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ЭтаКнига" defaultThemeVersion="124226"/>
  <bookViews>
    <workbookView xWindow="0" yWindow="0" windowWidth="12468" windowHeight="12072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44525" refMode="R1C1"/>
</workbook>
</file>

<file path=xl/calcChain.xml><?xml version="1.0" encoding="utf-8"?>
<calcChain xmlns="http://schemas.openxmlformats.org/spreadsheetml/2006/main">
  <c r="G473" i="2" l="1"/>
  <c r="U465" i="2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V454" i="2"/>
  <c r="V455" i="2" s="1"/>
  <c r="M454" i="2"/>
  <c r="W453" i="2"/>
  <c r="V453" i="2"/>
  <c r="M453" i="2"/>
  <c r="U451" i="2"/>
  <c r="U450" i="2"/>
  <c r="V449" i="2"/>
  <c r="V450" i="2" s="1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V439" i="2" s="1"/>
  <c r="M437" i="2"/>
  <c r="W436" i="2"/>
  <c r="V436" i="2"/>
  <c r="V438" i="2" s="1"/>
  <c r="M436" i="2"/>
  <c r="U434" i="2"/>
  <c r="U433" i="2"/>
  <c r="V432" i="2"/>
  <c r="W432" i="2" s="1"/>
  <c r="V431" i="2"/>
  <c r="W431" i="2" s="1"/>
  <c r="W430" i="2"/>
  <c r="V430" i="2"/>
  <c r="V429" i="2"/>
  <c r="W429" i="2" s="1"/>
  <c r="V428" i="2"/>
  <c r="W428" i="2" s="1"/>
  <c r="W427" i="2"/>
  <c r="V427" i="2"/>
  <c r="V426" i="2"/>
  <c r="W426" i="2" s="1"/>
  <c r="V425" i="2"/>
  <c r="W425" i="2" s="1"/>
  <c r="W424" i="2"/>
  <c r="V424" i="2"/>
  <c r="U422" i="2"/>
  <c r="U421" i="2"/>
  <c r="W420" i="2"/>
  <c r="V420" i="2"/>
  <c r="M420" i="2"/>
  <c r="V419" i="2"/>
  <c r="W419" i="2" s="1"/>
  <c r="W421" i="2" s="1"/>
  <c r="M419" i="2"/>
  <c r="U417" i="2"/>
  <c r="U416" i="2"/>
  <c r="W415" i="2"/>
  <c r="V415" i="2"/>
  <c r="M415" i="2"/>
  <c r="V414" i="2"/>
  <c r="W414" i="2" s="1"/>
  <c r="M414" i="2"/>
  <c r="W413" i="2"/>
  <c r="V413" i="2"/>
  <c r="M413" i="2"/>
  <c r="W412" i="2"/>
  <c r="V412" i="2"/>
  <c r="M412" i="2"/>
  <c r="W411" i="2"/>
  <c r="V411" i="2"/>
  <c r="M411" i="2"/>
  <c r="V410" i="2"/>
  <c r="W410" i="2" s="1"/>
  <c r="M410" i="2"/>
  <c r="W409" i="2"/>
  <c r="V409" i="2"/>
  <c r="M409" i="2"/>
  <c r="V408" i="2"/>
  <c r="W408" i="2" s="1"/>
  <c r="M408" i="2"/>
  <c r="W407" i="2"/>
  <c r="V407" i="2"/>
  <c r="M407" i="2"/>
  <c r="V406" i="2"/>
  <c r="M406" i="2"/>
  <c r="V402" i="2"/>
  <c r="U402" i="2"/>
  <c r="V401" i="2"/>
  <c r="U401" i="2"/>
  <c r="W400" i="2"/>
  <c r="W401" i="2" s="1"/>
  <c r="V400" i="2"/>
  <c r="V398" i="2"/>
  <c r="U398" i="2"/>
  <c r="V397" i="2"/>
  <c r="U397" i="2"/>
  <c r="W396" i="2"/>
  <c r="W397" i="2" s="1"/>
  <c r="V396" i="2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W386" i="2"/>
  <c r="V386" i="2"/>
  <c r="U384" i="2"/>
  <c r="U383" i="2"/>
  <c r="V382" i="2"/>
  <c r="W382" i="2" s="1"/>
  <c r="M382" i="2"/>
  <c r="V381" i="2"/>
  <c r="V384" i="2" s="1"/>
  <c r="M381" i="2"/>
  <c r="U378" i="2"/>
  <c r="U377" i="2"/>
  <c r="W376" i="2"/>
  <c r="V376" i="2"/>
  <c r="V375" i="2"/>
  <c r="W375" i="2" s="1"/>
  <c r="V374" i="2"/>
  <c r="V378" i="2" s="1"/>
  <c r="V372" i="2"/>
  <c r="U372" i="2"/>
  <c r="V371" i="2"/>
  <c r="U371" i="2"/>
  <c r="W370" i="2"/>
  <c r="W371" i="2" s="1"/>
  <c r="V370" i="2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W359" i="2"/>
  <c r="V359" i="2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W352" i="2"/>
  <c r="V352" i="2"/>
  <c r="V351" i="2"/>
  <c r="W351" i="2" s="1"/>
  <c r="M351" i="2"/>
  <c r="W350" i="2"/>
  <c r="V350" i="2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V345" i="2" s="1"/>
  <c r="M342" i="2"/>
  <c r="U338" i="2"/>
  <c r="W337" i="2"/>
  <c r="U337" i="2"/>
  <c r="W336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V334" i="2" s="1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W320" i="2"/>
  <c r="V320" i="2"/>
  <c r="M320" i="2"/>
  <c r="V319" i="2"/>
  <c r="W319" i="2" s="1"/>
  <c r="M319" i="2"/>
  <c r="W318" i="2"/>
  <c r="V318" i="2"/>
  <c r="M318" i="2"/>
  <c r="W317" i="2"/>
  <c r="W321" i="2" s="1"/>
  <c r="V317" i="2"/>
  <c r="V322" i="2" s="1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V306" i="2"/>
  <c r="U306" i="2"/>
  <c r="W305" i="2"/>
  <c r="U305" i="2"/>
  <c r="W304" i="2"/>
  <c r="V304" i="2"/>
  <c r="V305" i="2" s="1"/>
  <c r="M304" i="2"/>
  <c r="U302" i="2"/>
  <c r="U301" i="2"/>
  <c r="V300" i="2"/>
  <c r="V301" i="2" s="1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W292" i="2"/>
  <c r="V292" i="2"/>
  <c r="M292" i="2"/>
  <c r="V291" i="2"/>
  <c r="W291" i="2" s="1"/>
  <c r="M291" i="2"/>
  <c r="W290" i="2"/>
  <c r="V290" i="2"/>
  <c r="M290" i="2"/>
  <c r="W289" i="2"/>
  <c r="V289" i="2"/>
  <c r="M289" i="2"/>
  <c r="W288" i="2"/>
  <c r="V288" i="2"/>
  <c r="M288" i="2"/>
  <c r="V284" i="2"/>
  <c r="U284" i="2"/>
  <c r="V283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W274" i="2"/>
  <c r="V274" i="2"/>
  <c r="M274" i="2"/>
  <c r="V273" i="2"/>
  <c r="V275" i="2" s="1"/>
  <c r="M273" i="2"/>
  <c r="W272" i="2"/>
  <c r="V272" i="2"/>
  <c r="V276" i="2" s="1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W257" i="2"/>
  <c r="V257" i="2"/>
  <c r="M257" i="2"/>
  <c r="V256" i="2"/>
  <c r="W256" i="2" s="1"/>
  <c r="M256" i="2"/>
  <c r="W255" i="2"/>
  <c r="V255" i="2"/>
  <c r="M255" i="2"/>
  <c r="W254" i="2"/>
  <c r="V254" i="2"/>
  <c r="M254" i="2"/>
  <c r="W253" i="2"/>
  <c r="V253" i="2"/>
  <c r="M253" i="2"/>
  <c r="V252" i="2"/>
  <c r="V258" i="2" s="1"/>
  <c r="M252" i="2"/>
  <c r="W251" i="2"/>
  <c r="V251" i="2"/>
  <c r="V259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W238" i="2"/>
  <c r="V238" i="2"/>
  <c r="U236" i="2"/>
  <c r="U235" i="2"/>
  <c r="V234" i="2"/>
  <c r="V233" i="2"/>
  <c r="W233" i="2" s="1"/>
  <c r="M233" i="2"/>
  <c r="W232" i="2"/>
  <c r="V232" i="2"/>
  <c r="M232" i="2"/>
  <c r="W231" i="2"/>
  <c r="V231" i="2"/>
  <c r="M231" i="2"/>
  <c r="U229" i="2"/>
  <c r="U228" i="2"/>
  <c r="V227" i="2"/>
  <c r="W227" i="2" s="1"/>
  <c r="M227" i="2"/>
  <c r="W226" i="2"/>
  <c r="V226" i="2"/>
  <c r="M226" i="2"/>
  <c r="V225" i="2"/>
  <c r="W225" i="2" s="1"/>
  <c r="M225" i="2"/>
  <c r="V224" i="2"/>
  <c r="M224" i="2"/>
  <c r="V223" i="2"/>
  <c r="W223" i="2" s="1"/>
  <c r="M223" i="2"/>
  <c r="V222" i="2"/>
  <c r="W222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W212" i="2"/>
  <c r="U212" i="2"/>
  <c r="W211" i="2"/>
  <c r="V211" i="2"/>
  <c r="V213" i="2" s="1"/>
  <c r="M211" i="2"/>
  <c r="U209" i="2"/>
  <c r="U208" i="2"/>
  <c r="V207" i="2"/>
  <c r="W207" i="2" s="1"/>
  <c r="M207" i="2"/>
  <c r="W206" i="2"/>
  <c r="V206" i="2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0" i="2"/>
  <c r="U190" i="2"/>
  <c r="W189" i="2"/>
  <c r="U189" i="2"/>
  <c r="W188" i="2"/>
  <c r="V188" i="2"/>
  <c r="M188" i="2"/>
  <c r="W187" i="2"/>
  <c r="V187" i="2"/>
  <c r="V189" i="2" s="1"/>
  <c r="M187" i="2"/>
  <c r="U185" i="2"/>
  <c r="U184" i="2"/>
  <c r="V183" i="2"/>
  <c r="W183" i="2" s="1"/>
  <c r="M183" i="2"/>
  <c r="W182" i="2"/>
  <c r="V182" i="2"/>
  <c r="M182" i="2"/>
  <c r="V181" i="2"/>
  <c r="W181" i="2" s="1"/>
  <c r="V180" i="2"/>
  <c r="W180" i="2" s="1"/>
  <c r="M180" i="2"/>
  <c r="V179" i="2"/>
  <c r="W179" i="2" s="1"/>
  <c r="M179" i="2"/>
  <c r="V178" i="2"/>
  <c r="W178" i="2" s="1"/>
  <c r="W177" i="2"/>
  <c r="V177" i="2"/>
  <c r="M177" i="2"/>
  <c r="V176" i="2"/>
  <c r="W176" i="2" s="1"/>
  <c r="M176" i="2"/>
  <c r="W175" i="2"/>
  <c r="V175" i="2"/>
  <c r="M175" i="2"/>
  <c r="W174" i="2"/>
  <c r="V174" i="2"/>
  <c r="M174" i="2"/>
  <c r="V173" i="2"/>
  <c r="W173" i="2" s="1"/>
  <c r="M173" i="2"/>
  <c r="V172" i="2"/>
  <c r="W172" i="2" s="1"/>
  <c r="M172" i="2"/>
  <c r="W171" i="2"/>
  <c r="V171" i="2"/>
  <c r="M171" i="2"/>
  <c r="W170" i="2"/>
  <c r="V170" i="2"/>
  <c r="M170" i="2"/>
  <c r="W169" i="2"/>
  <c r="V169" i="2"/>
  <c r="M169" i="2"/>
  <c r="V168" i="2"/>
  <c r="W168" i="2" s="1"/>
  <c r="V167" i="2"/>
  <c r="W167" i="2" s="1"/>
  <c r="U165" i="2"/>
  <c r="U164" i="2"/>
  <c r="W163" i="2"/>
  <c r="V163" i="2"/>
  <c r="V162" i="2"/>
  <c r="W162" i="2" s="1"/>
  <c r="M162" i="2"/>
  <c r="V161" i="2"/>
  <c r="W161" i="2" s="1"/>
  <c r="V160" i="2"/>
  <c r="V165" i="2" s="1"/>
  <c r="U158" i="2"/>
  <c r="U157" i="2"/>
  <c r="V156" i="2"/>
  <c r="W156" i="2" s="1"/>
  <c r="M156" i="2"/>
  <c r="V155" i="2"/>
  <c r="W155" i="2" s="1"/>
  <c r="W157" i="2" s="1"/>
  <c r="U153" i="2"/>
  <c r="U152" i="2"/>
  <c r="W151" i="2"/>
  <c r="V151" i="2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W142" i="2"/>
  <c r="V142" i="2"/>
  <c r="M142" i="2"/>
  <c r="W141" i="2"/>
  <c r="V141" i="2"/>
  <c r="M141" i="2"/>
  <c r="W140" i="2"/>
  <c r="V140" i="2"/>
  <c r="M140" i="2"/>
  <c r="V139" i="2"/>
  <c r="W139" i="2" s="1"/>
  <c r="V138" i="2"/>
  <c r="V147" i="2" s="1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W124" i="2"/>
  <c r="V124" i="2"/>
  <c r="M124" i="2"/>
  <c r="W123" i="2"/>
  <c r="V123" i="2"/>
  <c r="M123" i="2"/>
  <c r="W122" i="2"/>
  <c r="V122" i="2"/>
  <c r="F473" i="2" s="1"/>
  <c r="M122" i="2"/>
  <c r="U119" i="2"/>
  <c r="V118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W106" i="2"/>
  <c r="V106" i="2"/>
  <c r="M106" i="2"/>
  <c r="W105" i="2"/>
  <c r="V105" i="2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M92" i="2"/>
  <c r="U90" i="2"/>
  <c r="U89" i="2"/>
  <c r="V88" i="2"/>
  <c r="W88" i="2" s="1"/>
  <c r="M88" i="2"/>
  <c r="W87" i="2"/>
  <c r="V87" i="2"/>
  <c r="M87" i="2"/>
  <c r="W86" i="2"/>
  <c r="V86" i="2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W78" i="2"/>
  <c r="V78" i="2"/>
  <c r="M78" i="2"/>
  <c r="W77" i="2"/>
  <c r="V77" i="2"/>
  <c r="M77" i="2"/>
  <c r="W76" i="2"/>
  <c r="V76" i="2"/>
  <c r="M76" i="2"/>
  <c r="V75" i="2"/>
  <c r="W75" i="2" s="1"/>
  <c r="M75" i="2"/>
  <c r="V74" i="2"/>
  <c r="W74" i="2" s="1"/>
  <c r="M74" i="2"/>
  <c r="W73" i="2"/>
  <c r="V73" i="2"/>
  <c r="M73" i="2"/>
  <c r="W72" i="2"/>
  <c r="V72" i="2"/>
  <c r="M72" i="2"/>
  <c r="V71" i="2"/>
  <c r="W71" i="2" s="1"/>
  <c r="M71" i="2"/>
  <c r="W70" i="2"/>
  <c r="V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V60" i="2"/>
  <c r="U60" i="2"/>
  <c r="U59" i="2"/>
  <c r="V58" i="2"/>
  <c r="W58" i="2" s="1"/>
  <c r="V57" i="2"/>
  <c r="W57" i="2" s="1"/>
  <c r="M57" i="2"/>
  <c r="V56" i="2"/>
  <c r="V59" i="2" s="1"/>
  <c r="M56" i="2"/>
  <c r="U53" i="2"/>
  <c r="U52" i="2"/>
  <c r="V51" i="2"/>
  <c r="W51" i="2" s="1"/>
  <c r="M51" i="2"/>
  <c r="V50" i="2"/>
  <c r="M50" i="2"/>
  <c r="V46" i="2"/>
  <c r="U46" i="2"/>
  <c r="U45" i="2"/>
  <c r="V44" i="2"/>
  <c r="V45" i="2" s="1"/>
  <c r="M44" i="2"/>
  <c r="V42" i="2"/>
  <c r="U42" i="2"/>
  <c r="V41" i="2"/>
  <c r="U41" i="2"/>
  <c r="W40" i="2"/>
  <c r="W41" i="2" s="1"/>
  <c r="V40" i="2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W22" i="2"/>
  <c r="W23" i="2" s="1"/>
  <c r="V22" i="2"/>
  <c r="M22" i="2"/>
  <c r="H10" i="2"/>
  <c r="F10" i="2"/>
  <c r="A10" i="2"/>
  <c r="A9" i="2"/>
  <c r="H9" i="2" s="1"/>
  <c r="D7" i="2"/>
  <c r="N6" i="2"/>
  <c r="M2" i="2"/>
  <c r="W241" i="2" l="1"/>
  <c r="R473" i="2"/>
  <c r="W454" i="2"/>
  <c r="W455" i="2" s="1"/>
  <c r="V456" i="2"/>
  <c r="V361" i="2"/>
  <c r="V236" i="2"/>
  <c r="V228" i="2"/>
  <c r="V310" i="2"/>
  <c r="M473" i="2"/>
  <c r="U466" i="2"/>
  <c r="V309" i="2"/>
  <c r="V417" i="2"/>
  <c r="J473" i="2"/>
  <c r="V52" i="2"/>
  <c r="V112" i="2"/>
  <c r="V89" i="2"/>
  <c r="V53" i="2"/>
  <c r="U463" i="2"/>
  <c r="V465" i="2"/>
  <c r="V102" i="2"/>
  <c r="E473" i="2"/>
  <c r="V101" i="2"/>
  <c r="V464" i="2"/>
  <c r="U467" i="2"/>
  <c r="J9" i="2"/>
  <c r="W393" i="2"/>
  <c r="W258" i="2"/>
  <c r="W184" i="2"/>
  <c r="W134" i="2"/>
  <c r="W433" i="2"/>
  <c r="W126" i="2"/>
  <c r="W208" i="2"/>
  <c r="W118" i="2"/>
  <c r="W296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73" i="2"/>
  <c r="W275" i="2" s="1"/>
  <c r="W406" i="2"/>
  <c r="W416" i="2" s="1"/>
  <c r="W437" i="2"/>
  <c r="W438" i="2" s="1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V466" i="2" l="1"/>
  <c r="V463" i="2"/>
  <c r="V467" i="2"/>
  <c r="W101" i="2"/>
  <c r="W468" i="2" s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<sst xmlns="http://schemas.openxmlformats.org/spreadsheetml/2006/main" count="2792" uniqueCount="687">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</sst>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E1" zoomScaleNormal="100" zoomScaleSheetLayoutView="100" workbookViewId="0">
      <selection activeCell="U57" sqref="U57"/>
    </sheetView>
  </sheetViews>
  <sheetFormatPr defaultColWidth="9.109375" defaultRowHeight="13.2" x14ac:dyDescent="0.25"/>
  <cols>
    <col min="1" max="1" width="9.109375" style="1"/>
    <col min="2" max="2" width="10.88671875" style="4" customWidth="1"/>
    <col min="3" max="3" width="12.5546875" style="4" customWidth="1"/>
    <col min="4" max="4" width="6.44140625" style="4" customWidth="1"/>
    <col min="5" max="5" width="6.88671875" style="4" customWidth="1"/>
    <col min="6" max="6" width="8.44140625" style="4" customWidth="1"/>
    <col min="7" max="7" width="9.44140625" style="4" customWidth="1"/>
    <col min="8" max="8" width="11.88671875" style="4" customWidth="1"/>
    <col min="9" max="9" width="9.44140625" style="4" customWidth="1"/>
    <col min="10" max="10" width="9.109375" style="5" customWidth="1"/>
    <col min="11" max="11" width="9.44140625" style="5" customWidth="1"/>
    <col min="12" max="12" width="10.44140625" style="4" customWidth="1"/>
    <col min="13" max="13" width="7.44140625" style="2" customWidth="1"/>
    <col min="14" max="14" width="15.5546875" style="2" customWidth="1"/>
    <col min="15" max="15" width="8.109375" style="1" customWidth="1"/>
    <col min="16" max="16" width="6.109375" style="1" customWidth="1"/>
    <col min="17" max="17" width="10.88671875" style="3" customWidth="1"/>
    <col min="18" max="18" width="10.44140625" style="3" customWidth="1"/>
    <col min="19" max="19" width="9.44140625" style="3" customWidth="1"/>
    <col min="20" max="20" width="8.44140625" style="3" customWidth="1"/>
    <col min="21" max="21" width="10" style="1" customWidth="1"/>
    <col min="22" max="22" width="11" style="1" customWidth="1"/>
    <col min="23" max="23" width="10" style="1" customWidth="1"/>
    <col min="24" max="24" width="11.5546875" style="1" customWidth="1"/>
    <col min="25" max="25" width="10.44140625" style="1" customWidth="1"/>
    <col min="26" max="26" width="11.44140625" style="61" bestFit="1" customWidth="1"/>
    <col min="27" max="27" width="9.109375" style="61"/>
    <col min="28" max="28" width="8.88671875" style="61" customWidth="1"/>
    <col min="29" max="29" width="13.5546875" style="1" customWidth="1"/>
    <col min="30" max="16384" width="9.109375" style="1"/>
  </cols>
  <sheetData>
    <row r="1" spans="1:28" s="17" customFormat="1" ht="45" customHeight="1" x14ac:dyDescent="0.25">
      <c r="A1" s="48"/>
      <c r="B1" s="48"/>
      <c r="C1" s="48"/>
      <c r="D1" s="315" t="s">
        <v>29</v>
      </c>
      <c r="E1" s="315"/>
      <c r="F1" s="315"/>
      <c r="G1" s="14" t="s">
        <v>65</v>
      </c>
      <c r="H1" s="315" t="s">
        <v>49</v>
      </c>
      <c r="I1" s="315"/>
      <c r="J1" s="315"/>
      <c r="K1" s="315"/>
      <c r="L1" s="315"/>
      <c r="M1" s="315"/>
      <c r="N1" s="315"/>
      <c r="O1" s="316" t="s">
        <v>66</v>
      </c>
      <c r="P1" s="317"/>
      <c r="Q1" s="3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5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5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8"/>
      <c r="N3" s="318"/>
      <c r="O3" s="318"/>
      <c r="P3" s="318"/>
      <c r="Q3" s="318"/>
      <c r="R3" s="318"/>
      <c r="S3" s="318"/>
      <c r="T3" s="3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" customHeight="1" x14ac:dyDescent="0.25">
      <c r="A5" s="319" t="s">
        <v>8</v>
      </c>
      <c r="B5" s="319"/>
      <c r="C5" s="319"/>
      <c r="D5" s="320"/>
      <c r="E5" s="320"/>
      <c r="F5" s="321" t="s">
        <v>14</v>
      </c>
      <c r="G5" s="321"/>
      <c r="H5" s="320"/>
      <c r="I5" s="320"/>
      <c r="J5" s="320"/>
      <c r="K5" s="320"/>
      <c r="M5" s="27" t="s">
        <v>4</v>
      </c>
      <c r="N5" s="322">
        <v>45158</v>
      </c>
      <c r="O5" s="322"/>
      <c r="Q5" s="323" t="s">
        <v>3</v>
      </c>
      <c r="R5" s="324"/>
      <c r="S5" s="325" t="s">
        <v>639</v>
      </c>
      <c r="T5" s="326"/>
      <c r="Y5" s="60"/>
      <c r="Z5" s="60"/>
      <c r="AA5" s="60"/>
    </row>
    <row r="6" spans="1:28" s="17" customFormat="1" ht="24" customHeight="1" x14ac:dyDescent="0.25">
      <c r="A6" s="319" t="s">
        <v>1</v>
      </c>
      <c r="B6" s="319"/>
      <c r="C6" s="319"/>
      <c r="D6" s="327" t="s">
        <v>640</v>
      </c>
      <c r="E6" s="327"/>
      <c r="F6" s="327"/>
      <c r="G6" s="327"/>
      <c r="H6" s="327"/>
      <c r="I6" s="327"/>
      <c r="J6" s="327"/>
      <c r="K6" s="327"/>
      <c r="M6" s="27" t="s">
        <v>30</v>
      </c>
      <c r="N6" s="328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329" t="s">
        <v>5</v>
      </c>
      <c r="R6" s="330"/>
      <c r="S6" s="331" t="s">
        <v>68</v>
      </c>
      <c r="T6" s="332"/>
      <c r="Y6" s="60"/>
      <c r="Z6" s="60"/>
      <c r="AA6" s="60"/>
    </row>
    <row r="7" spans="1:28" s="17" customFormat="1" ht="21.75" hidden="1" customHeight="1" x14ac:dyDescent="0.25">
      <c r="A7" s="65"/>
      <c r="B7" s="65"/>
      <c r="C7" s="65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9"/>
      <c r="N7" s="49"/>
      <c r="O7" s="49"/>
      <c r="Q7" s="329"/>
      <c r="R7" s="330"/>
      <c r="S7" s="333"/>
      <c r="T7" s="334"/>
      <c r="Y7" s="60"/>
      <c r="Z7" s="60"/>
      <c r="AA7" s="60"/>
    </row>
    <row r="8" spans="1:28" s="17" customFormat="1" ht="25.5" customHeight="1" x14ac:dyDescent="0.25">
      <c r="A8" s="340" t="s">
        <v>60</v>
      </c>
      <c r="B8" s="340"/>
      <c r="C8" s="340"/>
      <c r="D8" s="341"/>
      <c r="E8" s="341"/>
      <c r="F8" s="341"/>
      <c r="G8" s="341"/>
      <c r="H8" s="341"/>
      <c r="I8" s="341"/>
      <c r="J8" s="341"/>
      <c r="K8" s="341"/>
      <c r="M8" s="27" t="s">
        <v>11</v>
      </c>
      <c r="N8" s="342">
        <v>0.33333333333333331</v>
      </c>
      <c r="O8" s="342"/>
      <c r="Q8" s="329"/>
      <c r="R8" s="330"/>
      <c r="S8" s="333"/>
      <c r="T8" s="334"/>
      <c r="Y8" s="60"/>
      <c r="Z8" s="60"/>
      <c r="AA8" s="60"/>
    </row>
    <row r="9" spans="1:28" s="17" customFormat="1" ht="39.9" customHeight="1" x14ac:dyDescent="0.25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344" t="s">
        <v>48</v>
      </c>
      <c r="E9" s="345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46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M9" s="31" t="s">
        <v>15</v>
      </c>
      <c r="N9" s="322"/>
      <c r="O9" s="322"/>
      <c r="Q9" s="329"/>
      <c r="R9" s="330"/>
      <c r="S9" s="335"/>
      <c r="T9" s="336"/>
      <c r="U9" s="50"/>
      <c r="V9" s="50"/>
      <c r="W9" s="50"/>
      <c r="X9" s="50"/>
      <c r="Y9" s="60"/>
      <c r="Z9" s="60"/>
      <c r="AA9" s="60"/>
    </row>
    <row r="10" spans="1:28" s="17" customFormat="1" ht="26.4" customHeight="1" x14ac:dyDescent="0.25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344"/>
      <c r="E10" s="345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347" t="str">
        <f>IFERROR(VLOOKUP($D$10,Proxy,2,FALSE),"")</f>
        <v/>
      </c>
      <c r="I10" s="347"/>
      <c r="J10" s="347"/>
      <c r="K10" s="347"/>
      <c r="M10" s="31" t="s">
        <v>35</v>
      </c>
      <c r="N10" s="342"/>
      <c r="O10" s="342"/>
      <c r="R10" s="29" t="s">
        <v>12</v>
      </c>
      <c r="S10" s="348" t="s">
        <v>69</v>
      </c>
      <c r="T10" s="349"/>
      <c r="U10" s="51"/>
      <c r="V10" s="51"/>
      <c r="W10" s="51"/>
      <c r="X10" s="51"/>
      <c r="Y10" s="60"/>
      <c r="Z10" s="60"/>
      <c r="AA10" s="60"/>
    </row>
    <row r="11" spans="1:28" s="17" customFormat="1" ht="15.9" customHeight="1" x14ac:dyDescent="0.25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2"/>
      <c r="O11" s="342"/>
      <c r="R11" s="29" t="s">
        <v>31</v>
      </c>
      <c r="S11" s="350" t="s">
        <v>57</v>
      </c>
      <c r="T11" s="35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5">
      <c r="A12" s="351" t="s">
        <v>70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M12" s="27" t="s">
        <v>33</v>
      </c>
      <c r="N12" s="352"/>
      <c r="O12" s="352"/>
      <c r="P12" s="28"/>
      <c r="Q12"/>
      <c r="R12" s="29" t="s">
        <v>48</v>
      </c>
      <c r="S12" s="353"/>
      <c r="T12" s="353"/>
      <c r="U12"/>
      <c r="Y12" s="60"/>
      <c r="Z12" s="60"/>
      <c r="AA12" s="60"/>
    </row>
    <row r="13" spans="1:28" s="17" customFormat="1" ht="23.25" customHeight="1" x14ac:dyDescent="0.25">
      <c r="A13" s="351" t="s">
        <v>71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1"/>
      <c r="M13" s="31" t="s">
        <v>34</v>
      </c>
      <c r="N13" s="350"/>
      <c r="O13" s="35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5">
      <c r="A14" s="351" t="s">
        <v>72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5">
      <c r="A15" s="354" t="s">
        <v>73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/>
      <c r="M15" s="355" t="s">
        <v>63</v>
      </c>
      <c r="N15" s="355"/>
      <c r="O15" s="355"/>
      <c r="P15" s="355"/>
      <c r="Q15" s="355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5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6"/>
      <c r="N16" s="356"/>
      <c r="O16" s="356"/>
      <c r="P16" s="356"/>
      <c r="Q16" s="356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5">
      <c r="A17" s="358" t="s">
        <v>61</v>
      </c>
      <c r="B17" s="358" t="s">
        <v>51</v>
      </c>
      <c r="C17" s="359" t="s">
        <v>50</v>
      </c>
      <c r="D17" s="358" t="s">
        <v>52</v>
      </c>
      <c r="E17" s="358"/>
      <c r="F17" s="358" t="s">
        <v>24</v>
      </c>
      <c r="G17" s="358" t="s">
        <v>27</v>
      </c>
      <c r="H17" s="358" t="s">
        <v>25</v>
      </c>
      <c r="I17" s="358" t="s">
        <v>26</v>
      </c>
      <c r="J17" s="360" t="s">
        <v>16</v>
      </c>
      <c r="K17" s="360" t="s">
        <v>2</v>
      </c>
      <c r="L17" s="358" t="s">
        <v>28</v>
      </c>
      <c r="M17" s="358" t="s">
        <v>17</v>
      </c>
      <c r="N17" s="358"/>
      <c r="O17" s="358"/>
      <c r="P17" s="358"/>
      <c r="Q17" s="358"/>
      <c r="R17" s="357" t="s">
        <v>58</v>
      </c>
      <c r="S17" s="358"/>
      <c r="T17" s="358" t="s">
        <v>6</v>
      </c>
      <c r="U17" s="358" t="s">
        <v>44</v>
      </c>
      <c r="V17" s="362" t="s">
        <v>56</v>
      </c>
      <c r="W17" s="358" t="s">
        <v>18</v>
      </c>
      <c r="X17" s="364" t="s">
        <v>62</v>
      </c>
      <c r="Y17" s="364" t="s">
        <v>19</v>
      </c>
      <c r="Z17" s="365" t="s">
        <v>59</v>
      </c>
      <c r="AA17" s="366"/>
      <c r="AB17" s="367"/>
      <c r="AC17" s="371" t="s">
        <v>64</v>
      </c>
    </row>
    <row r="18" spans="1:29" ht="14.25" customHeight="1" x14ac:dyDescent="0.25">
      <c r="A18" s="358"/>
      <c r="B18" s="358"/>
      <c r="C18" s="359"/>
      <c r="D18" s="358"/>
      <c r="E18" s="358"/>
      <c r="F18" s="358" t="s">
        <v>20</v>
      </c>
      <c r="G18" s="358" t="s">
        <v>21</v>
      </c>
      <c r="H18" s="358" t="s">
        <v>22</v>
      </c>
      <c r="I18" s="358" t="s">
        <v>22</v>
      </c>
      <c r="J18" s="361"/>
      <c r="K18" s="361"/>
      <c r="L18" s="358"/>
      <c r="M18" s="358"/>
      <c r="N18" s="358"/>
      <c r="O18" s="358"/>
      <c r="P18" s="358"/>
      <c r="Q18" s="358"/>
      <c r="R18" s="36" t="s">
        <v>47</v>
      </c>
      <c r="S18" s="36" t="s">
        <v>46</v>
      </c>
      <c r="T18" s="358"/>
      <c r="U18" s="358"/>
      <c r="V18" s="363"/>
      <c r="W18" s="358"/>
      <c r="X18" s="364"/>
      <c r="Y18" s="364"/>
      <c r="Z18" s="368"/>
      <c r="AA18" s="369"/>
      <c r="AB18" s="370"/>
      <c r="AC18" s="371"/>
    </row>
    <row r="19" spans="1:29" ht="27.75" customHeight="1" x14ac:dyDescent="0.25">
      <c r="A19" s="372" t="s">
        <v>74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55"/>
      <c r="Y19" s="55"/>
    </row>
    <row r="20" spans="1:29" ht="16.5" customHeight="1" x14ac:dyDescent="0.25">
      <c r="A20" s="373" t="s">
        <v>74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66"/>
      <c r="Y20" s="66"/>
    </row>
    <row r="21" spans="1:29" ht="14.25" customHeight="1" x14ac:dyDescent="0.25">
      <c r="A21" s="374" t="s">
        <v>75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5">
        <v>4607091389258</v>
      </c>
      <c r="E22" s="37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6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7"/>
      <c r="O22" s="377"/>
      <c r="P22" s="377"/>
      <c r="Q22" s="37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5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3"/>
      <c r="M23" s="379" t="s">
        <v>43</v>
      </c>
      <c r="N23" s="380"/>
      <c r="O23" s="380"/>
      <c r="P23" s="380"/>
      <c r="Q23" s="380"/>
      <c r="R23" s="380"/>
      <c r="S23" s="38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5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3"/>
      <c r="M24" s="379" t="s">
        <v>43</v>
      </c>
      <c r="N24" s="380"/>
      <c r="O24" s="380"/>
      <c r="P24" s="380"/>
      <c r="Q24" s="380"/>
      <c r="R24" s="380"/>
      <c r="S24" s="38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4" t="s">
        <v>79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75">
        <v>4607091383881</v>
      </c>
      <c r="E26" s="37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7"/>
      <c r="O26" s="377"/>
      <c r="P26" s="377"/>
      <c r="Q26" s="37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75">
        <v>4607091388237</v>
      </c>
      <c r="E27" s="37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7"/>
      <c r="O27" s="377"/>
      <c r="P27" s="377"/>
      <c r="Q27" s="37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75">
        <v>4607091383935</v>
      </c>
      <c r="E28" s="37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7"/>
      <c r="O28" s="377"/>
      <c r="P28" s="377"/>
      <c r="Q28" s="37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75">
        <v>4680115881853</v>
      </c>
      <c r="E29" s="37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7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7"/>
      <c r="O29" s="377"/>
      <c r="P29" s="377"/>
      <c r="Q29" s="37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75">
        <v>4607091383911</v>
      </c>
      <c r="E30" s="37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7"/>
      <c r="O30" s="377"/>
      <c r="P30" s="377"/>
      <c r="Q30" s="37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75">
        <v>4607091388244</v>
      </c>
      <c r="E31" s="37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7"/>
      <c r="O31" s="377"/>
      <c r="P31" s="377"/>
      <c r="Q31" s="37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5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3"/>
      <c r="M32" s="379" t="s">
        <v>43</v>
      </c>
      <c r="N32" s="380"/>
      <c r="O32" s="380"/>
      <c r="P32" s="380"/>
      <c r="Q32" s="380"/>
      <c r="R32" s="380"/>
      <c r="S32" s="38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5">
      <c r="A33" s="382"/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3"/>
      <c r="M33" s="379" t="s">
        <v>43</v>
      </c>
      <c r="N33" s="380"/>
      <c r="O33" s="380"/>
      <c r="P33" s="380"/>
      <c r="Q33" s="380"/>
      <c r="R33" s="380"/>
      <c r="S33" s="38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4" t="s">
        <v>92</v>
      </c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75">
        <v>4607091388503</v>
      </c>
      <c r="E35" s="37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7"/>
      <c r="O35" s="377"/>
      <c r="P35" s="377"/>
      <c r="Q35" s="37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75">
        <v>4680115880139</v>
      </c>
      <c r="E36" s="37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9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7"/>
      <c r="O36" s="377"/>
      <c r="P36" s="377"/>
      <c r="Q36" s="37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5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3"/>
      <c r="M37" s="379" t="s">
        <v>43</v>
      </c>
      <c r="N37" s="380"/>
      <c r="O37" s="380"/>
      <c r="P37" s="380"/>
      <c r="Q37" s="380"/>
      <c r="R37" s="380"/>
      <c r="S37" s="38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5">
      <c r="A38" s="382"/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3"/>
      <c r="M38" s="379" t="s">
        <v>43</v>
      </c>
      <c r="N38" s="380"/>
      <c r="O38" s="380"/>
      <c r="P38" s="380"/>
      <c r="Q38" s="380"/>
      <c r="R38" s="380"/>
      <c r="S38" s="38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4" t="s">
        <v>100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75">
        <v>4607091388282</v>
      </c>
      <c r="E40" s="37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7"/>
      <c r="O40" s="377"/>
      <c r="P40" s="377"/>
      <c r="Q40" s="37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5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3"/>
      <c r="M41" s="379" t="s">
        <v>43</v>
      </c>
      <c r="N41" s="380"/>
      <c r="O41" s="380"/>
      <c r="P41" s="380"/>
      <c r="Q41" s="380"/>
      <c r="R41" s="380"/>
      <c r="S41" s="38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5">
      <c r="A42" s="382"/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3"/>
      <c r="M42" s="379" t="s">
        <v>43</v>
      </c>
      <c r="N42" s="380"/>
      <c r="O42" s="380"/>
      <c r="P42" s="380"/>
      <c r="Q42" s="380"/>
      <c r="R42" s="380"/>
      <c r="S42" s="38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4" t="s">
        <v>104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75">
        <v>4607091389111</v>
      </c>
      <c r="E44" s="37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39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7"/>
      <c r="O44" s="377"/>
      <c r="P44" s="377"/>
      <c r="Q44" s="37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5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3"/>
      <c r="M45" s="379" t="s">
        <v>43</v>
      </c>
      <c r="N45" s="380"/>
      <c r="O45" s="380"/>
      <c r="P45" s="380"/>
      <c r="Q45" s="380"/>
      <c r="R45" s="380"/>
      <c r="S45" s="38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5">
      <c r="A46" s="382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3"/>
      <c r="M46" s="379" t="s">
        <v>43</v>
      </c>
      <c r="N46" s="380"/>
      <c r="O46" s="380"/>
      <c r="P46" s="380"/>
      <c r="Q46" s="380"/>
      <c r="R46" s="380"/>
      <c r="S46" s="38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5">
      <c r="A47" s="372" t="s">
        <v>107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55"/>
      <c r="Y47" s="55"/>
    </row>
    <row r="48" spans="1:29" ht="16.5" customHeight="1" x14ac:dyDescent="0.25">
      <c r="A48" s="373" t="s">
        <v>108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66"/>
      <c r="Y48" s="66"/>
    </row>
    <row r="49" spans="1:29" ht="14.25" customHeight="1" x14ac:dyDescent="0.25">
      <c r="A49" s="374" t="s">
        <v>109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75">
        <v>4680115881440</v>
      </c>
      <c r="E50" s="37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3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7"/>
      <c r="O50" s="377"/>
      <c r="P50" s="377"/>
      <c r="Q50" s="378"/>
      <c r="R50" s="40" t="s">
        <v>48</v>
      </c>
      <c r="S50" s="40" t="s">
        <v>48</v>
      </c>
      <c r="T50" s="41" t="s">
        <v>0</v>
      </c>
      <c r="U50" s="59">
        <v>400</v>
      </c>
      <c r="V50" s="56">
        <f>IFERROR(IF(U50="",0,CEILING((U50/$H50),1)*$H50),"")</f>
        <v>410.40000000000003</v>
      </c>
      <c r="W50" s="42">
        <f>IFERROR(IF(V50=0,"",ROUNDUP(V50/H50,0)*0.02175),"")</f>
        <v>0.8264999999999999</v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75">
        <v>4680115881433</v>
      </c>
      <c r="E51" s="37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3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7"/>
      <c r="O51" s="377"/>
      <c r="P51" s="377"/>
      <c r="Q51" s="378"/>
      <c r="R51" s="40" t="s">
        <v>48</v>
      </c>
      <c r="S51" s="40" t="s">
        <v>48</v>
      </c>
      <c r="T51" s="41" t="s">
        <v>0</v>
      </c>
      <c r="U51" s="59">
        <v>36</v>
      </c>
      <c r="V51" s="56">
        <f>IFERROR(IF(U51="",0,CEILING((U51/$H51),1)*$H51),"")</f>
        <v>37.800000000000004</v>
      </c>
      <c r="W51" s="42">
        <f>IFERROR(IF(V51=0,"",ROUNDUP(V51/H51,0)*0.00753),"")</f>
        <v>0.10542</v>
      </c>
      <c r="X51" s="69" t="s">
        <v>48</v>
      </c>
      <c r="Y51" s="70" t="s">
        <v>48</v>
      </c>
      <c r="AC51" s="84" t="s">
        <v>65</v>
      </c>
    </row>
    <row r="52" spans="1:29" x14ac:dyDescent="0.25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3"/>
      <c r="M52" s="379" t="s">
        <v>43</v>
      </c>
      <c r="N52" s="380"/>
      <c r="O52" s="380"/>
      <c r="P52" s="380"/>
      <c r="Q52" s="380"/>
      <c r="R52" s="380"/>
      <c r="S52" s="381"/>
      <c r="T52" s="43" t="s">
        <v>42</v>
      </c>
      <c r="U52" s="44">
        <f>IFERROR(U50/H50,"0")+IFERROR(U51/H51,"0")</f>
        <v>50.370370370370367</v>
      </c>
      <c r="V52" s="44">
        <f>IFERROR(V50/H50,"0")+IFERROR(V51/H51,"0")</f>
        <v>52</v>
      </c>
      <c r="W52" s="44">
        <f>IFERROR(IF(W50="",0,W50),"0")+IFERROR(IF(W51="",0,W51),"0")</f>
        <v>0.93191999999999986</v>
      </c>
      <c r="X52" s="68"/>
      <c r="Y52" s="68"/>
    </row>
    <row r="53" spans="1:29" x14ac:dyDescent="0.25">
      <c r="A53" s="382"/>
      <c r="B53" s="382"/>
      <c r="C53" s="382"/>
      <c r="D53" s="382"/>
      <c r="E53" s="382"/>
      <c r="F53" s="382"/>
      <c r="G53" s="382"/>
      <c r="H53" s="382"/>
      <c r="I53" s="382"/>
      <c r="J53" s="382"/>
      <c r="K53" s="382"/>
      <c r="L53" s="383"/>
      <c r="M53" s="379" t="s">
        <v>43</v>
      </c>
      <c r="N53" s="380"/>
      <c r="O53" s="380"/>
      <c r="P53" s="380"/>
      <c r="Q53" s="380"/>
      <c r="R53" s="380"/>
      <c r="S53" s="381"/>
      <c r="T53" s="43" t="s">
        <v>0</v>
      </c>
      <c r="U53" s="44">
        <f>IFERROR(SUM(U50:U51),"0")</f>
        <v>436</v>
      </c>
      <c r="V53" s="44">
        <f>IFERROR(SUM(V50:V51),"0")</f>
        <v>448.20000000000005</v>
      </c>
      <c r="W53" s="43"/>
      <c r="X53" s="68"/>
      <c r="Y53" s="68"/>
    </row>
    <row r="54" spans="1:29" ht="16.5" customHeight="1" x14ac:dyDescent="0.25">
      <c r="A54" s="373" t="s">
        <v>115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66"/>
      <c r="Y54" s="66"/>
    </row>
    <row r="55" spans="1:29" ht="14.25" customHeight="1" x14ac:dyDescent="0.25">
      <c r="A55" s="374" t="s">
        <v>116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75">
        <v>4680115881426</v>
      </c>
      <c r="E56" s="37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3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7"/>
      <c r="O56" s="377"/>
      <c r="P56" s="377"/>
      <c r="Q56" s="378"/>
      <c r="R56" s="40" t="s">
        <v>48</v>
      </c>
      <c r="S56" s="40" t="s">
        <v>48</v>
      </c>
      <c r="T56" s="41" t="s">
        <v>0</v>
      </c>
      <c r="U56" s="59">
        <v>800</v>
      </c>
      <c r="V56" s="56">
        <f>IFERROR(IF(U56="",0,CEILING((U56/$H56),1)*$H56),"")</f>
        <v>810</v>
      </c>
      <c r="W56" s="42">
        <f>IFERROR(IF(V56=0,"",ROUNDUP(V56/H56,0)*0.02175),"")</f>
        <v>1.6312499999999999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75">
        <v>4680115881419</v>
      </c>
      <c r="E57" s="37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3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7"/>
      <c r="O57" s="377"/>
      <c r="P57" s="377"/>
      <c r="Q57" s="378"/>
      <c r="R57" s="40" t="s">
        <v>48</v>
      </c>
      <c r="S57" s="40" t="s">
        <v>48</v>
      </c>
      <c r="T57" s="41" t="s">
        <v>0</v>
      </c>
      <c r="U57" s="59">
        <v>67.5</v>
      </c>
      <c r="V57" s="56">
        <f>IFERROR(IF(U57="",0,CEILING((U57/$H57),1)*$H57),"")</f>
        <v>67.5</v>
      </c>
      <c r="W57" s="42">
        <f>IFERROR(IF(V57=0,"",ROUNDUP(V57/H57,0)*0.00937),"")</f>
        <v>0.14055000000000001</v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75">
        <v>4680115881525</v>
      </c>
      <c r="E58" s="37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398" t="s">
        <v>123</v>
      </c>
      <c r="N58" s="377"/>
      <c r="O58" s="377"/>
      <c r="P58" s="377"/>
      <c r="Q58" s="37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5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3"/>
      <c r="M59" s="379" t="s">
        <v>43</v>
      </c>
      <c r="N59" s="380"/>
      <c r="O59" s="380"/>
      <c r="P59" s="380"/>
      <c r="Q59" s="380"/>
      <c r="R59" s="380"/>
      <c r="S59" s="381"/>
      <c r="T59" s="43" t="s">
        <v>42</v>
      </c>
      <c r="U59" s="44">
        <f>IFERROR(U56/H56,"0")+IFERROR(U57/H57,"0")+IFERROR(U58/H58,"0")</f>
        <v>89.074074074074076</v>
      </c>
      <c r="V59" s="44">
        <f>IFERROR(V56/H56,"0")+IFERROR(V57/H57,"0")+IFERROR(V58/H58,"0")</f>
        <v>90</v>
      </c>
      <c r="W59" s="44">
        <f>IFERROR(IF(W56="",0,W56),"0")+IFERROR(IF(W57="",0,W57),"0")+IFERROR(IF(W58="",0,W58),"0")</f>
        <v>1.7717999999999998</v>
      </c>
      <c r="X59" s="68"/>
      <c r="Y59" s="68"/>
    </row>
    <row r="60" spans="1:29" x14ac:dyDescent="0.25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3"/>
      <c r="M60" s="379" t="s">
        <v>43</v>
      </c>
      <c r="N60" s="380"/>
      <c r="O60" s="380"/>
      <c r="P60" s="380"/>
      <c r="Q60" s="380"/>
      <c r="R60" s="380"/>
      <c r="S60" s="381"/>
      <c r="T60" s="43" t="s">
        <v>0</v>
      </c>
      <c r="U60" s="44">
        <f>IFERROR(SUM(U56:U58),"0")</f>
        <v>867.5</v>
      </c>
      <c r="V60" s="44">
        <f>IFERROR(SUM(V56:V58),"0")</f>
        <v>877.5</v>
      </c>
      <c r="W60" s="43"/>
      <c r="X60" s="68"/>
      <c r="Y60" s="68"/>
    </row>
    <row r="61" spans="1:29" ht="16.5" customHeight="1" x14ac:dyDescent="0.25">
      <c r="A61" s="373" t="s">
        <v>107</v>
      </c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66"/>
      <c r="Y61" s="66"/>
    </row>
    <row r="62" spans="1:29" ht="14.25" customHeight="1" x14ac:dyDescent="0.25">
      <c r="A62" s="374" t="s">
        <v>116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75">
        <v>4607091382945</v>
      </c>
      <c r="E63" s="37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399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7"/>
      <c r="O63" s="377"/>
      <c r="P63" s="377"/>
      <c r="Q63" s="378"/>
      <c r="R63" s="40" t="s">
        <v>48</v>
      </c>
      <c r="S63" s="40" t="s">
        <v>48</v>
      </c>
      <c r="T63" s="41" t="s">
        <v>0</v>
      </c>
      <c r="U63" s="59">
        <v>150</v>
      </c>
      <c r="V63" s="56">
        <f t="shared" ref="V63:V79" si="2">IFERROR(IF(U63="",0,CEILING((U63/$H63),1)*$H63),"")</f>
        <v>151.20000000000002</v>
      </c>
      <c r="W63" s="42">
        <f>IFERROR(IF(V63=0,"",ROUNDUP(V63/H63,0)*0.02175),"")</f>
        <v>0.30449999999999999</v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75">
        <v>4607091385670</v>
      </c>
      <c r="E64" s="37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4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7"/>
      <c r="O64" s="377"/>
      <c r="P64" s="377"/>
      <c r="Q64" s="378"/>
      <c r="R64" s="40" t="s">
        <v>48</v>
      </c>
      <c r="S64" s="40" t="s">
        <v>48</v>
      </c>
      <c r="T64" s="41" t="s">
        <v>0</v>
      </c>
      <c r="U64" s="59">
        <v>150</v>
      </c>
      <c r="V64" s="56">
        <f t="shared" si="2"/>
        <v>151.20000000000002</v>
      </c>
      <c r="W64" s="42">
        <f>IFERROR(IF(V64=0,"",ROUNDUP(V64/H64,0)*0.02175),"")</f>
        <v>0.30449999999999999</v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75">
        <v>4680115881327</v>
      </c>
      <c r="E65" s="37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4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7"/>
      <c r="O65" s="377"/>
      <c r="P65" s="377"/>
      <c r="Q65" s="37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75">
        <v>4607091388312</v>
      </c>
      <c r="E66" s="37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402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7"/>
      <c r="O66" s="377"/>
      <c r="P66" s="377"/>
      <c r="Q66" s="37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75">
        <v>4680115882133</v>
      </c>
      <c r="E67" s="37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403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77"/>
      <c r="O67" s="377"/>
      <c r="P67" s="377"/>
      <c r="Q67" s="37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75">
        <v>4607091382952</v>
      </c>
      <c r="E68" s="37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4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7"/>
      <c r="O68" s="377"/>
      <c r="P68" s="377"/>
      <c r="Q68" s="37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75">
        <v>4607091385687</v>
      </c>
      <c r="E69" s="37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7"/>
      <c r="O69" s="377"/>
      <c r="P69" s="377"/>
      <c r="Q69" s="378"/>
      <c r="R69" s="40" t="s">
        <v>48</v>
      </c>
      <c r="S69" s="40" t="s">
        <v>48</v>
      </c>
      <c r="T69" s="41" t="s">
        <v>0</v>
      </c>
      <c r="U69" s="59">
        <v>40</v>
      </c>
      <c r="V69" s="56">
        <f t="shared" si="2"/>
        <v>40</v>
      </c>
      <c r="W69" s="42">
        <f t="shared" ref="W69:W75" si="3">IFERROR(IF(V69=0,"",ROUNDUP(V69/H69,0)*0.00937),"")</f>
        <v>9.3700000000000006E-2</v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75">
        <v>4680115882539</v>
      </c>
      <c r="E70" s="37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406" t="s">
        <v>142</v>
      </c>
      <c r="N70" s="377"/>
      <c r="O70" s="377"/>
      <c r="P70" s="377"/>
      <c r="Q70" s="37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75">
        <v>4607091384604</v>
      </c>
      <c r="E71" s="37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4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7"/>
      <c r="O71" s="377"/>
      <c r="P71" s="377"/>
      <c r="Q71" s="378"/>
      <c r="R71" s="40" t="s">
        <v>48</v>
      </c>
      <c r="S71" s="40" t="s">
        <v>48</v>
      </c>
      <c r="T71" s="41" t="s">
        <v>0</v>
      </c>
      <c r="U71" s="59">
        <v>60</v>
      </c>
      <c r="V71" s="56">
        <f t="shared" si="2"/>
        <v>60</v>
      </c>
      <c r="W71" s="42">
        <f t="shared" si="3"/>
        <v>0.14055000000000001</v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75">
        <v>4680115880283</v>
      </c>
      <c r="E72" s="37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4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7"/>
      <c r="O72" s="377"/>
      <c r="P72" s="377"/>
      <c r="Q72" s="37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75">
        <v>4680115881518</v>
      </c>
      <c r="E73" s="37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4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7"/>
      <c r="O73" s="377"/>
      <c r="P73" s="377"/>
      <c r="Q73" s="37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75">
        <v>4680115881303</v>
      </c>
      <c r="E74" s="375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4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7"/>
      <c r="O74" s="377"/>
      <c r="P74" s="377"/>
      <c r="Q74" s="378"/>
      <c r="R74" s="40" t="s">
        <v>48</v>
      </c>
      <c r="S74" s="40" t="s">
        <v>48</v>
      </c>
      <c r="T74" s="41" t="s">
        <v>0</v>
      </c>
      <c r="U74" s="59">
        <v>27</v>
      </c>
      <c r="V74" s="56">
        <f t="shared" si="2"/>
        <v>27</v>
      </c>
      <c r="W74" s="42">
        <f t="shared" si="3"/>
        <v>5.6219999999999999E-2</v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75">
        <v>4607091381986</v>
      </c>
      <c r="E75" s="375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41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7"/>
      <c r="O75" s="377"/>
      <c r="P75" s="377"/>
      <c r="Q75" s="378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75">
        <v>4607091388466</v>
      </c>
      <c r="E76" s="37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7"/>
      <c r="O76" s="377"/>
      <c r="P76" s="377"/>
      <c r="Q76" s="37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75">
        <v>4680115880269</v>
      </c>
      <c r="E77" s="37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7"/>
      <c r="O77" s="377"/>
      <c r="P77" s="377"/>
      <c r="Q77" s="37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75">
        <v>4680115880429</v>
      </c>
      <c r="E78" s="37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7"/>
      <c r="O78" s="377"/>
      <c r="P78" s="377"/>
      <c r="Q78" s="37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75">
        <v>4680115881457</v>
      </c>
      <c r="E79" s="37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7"/>
      <c r="O79" s="377"/>
      <c r="P79" s="377"/>
      <c r="Q79" s="37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5">
      <c r="A80" s="382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3"/>
      <c r="M80" s="379" t="s">
        <v>43</v>
      </c>
      <c r="N80" s="380"/>
      <c r="O80" s="380"/>
      <c r="P80" s="380"/>
      <c r="Q80" s="380"/>
      <c r="R80" s="380"/>
      <c r="S80" s="38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58.777777777777771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59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0.8994700000000001</v>
      </c>
      <c r="X80" s="68"/>
      <c r="Y80" s="68"/>
    </row>
    <row r="81" spans="1:29" x14ac:dyDescent="0.25">
      <c r="A81" s="382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3"/>
      <c r="M81" s="379" t="s">
        <v>43</v>
      </c>
      <c r="N81" s="380"/>
      <c r="O81" s="380"/>
      <c r="P81" s="380"/>
      <c r="Q81" s="380"/>
      <c r="R81" s="380"/>
      <c r="S81" s="381"/>
      <c r="T81" s="43" t="s">
        <v>0</v>
      </c>
      <c r="U81" s="44">
        <f>IFERROR(SUM(U63:U79),"0")</f>
        <v>427</v>
      </c>
      <c r="V81" s="44">
        <f>IFERROR(SUM(V63:V79),"0")</f>
        <v>429.40000000000003</v>
      </c>
      <c r="W81" s="43"/>
      <c r="X81" s="68"/>
      <c r="Y81" s="68"/>
    </row>
    <row r="82" spans="1:29" ht="14.25" customHeight="1" x14ac:dyDescent="0.25">
      <c r="A82" s="374" t="s">
        <v>109</v>
      </c>
      <c r="B82" s="374"/>
      <c r="C82" s="374"/>
      <c r="D82" s="374"/>
      <c r="E82" s="374"/>
      <c r="F82" s="374"/>
      <c r="G82" s="374"/>
      <c r="H82" s="374"/>
      <c r="I82" s="374"/>
      <c r="J82" s="374"/>
      <c r="K82" s="374"/>
      <c r="L82" s="374"/>
      <c r="M82" s="374"/>
      <c r="N82" s="374"/>
      <c r="O82" s="374"/>
      <c r="P82" s="374"/>
      <c r="Q82" s="374"/>
      <c r="R82" s="374"/>
      <c r="S82" s="374"/>
      <c r="T82" s="374"/>
      <c r="U82" s="374"/>
      <c r="V82" s="374"/>
      <c r="W82" s="37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75">
        <v>4607091388442</v>
      </c>
      <c r="E83" s="375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41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7"/>
      <c r="O83" s="377"/>
      <c r="P83" s="377"/>
      <c r="Q83" s="37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75">
        <v>4607091384789</v>
      </c>
      <c r="E84" s="37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417" t="s">
        <v>165</v>
      </c>
      <c r="N84" s="377"/>
      <c r="O84" s="377"/>
      <c r="P84" s="377"/>
      <c r="Q84" s="37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75">
        <v>4680115881488</v>
      </c>
      <c r="E85" s="37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7"/>
      <c r="O85" s="377"/>
      <c r="P85" s="377"/>
      <c r="Q85" s="37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75">
        <v>4607091384765</v>
      </c>
      <c r="E86" s="37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419" t="s">
        <v>170</v>
      </c>
      <c r="N86" s="377"/>
      <c r="O86" s="377"/>
      <c r="P86" s="377"/>
      <c r="Q86" s="37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75">
        <v>4680115880658</v>
      </c>
      <c r="E87" s="37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7"/>
      <c r="O87" s="377"/>
      <c r="P87" s="377"/>
      <c r="Q87" s="37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75">
        <v>4607091381962</v>
      </c>
      <c r="E88" s="375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7"/>
      <c r="O88" s="377"/>
      <c r="P88" s="377"/>
      <c r="Q88" s="378"/>
      <c r="R88" s="40" t="s">
        <v>48</v>
      </c>
      <c r="S88" s="40" t="s">
        <v>48</v>
      </c>
      <c r="T88" s="41" t="s">
        <v>0</v>
      </c>
      <c r="U88" s="59">
        <v>15</v>
      </c>
      <c r="V88" s="56">
        <f t="shared" si="4"/>
        <v>15</v>
      </c>
      <c r="W88" s="42">
        <f>IFERROR(IF(V88=0,"",ROUNDUP(V88/H88,0)*0.00753),"")</f>
        <v>3.7650000000000003E-2</v>
      </c>
      <c r="X88" s="69" t="s">
        <v>48</v>
      </c>
      <c r="Y88" s="70" t="s">
        <v>48</v>
      </c>
      <c r="AC88" s="110" t="s">
        <v>65</v>
      </c>
    </row>
    <row r="89" spans="1:29" x14ac:dyDescent="0.25">
      <c r="A89" s="382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3"/>
      <c r="M89" s="379" t="s">
        <v>43</v>
      </c>
      <c r="N89" s="380"/>
      <c r="O89" s="380"/>
      <c r="P89" s="380"/>
      <c r="Q89" s="380"/>
      <c r="R89" s="380"/>
      <c r="S89" s="381"/>
      <c r="T89" s="43" t="s">
        <v>42</v>
      </c>
      <c r="U89" s="44">
        <f>IFERROR(U83/H83,"0")+IFERROR(U84/H84,"0")+IFERROR(U85/H85,"0")+IFERROR(U86/H86,"0")+IFERROR(U87/H87,"0")+IFERROR(U88/H88,"0")</f>
        <v>5</v>
      </c>
      <c r="V89" s="44">
        <f>IFERROR(V83/H83,"0")+IFERROR(V84/H84,"0")+IFERROR(V85/H85,"0")+IFERROR(V86/H86,"0")+IFERROR(V87/H87,"0")+IFERROR(V88/H88,"0")</f>
        <v>5</v>
      </c>
      <c r="W89" s="44">
        <f>IFERROR(IF(W83="",0,W83),"0")+IFERROR(IF(W84="",0,W84),"0")+IFERROR(IF(W85="",0,W85),"0")+IFERROR(IF(W86="",0,W86),"0")+IFERROR(IF(W87="",0,W87),"0")+IFERROR(IF(W88="",0,W88),"0")</f>
        <v>3.7650000000000003E-2</v>
      </c>
      <c r="X89" s="68"/>
      <c r="Y89" s="68"/>
    </row>
    <row r="90" spans="1:29" x14ac:dyDescent="0.25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3"/>
      <c r="M90" s="379" t="s">
        <v>43</v>
      </c>
      <c r="N90" s="380"/>
      <c r="O90" s="380"/>
      <c r="P90" s="380"/>
      <c r="Q90" s="380"/>
      <c r="R90" s="380"/>
      <c r="S90" s="381"/>
      <c r="T90" s="43" t="s">
        <v>0</v>
      </c>
      <c r="U90" s="44">
        <f>IFERROR(SUM(U83:U88),"0")</f>
        <v>15</v>
      </c>
      <c r="V90" s="44">
        <f>IFERROR(SUM(V83:V88),"0")</f>
        <v>15</v>
      </c>
      <c r="W90" s="43"/>
      <c r="X90" s="68"/>
      <c r="Y90" s="68"/>
    </row>
    <row r="91" spans="1:29" ht="14.25" customHeight="1" x14ac:dyDescent="0.25">
      <c r="A91" s="374" t="s">
        <v>75</v>
      </c>
      <c r="B91" s="374"/>
      <c r="C91" s="374"/>
      <c r="D91" s="374"/>
      <c r="E91" s="374"/>
      <c r="F91" s="374"/>
      <c r="G91" s="374"/>
      <c r="H91" s="374"/>
      <c r="I91" s="374"/>
      <c r="J91" s="374"/>
      <c r="K91" s="374"/>
      <c r="L91" s="374"/>
      <c r="M91" s="374"/>
      <c r="N91" s="374"/>
      <c r="O91" s="374"/>
      <c r="P91" s="374"/>
      <c r="Q91" s="374"/>
      <c r="R91" s="374"/>
      <c r="S91" s="374"/>
      <c r="T91" s="374"/>
      <c r="U91" s="374"/>
      <c r="V91" s="374"/>
      <c r="W91" s="37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75">
        <v>4607091387667</v>
      </c>
      <c r="E92" s="37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7"/>
      <c r="O92" s="377"/>
      <c r="P92" s="377"/>
      <c r="Q92" s="378"/>
      <c r="R92" s="40" t="s">
        <v>48</v>
      </c>
      <c r="S92" s="40" t="s">
        <v>48</v>
      </c>
      <c r="T92" s="41" t="s">
        <v>0</v>
      </c>
      <c r="U92" s="59">
        <v>30</v>
      </c>
      <c r="V92" s="56">
        <f t="shared" ref="V92:V100" si="5">IFERROR(IF(U92="",0,CEILING((U92/$H92),1)*$H92),"")</f>
        <v>36</v>
      </c>
      <c r="W92" s="42">
        <f>IFERROR(IF(V92=0,"",ROUNDUP(V92/H92,0)*0.02175),"")</f>
        <v>8.6999999999999994E-2</v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75">
        <v>4607091387636</v>
      </c>
      <c r="E93" s="37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7"/>
      <c r="O93" s="377"/>
      <c r="P93" s="377"/>
      <c r="Q93" s="378"/>
      <c r="R93" s="40" t="s">
        <v>48</v>
      </c>
      <c r="S93" s="40" t="s">
        <v>48</v>
      </c>
      <c r="T93" s="41" t="s">
        <v>0</v>
      </c>
      <c r="U93" s="59">
        <v>30</v>
      </c>
      <c r="V93" s="56">
        <f t="shared" si="5"/>
        <v>33.6</v>
      </c>
      <c r="W93" s="42">
        <f>IFERROR(IF(V93=0,"",ROUNDUP(V93/H93,0)*0.00937),"")</f>
        <v>7.4959999999999999E-2</v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75">
        <v>4607091384727</v>
      </c>
      <c r="E94" s="37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7"/>
      <c r="O94" s="377"/>
      <c r="P94" s="377"/>
      <c r="Q94" s="37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75">
        <v>4607091386745</v>
      </c>
      <c r="E95" s="37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7"/>
      <c r="O95" s="377"/>
      <c r="P95" s="377"/>
      <c r="Q95" s="37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75">
        <v>4607091382426</v>
      </c>
      <c r="E96" s="37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7"/>
      <c r="O96" s="377"/>
      <c r="P96" s="377"/>
      <c r="Q96" s="378"/>
      <c r="R96" s="40" t="s">
        <v>48</v>
      </c>
      <c r="S96" s="40" t="s">
        <v>48</v>
      </c>
      <c r="T96" s="41" t="s">
        <v>0</v>
      </c>
      <c r="U96" s="59">
        <v>150</v>
      </c>
      <c r="V96" s="56">
        <f t="shared" si="5"/>
        <v>153</v>
      </c>
      <c r="W96" s="42">
        <f>IFERROR(IF(V96=0,"",ROUNDUP(V96/H96,0)*0.02175),"")</f>
        <v>0.36974999999999997</v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75">
        <v>4607091386547</v>
      </c>
      <c r="E97" s="37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7"/>
      <c r="O97" s="377"/>
      <c r="P97" s="377"/>
      <c r="Q97" s="37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75">
        <v>4607091384703</v>
      </c>
      <c r="E98" s="37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7"/>
      <c r="O98" s="377"/>
      <c r="P98" s="377"/>
      <c r="Q98" s="37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75">
        <v>4607091384734</v>
      </c>
      <c r="E99" s="37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7"/>
      <c r="O99" s="377"/>
      <c r="P99" s="377"/>
      <c r="Q99" s="37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75">
        <v>4607091382464</v>
      </c>
      <c r="E100" s="37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7"/>
      <c r="O100" s="377"/>
      <c r="P100" s="377"/>
      <c r="Q100" s="37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5">
      <c r="A101" s="382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3"/>
      <c r="M101" s="379" t="s">
        <v>43</v>
      </c>
      <c r="N101" s="380"/>
      <c r="O101" s="380"/>
      <c r="P101" s="380"/>
      <c r="Q101" s="380"/>
      <c r="R101" s="380"/>
      <c r="S101" s="38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27.142857142857146</v>
      </c>
      <c r="V101" s="44">
        <f>IFERROR(V92/H92,"0")+IFERROR(V93/H93,"0")+IFERROR(V94/H94,"0")+IFERROR(V95/H95,"0")+IFERROR(V96/H96,"0")+IFERROR(V97/H97,"0")+IFERROR(V98/H98,"0")+IFERROR(V99/H99,"0")+IFERROR(V100/H100,"0")</f>
        <v>29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0.5317099999999999</v>
      </c>
      <c r="X101" s="68"/>
      <c r="Y101" s="68"/>
    </row>
    <row r="102" spans="1:29" x14ac:dyDescent="0.25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3"/>
      <c r="M102" s="379" t="s">
        <v>43</v>
      </c>
      <c r="N102" s="380"/>
      <c r="O102" s="380"/>
      <c r="P102" s="380"/>
      <c r="Q102" s="380"/>
      <c r="R102" s="380"/>
      <c r="S102" s="381"/>
      <c r="T102" s="43" t="s">
        <v>0</v>
      </c>
      <c r="U102" s="44">
        <f>IFERROR(SUM(U92:U100),"0")</f>
        <v>210</v>
      </c>
      <c r="V102" s="44">
        <f>IFERROR(SUM(V92:V100),"0")</f>
        <v>222.6</v>
      </c>
      <c r="W102" s="43"/>
      <c r="X102" s="68"/>
      <c r="Y102" s="68"/>
    </row>
    <row r="103" spans="1:29" ht="14.25" customHeight="1" x14ac:dyDescent="0.25">
      <c r="A103" s="374" t="s">
        <v>79</v>
      </c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4"/>
      <c r="O103" s="374"/>
      <c r="P103" s="374"/>
      <c r="Q103" s="374"/>
      <c r="R103" s="374"/>
      <c r="S103" s="374"/>
      <c r="T103" s="374"/>
      <c r="U103" s="374"/>
      <c r="V103" s="374"/>
      <c r="W103" s="37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75">
        <v>4607091386967</v>
      </c>
      <c r="E104" s="37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431" t="s">
        <v>195</v>
      </c>
      <c r="N104" s="377"/>
      <c r="O104" s="377"/>
      <c r="P104" s="377"/>
      <c r="Q104" s="378"/>
      <c r="R104" s="40" t="s">
        <v>48</v>
      </c>
      <c r="S104" s="40" t="s">
        <v>48</v>
      </c>
      <c r="T104" s="41" t="s">
        <v>0</v>
      </c>
      <c r="U104" s="59">
        <v>50</v>
      </c>
      <c r="V104" s="56">
        <f t="shared" ref="V104:V110" si="6">IFERROR(IF(U104="",0,CEILING((U104/$H104),1)*$H104),"")</f>
        <v>56.699999999999996</v>
      </c>
      <c r="W104" s="42">
        <f>IFERROR(IF(V104=0,"",ROUNDUP(V104/H104,0)*0.02175),"")</f>
        <v>0.15225</v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75">
        <v>4607091385304</v>
      </c>
      <c r="E105" s="375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43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7"/>
      <c r="O105" s="377"/>
      <c r="P105" s="377"/>
      <c r="Q105" s="37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75">
        <v>4607091386264</v>
      </c>
      <c r="E106" s="37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4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7"/>
      <c r="O106" s="377"/>
      <c r="P106" s="377"/>
      <c r="Q106" s="378"/>
      <c r="R106" s="40" t="s">
        <v>48</v>
      </c>
      <c r="S106" s="40" t="s">
        <v>48</v>
      </c>
      <c r="T106" s="41" t="s">
        <v>0</v>
      </c>
      <c r="U106" s="59">
        <v>25</v>
      </c>
      <c r="V106" s="56">
        <f t="shared" si="6"/>
        <v>27</v>
      </c>
      <c r="W106" s="42">
        <f>IFERROR(IF(V106=0,"",ROUNDUP(V106/H106,0)*0.00753),"")</f>
        <v>6.7769999999999997E-2</v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75">
        <v>4607091385731</v>
      </c>
      <c r="E107" s="37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434" t="s">
        <v>202</v>
      </c>
      <c r="N107" s="377"/>
      <c r="O107" s="377"/>
      <c r="P107" s="377"/>
      <c r="Q107" s="378"/>
      <c r="R107" s="40" t="s">
        <v>48</v>
      </c>
      <c r="S107" s="40" t="s">
        <v>48</v>
      </c>
      <c r="T107" s="41" t="s">
        <v>0</v>
      </c>
      <c r="U107" s="59">
        <v>9</v>
      </c>
      <c r="V107" s="56">
        <f t="shared" si="6"/>
        <v>10.8</v>
      </c>
      <c r="W107" s="42">
        <f>IFERROR(IF(V107=0,"",ROUNDUP(V107/H107,0)*0.00753),"")</f>
        <v>3.0120000000000001E-2</v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75">
        <v>4680115880214</v>
      </c>
      <c r="E108" s="37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435" t="s">
        <v>205</v>
      </c>
      <c r="N108" s="377"/>
      <c r="O108" s="377"/>
      <c r="P108" s="377"/>
      <c r="Q108" s="37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75">
        <v>4680115880894</v>
      </c>
      <c r="E109" s="37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436" t="s">
        <v>208</v>
      </c>
      <c r="N109" s="377"/>
      <c r="O109" s="377"/>
      <c r="P109" s="377"/>
      <c r="Q109" s="378"/>
      <c r="R109" s="40" t="s">
        <v>48</v>
      </c>
      <c r="S109" s="40" t="s">
        <v>48</v>
      </c>
      <c r="T109" s="41" t="s">
        <v>0</v>
      </c>
      <c r="U109" s="59">
        <v>13.2</v>
      </c>
      <c r="V109" s="56">
        <f t="shared" si="6"/>
        <v>13.86</v>
      </c>
      <c r="W109" s="42">
        <f>IFERROR(IF(V109=0,"",ROUNDUP(V109/H109,0)*0.00753),"")</f>
        <v>5.271E-2</v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75">
        <v>4607091385427</v>
      </c>
      <c r="E110" s="37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4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7"/>
      <c r="O110" s="377"/>
      <c r="P110" s="377"/>
      <c r="Q110" s="378"/>
      <c r="R110" s="40" t="s">
        <v>48</v>
      </c>
      <c r="S110" s="40" t="s">
        <v>48</v>
      </c>
      <c r="T110" s="41" t="s">
        <v>0</v>
      </c>
      <c r="U110" s="59">
        <v>25</v>
      </c>
      <c r="V110" s="56">
        <f t="shared" si="6"/>
        <v>27</v>
      </c>
      <c r="W110" s="42">
        <f>IFERROR(IF(V110=0,"",ROUNDUP(V110/H110,0)*0.00753),"")</f>
        <v>6.7769999999999997E-2</v>
      </c>
      <c r="X110" s="69" t="s">
        <v>48</v>
      </c>
      <c r="Y110" s="70" t="s">
        <v>48</v>
      </c>
      <c r="AC110" s="126" t="s">
        <v>65</v>
      </c>
    </row>
    <row r="111" spans="1:29" x14ac:dyDescent="0.25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3"/>
      <c r="M111" s="379" t="s">
        <v>43</v>
      </c>
      <c r="N111" s="380"/>
      <c r="O111" s="380"/>
      <c r="P111" s="380"/>
      <c r="Q111" s="380"/>
      <c r="R111" s="380"/>
      <c r="S111" s="381"/>
      <c r="T111" s="43" t="s">
        <v>42</v>
      </c>
      <c r="U111" s="44">
        <f>IFERROR(U104/H104,"0")+IFERROR(U105/H105,"0")+IFERROR(U106/H106,"0")+IFERROR(U107/H107,"0")+IFERROR(U108/H108,"0")+IFERROR(U109/H109,"0")+IFERROR(U110/H110,"0")</f>
        <v>32.839506172839506</v>
      </c>
      <c r="V111" s="44">
        <f>IFERROR(V104/H104,"0")+IFERROR(V105/H105,"0")+IFERROR(V106/H106,"0")+IFERROR(V107/H107,"0")+IFERROR(V108/H108,"0")+IFERROR(V109/H109,"0")+IFERROR(V110/H110,"0")</f>
        <v>36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0.37061999999999995</v>
      </c>
      <c r="X111" s="68"/>
      <c r="Y111" s="68"/>
    </row>
    <row r="112" spans="1:29" x14ac:dyDescent="0.25">
      <c r="A112" s="382"/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3"/>
      <c r="M112" s="379" t="s">
        <v>43</v>
      </c>
      <c r="N112" s="380"/>
      <c r="O112" s="380"/>
      <c r="P112" s="380"/>
      <c r="Q112" s="380"/>
      <c r="R112" s="380"/>
      <c r="S112" s="381"/>
      <c r="T112" s="43" t="s">
        <v>0</v>
      </c>
      <c r="U112" s="44">
        <f>IFERROR(SUM(U104:U110),"0")</f>
        <v>122.2</v>
      </c>
      <c r="V112" s="44">
        <f>IFERROR(SUM(V104:V110),"0")</f>
        <v>135.35999999999999</v>
      </c>
      <c r="W112" s="43"/>
      <c r="X112" s="68"/>
      <c r="Y112" s="68"/>
    </row>
    <row r="113" spans="1:29" ht="14.25" customHeight="1" x14ac:dyDescent="0.25">
      <c r="A113" s="374" t="s">
        <v>211</v>
      </c>
      <c r="B113" s="374"/>
      <c r="C113" s="374"/>
      <c r="D113" s="374"/>
      <c r="E113" s="374"/>
      <c r="F113" s="374"/>
      <c r="G113" s="374"/>
      <c r="H113" s="374"/>
      <c r="I113" s="374"/>
      <c r="J113" s="374"/>
      <c r="K113" s="374"/>
      <c r="L113" s="374"/>
      <c r="M113" s="374"/>
      <c r="N113" s="374"/>
      <c r="O113" s="374"/>
      <c r="P113" s="374"/>
      <c r="Q113" s="374"/>
      <c r="R113" s="374"/>
      <c r="S113" s="374"/>
      <c r="T113" s="374"/>
      <c r="U113" s="374"/>
      <c r="V113" s="374"/>
      <c r="W113" s="37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75">
        <v>4607091383065</v>
      </c>
      <c r="E114" s="375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4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7"/>
      <c r="O114" s="377"/>
      <c r="P114" s="377"/>
      <c r="Q114" s="378"/>
      <c r="R114" s="40" t="s">
        <v>48</v>
      </c>
      <c r="S114" s="40" t="s">
        <v>48</v>
      </c>
      <c r="T114" s="41" t="s">
        <v>0</v>
      </c>
      <c r="U114" s="59">
        <v>30</v>
      </c>
      <c r="V114" s="56">
        <f>IFERROR(IF(U114="",0,CEILING((U114/$H114),1)*$H114),"")</f>
        <v>33.199999999999996</v>
      </c>
      <c r="W114" s="42">
        <f>IFERROR(IF(V114=0,"",ROUNDUP(V114/H114,0)*0.00937),"")</f>
        <v>9.3700000000000006E-2</v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75">
        <v>4680115881532</v>
      </c>
      <c r="E115" s="375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439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77"/>
      <c r="O115" s="377"/>
      <c r="P115" s="377"/>
      <c r="Q115" s="37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75">
        <v>4680115880238</v>
      </c>
      <c r="E116" s="37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440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77"/>
      <c r="O116" s="377"/>
      <c r="P116" s="377"/>
      <c r="Q116" s="37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75">
        <v>4680115881464</v>
      </c>
      <c r="E117" s="37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441" t="s">
        <v>220</v>
      </c>
      <c r="N117" s="377"/>
      <c r="O117" s="377"/>
      <c r="P117" s="377"/>
      <c r="Q117" s="378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5">
      <c r="A118" s="382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3"/>
      <c r="M118" s="379" t="s">
        <v>43</v>
      </c>
      <c r="N118" s="380"/>
      <c r="O118" s="380"/>
      <c r="P118" s="380"/>
      <c r="Q118" s="380"/>
      <c r="R118" s="380"/>
      <c r="S118" s="381"/>
      <c r="T118" s="43" t="s">
        <v>42</v>
      </c>
      <c r="U118" s="44">
        <f>IFERROR(U114/H114,"0")+IFERROR(U115/H115,"0")+IFERROR(U116/H116,"0")+IFERROR(U117/H117,"0")</f>
        <v>9.0361445783132535</v>
      </c>
      <c r="V118" s="44">
        <f>IFERROR(V114/H114,"0")+IFERROR(V115/H115,"0")+IFERROR(V116/H116,"0")+IFERROR(V117/H117,"0")</f>
        <v>10</v>
      </c>
      <c r="W118" s="44">
        <f>IFERROR(IF(W114="",0,W114),"0")+IFERROR(IF(W115="",0,W115),"0")+IFERROR(IF(W116="",0,W116),"0")+IFERROR(IF(W117="",0,W117),"0")</f>
        <v>9.3700000000000006E-2</v>
      </c>
      <c r="X118" s="68"/>
      <c r="Y118" s="68"/>
    </row>
    <row r="119" spans="1:29" x14ac:dyDescent="0.25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3"/>
      <c r="M119" s="379" t="s">
        <v>43</v>
      </c>
      <c r="N119" s="380"/>
      <c r="O119" s="380"/>
      <c r="P119" s="380"/>
      <c r="Q119" s="380"/>
      <c r="R119" s="380"/>
      <c r="S119" s="381"/>
      <c r="T119" s="43" t="s">
        <v>0</v>
      </c>
      <c r="U119" s="44">
        <f>IFERROR(SUM(U114:U117),"0")</f>
        <v>30</v>
      </c>
      <c r="V119" s="44">
        <f>IFERROR(SUM(V114:V117),"0")</f>
        <v>33.199999999999996</v>
      </c>
      <c r="W119" s="43"/>
      <c r="X119" s="68"/>
      <c r="Y119" s="68"/>
    </row>
    <row r="120" spans="1:29" ht="16.5" customHeight="1" x14ac:dyDescent="0.25">
      <c r="A120" s="373" t="s">
        <v>221</v>
      </c>
      <c r="B120" s="373"/>
      <c r="C120" s="373"/>
      <c r="D120" s="373"/>
      <c r="E120" s="373"/>
      <c r="F120" s="373"/>
      <c r="G120" s="373"/>
      <c r="H120" s="373"/>
      <c r="I120" s="373"/>
      <c r="J120" s="373"/>
      <c r="K120" s="373"/>
      <c r="L120" s="373"/>
      <c r="M120" s="373"/>
      <c r="N120" s="373"/>
      <c r="O120" s="373"/>
      <c r="P120" s="373"/>
      <c r="Q120" s="373"/>
      <c r="R120" s="373"/>
      <c r="S120" s="373"/>
      <c r="T120" s="373"/>
      <c r="U120" s="373"/>
      <c r="V120" s="373"/>
      <c r="W120" s="373"/>
      <c r="X120" s="66"/>
      <c r="Y120" s="66"/>
    </row>
    <row r="121" spans="1:29" ht="14.25" customHeight="1" x14ac:dyDescent="0.25">
      <c r="A121" s="374" t="s">
        <v>79</v>
      </c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4"/>
      <c r="O121" s="374"/>
      <c r="P121" s="374"/>
      <c r="Q121" s="374"/>
      <c r="R121" s="374"/>
      <c r="S121" s="374"/>
      <c r="T121" s="374"/>
      <c r="U121" s="374"/>
      <c r="V121" s="374"/>
      <c r="W121" s="37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75">
        <v>4607091385168</v>
      </c>
      <c r="E122" s="375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4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7"/>
      <c r="O122" s="377"/>
      <c r="P122" s="377"/>
      <c r="Q122" s="37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75">
        <v>4607091383256</v>
      </c>
      <c r="E123" s="37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7"/>
      <c r="O123" s="377"/>
      <c r="P123" s="377"/>
      <c r="Q123" s="37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75">
        <v>4607091385748</v>
      </c>
      <c r="E124" s="37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7"/>
      <c r="O124" s="377"/>
      <c r="P124" s="377"/>
      <c r="Q124" s="378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75">
        <v>4607091384581</v>
      </c>
      <c r="E125" s="375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44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7"/>
      <c r="O125" s="377"/>
      <c r="P125" s="377"/>
      <c r="Q125" s="378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5">
      <c r="A126" s="382"/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3"/>
      <c r="M126" s="379" t="s">
        <v>43</v>
      </c>
      <c r="N126" s="380"/>
      <c r="O126" s="380"/>
      <c r="P126" s="380"/>
      <c r="Q126" s="380"/>
      <c r="R126" s="380"/>
      <c r="S126" s="381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5">
      <c r="A127" s="382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3"/>
      <c r="M127" s="379" t="s">
        <v>43</v>
      </c>
      <c r="N127" s="380"/>
      <c r="O127" s="380"/>
      <c r="P127" s="380"/>
      <c r="Q127" s="380"/>
      <c r="R127" s="380"/>
      <c r="S127" s="381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5">
      <c r="A128" s="372" t="s">
        <v>230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55"/>
      <c r="Y128" s="55"/>
    </row>
    <row r="129" spans="1:29" ht="16.5" customHeight="1" x14ac:dyDescent="0.25">
      <c r="A129" s="373" t="s">
        <v>231</v>
      </c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  <c r="X129" s="66"/>
      <c r="Y129" s="66"/>
    </row>
    <row r="130" spans="1:29" ht="14.25" customHeight="1" x14ac:dyDescent="0.25">
      <c r="A130" s="374" t="s">
        <v>116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75">
        <v>4607091383423</v>
      </c>
      <c r="E131" s="37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4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7"/>
      <c r="O131" s="377"/>
      <c r="P131" s="377"/>
      <c r="Q131" s="37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75">
        <v>4607091381405</v>
      </c>
      <c r="E132" s="37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7"/>
      <c r="O132" s="377"/>
      <c r="P132" s="377"/>
      <c r="Q132" s="37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75">
        <v>4607091386516</v>
      </c>
      <c r="E133" s="375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4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7"/>
      <c r="O133" s="377"/>
      <c r="P133" s="377"/>
      <c r="Q133" s="378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5">
      <c r="A134" s="382"/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3"/>
      <c r="M134" s="379" t="s">
        <v>43</v>
      </c>
      <c r="N134" s="380"/>
      <c r="O134" s="380"/>
      <c r="P134" s="380"/>
      <c r="Q134" s="380"/>
      <c r="R134" s="380"/>
      <c r="S134" s="38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5">
      <c r="A135" s="382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3"/>
      <c r="M135" s="379" t="s">
        <v>43</v>
      </c>
      <c r="N135" s="380"/>
      <c r="O135" s="380"/>
      <c r="P135" s="380"/>
      <c r="Q135" s="380"/>
      <c r="R135" s="380"/>
      <c r="S135" s="38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3" t="s">
        <v>238</v>
      </c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  <c r="X136" s="66"/>
      <c r="Y136" s="66"/>
    </row>
    <row r="137" spans="1:29" ht="14.25" customHeight="1" x14ac:dyDescent="0.25">
      <c r="A137" s="374" t="s">
        <v>75</v>
      </c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75">
        <v>4680115880993</v>
      </c>
      <c r="E138" s="375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44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77"/>
      <c r="O138" s="377"/>
      <c r="P138" s="377"/>
      <c r="Q138" s="37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75">
        <v>4680115881761</v>
      </c>
      <c r="E139" s="375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450" t="s">
        <v>243</v>
      </c>
      <c r="N139" s="377"/>
      <c r="O139" s="377"/>
      <c r="P139" s="377"/>
      <c r="Q139" s="37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75">
        <v>4680115881563</v>
      </c>
      <c r="E140" s="375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45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77"/>
      <c r="O140" s="377"/>
      <c r="P140" s="377"/>
      <c r="Q140" s="37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75">
        <v>4680115880986</v>
      </c>
      <c r="E141" s="37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77"/>
      <c r="O141" s="377"/>
      <c r="P141" s="377"/>
      <c r="Q141" s="378"/>
      <c r="R141" s="40" t="s">
        <v>48</v>
      </c>
      <c r="S141" s="40" t="s">
        <v>48</v>
      </c>
      <c r="T141" s="41" t="s">
        <v>0</v>
      </c>
      <c r="U141" s="59">
        <v>5.2450000000000001</v>
      </c>
      <c r="V141" s="56">
        <f t="shared" si="7"/>
        <v>6.3000000000000007</v>
      </c>
      <c r="W141" s="42">
        <f>IFERROR(IF(V141=0,"",ROUNDUP(V141/H141,0)*0.00502),"")</f>
        <v>1.506E-2</v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75">
        <v>4680115880207</v>
      </c>
      <c r="E142" s="375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453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77"/>
      <c r="O142" s="377"/>
      <c r="P142" s="377"/>
      <c r="Q142" s="37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75">
        <v>4680115881785</v>
      </c>
      <c r="E143" s="375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454" t="s">
        <v>252</v>
      </c>
      <c r="N143" s="377"/>
      <c r="O143" s="377"/>
      <c r="P143" s="377"/>
      <c r="Q143" s="37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75">
        <v>4680115881679</v>
      </c>
      <c r="E144" s="375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455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77"/>
      <c r="O144" s="377"/>
      <c r="P144" s="377"/>
      <c r="Q144" s="37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75">
        <v>4680115880191</v>
      </c>
      <c r="E145" s="375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456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77"/>
      <c r="O145" s="377"/>
      <c r="P145" s="377"/>
      <c r="Q145" s="378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5">
      <c r="A146" s="382"/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3"/>
      <c r="M146" s="379" t="s">
        <v>43</v>
      </c>
      <c r="N146" s="380"/>
      <c r="O146" s="380"/>
      <c r="P146" s="380"/>
      <c r="Q146" s="380"/>
      <c r="R146" s="380"/>
      <c r="S146" s="381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2.4976190476190476</v>
      </c>
      <c r="V146" s="44">
        <f>IFERROR(V138/H138,"0")+IFERROR(V139/H139,"0")+IFERROR(V140/H140,"0")+IFERROR(V141/H141,"0")+IFERROR(V142/H142,"0")+IFERROR(V143/H143,"0")+IFERROR(V144/H144,"0")+IFERROR(V145/H145,"0")</f>
        <v>3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1.506E-2</v>
      </c>
      <c r="X146" s="68"/>
      <c r="Y146" s="68"/>
    </row>
    <row r="147" spans="1:29" x14ac:dyDescent="0.25">
      <c r="A147" s="382"/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3"/>
      <c r="M147" s="379" t="s">
        <v>43</v>
      </c>
      <c r="N147" s="380"/>
      <c r="O147" s="380"/>
      <c r="P147" s="380"/>
      <c r="Q147" s="380"/>
      <c r="R147" s="380"/>
      <c r="S147" s="381"/>
      <c r="T147" s="43" t="s">
        <v>0</v>
      </c>
      <c r="U147" s="44">
        <f>IFERROR(SUM(U138:U145),"0")</f>
        <v>5.2450000000000001</v>
      </c>
      <c r="V147" s="44">
        <f>IFERROR(SUM(V138:V145),"0")</f>
        <v>6.3000000000000007</v>
      </c>
      <c r="W147" s="43"/>
      <c r="X147" s="68"/>
      <c r="Y147" s="68"/>
    </row>
    <row r="148" spans="1:29" ht="16.5" customHeight="1" x14ac:dyDescent="0.25">
      <c r="A148" s="373" t="s">
        <v>257</v>
      </c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  <c r="X148" s="66"/>
      <c r="Y148" s="66"/>
    </row>
    <row r="149" spans="1:29" ht="14.25" customHeight="1" x14ac:dyDescent="0.25">
      <c r="A149" s="374" t="s">
        <v>116</v>
      </c>
      <c r="B149" s="374"/>
      <c r="C149" s="374"/>
      <c r="D149" s="374"/>
      <c r="E149" s="374"/>
      <c r="F149" s="374"/>
      <c r="G149" s="374"/>
      <c r="H149" s="374"/>
      <c r="I149" s="374"/>
      <c r="J149" s="374"/>
      <c r="K149" s="374"/>
      <c r="L149" s="374"/>
      <c r="M149" s="374"/>
      <c r="N149" s="374"/>
      <c r="O149" s="374"/>
      <c r="P149" s="374"/>
      <c r="Q149" s="374"/>
      <c r="R149" s="374"/>
      <c r="S149" s="374"/>
      <c r="T149" s="374"/>
      <c r="U149" s="374"/>
      <c r="V149" s="374"/>
      <c r="W149" s="37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75">
        <v>4680115881402</v>
      </c>
      <c r="E150" s="375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457" t="s">
        <v>260</v>
      </c>
      <c r="N150" s="377"/>
      <c r="O150" s="377"/>
      <c r="P150" s="377"/>
      <c r="Q150" s="378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75">
        <v>4680115881396</v>
      </c>
      <c r="E151" s="375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458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77"/>
      <c r="O151" s="377"/>
      <c r="P151" s="377"/>
      <c r="Q151" s="378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5">
      <c r="A152" s="382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3"/>
      <c r="M152" s="379" t="s">
        <v>43</v>
      </c>
      <c r="N152" s="380"/>
      <c r="O152" s="380"/>
      <c r="P152" s="380"/>
      <c r="Q152" s="380"/>
      <c r="R152" s="380"/>
      <c r="S152" s="381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5">
      <c r="A153" s="382"/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3"/>
      <c r="M153" s="379" t="s">
        <v>43</v>
      </c>
      <c r="N153" s="380"/>
      <c r="O153" s="380"/>
      <c r="P153" s="380"/>
      <c r="Q153" s="380"/>
      <c r="R153" s="380"/>
      <c r="S153" s="381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74" t="s">
        <v>109</v>
      </c>
      <c r="B154" s="374"/>
      <c r="C154" s="374"/>
      <c r="D154" s="374"/>
      <c r="E154" s="374"/>
      <c r="F154" s="374"/>
      <c r="G154" s="374"/>
      <c r="H154" s="374"/>
      <c r="I154" s="374"/>
      <c r="J154" s="374"/>
      <c r="K154" s="374"/>
      <c r="L154" s="374"/>
      <c r="M154" s="374"/>
      <c r="N154" s="374"/>
      <c r="O154" s="374"/>
      <c r="P154" s="374"/>
      <c r="Q154" s="374"/>
      <c r="R154" s="374"/>
      <c r="S154" s="374"/>
      <c r="T154" s="374"/>
      <c r="U154" s="374"/>
      <c r="V154" s="374"/>
      <c r="W154" s="37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75">
        <v>4680115882935</v>
      </c>
      <c r="E155" s="375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59" t="s">
        <v>265</v>
      </c>
      <c r="N155" s="377"/>
      <c r="O155" s="377"/>
      <c r="P155" s="377"/>
      <c r="Q155" s="378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75">
        <v>4680115880764</v>
      </c>
      <c r="E156" s="375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60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77"/>
      <c r="O156" s="377"/>
      <c r="P156" s="377"/>
      <c r="Q156" s="37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5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3"/>
      <c r="M157" s="379" t="s">
        <v>43</v>
      </c>
      <c r="N157" s="380"/>
      <c r="O157" s="380"/>
      <c r="P157" s="380"/>
      <c r="Q157" s="380"/>
      <c r="R157" s="380"/>
      <c r="S157" s="381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5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3"/>
      <c r="M158" s="379" t="s">
        <v>43</v>
      </c>
      <c r="N158" s="380"/>
      <c r="O158" s="380"/>
      <c r="P158" s="380"/>
      <c r="Q158" s="380"/>
      <c r="R158" s="380"/>
      <c r="S158" s="381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74" t="s">
        <v>75</v>
      </c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75">
        <v>4680115882683</v>
      </c>
      <c r="E160" s="37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">
        <v>270</v>
      </c>
      <c r="N160" s="377"/>
      <c r="O160" s="377"/>
      <c r="P160" s="377"/>
      <c r="Q160" s="37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75">
        <v>4680115882690</v>
      </c>
      <c r="E161" s="37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2" t="s">
        <v>273</v>
      </c>
      <c r="N161" s="377"/>
      <c r="O161" s="377"/>
      <c r="P161" s="377"/>
      <c r="Q161" s="378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75">
        <v>4680115882669</v>
      </c>
      <c r="E162" s="37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63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77"/>
      <c r="O162" s="377"/>
      <c r="P162" s="377"/>
      <c r="Q162" s="378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75">
        <v>4680115882676</v>
      </c>
      <c r="E163" s="375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4" t="s">
        <v>278</v>
      </c>
      <c r="N163" s="377"/>
      <c r="O163" s="377"/>
      <c r="P163" s="377"/>
      <c r="Q163" s="378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5">
      <c r="A164" s="382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3"/>
      <c r="M164" s="379" t="s">
        <v>43</v>
      </c>
      <c r="N164" s="380"/>
      <c r="O164" s="380"/>
      <c r="P164" s="380"/>
      <c r="Q164" s="380"/>
      <c r="R164" s="380"/>
      <c r="S164" s="381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5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3"/>
      <c r="M165" s="379" t="s">
        <v>43</v>
      </c>
      <c r="N165" s="380"/>
      <c r="O165" s="380"/>
      <c r="P165" s="380"/>
      <c r="Q165" s="380"/>
      <c r="R165" s="380"/>
      <c r="S165" s="381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74" t="s">
        <v>79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75">
        <v>4680115881556</v>
      </c>
      <c r="E167" s="375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65" t="s">
        <v>281</v>
      </c>
      <c r="N167" s="377"/>
      <c r="O167" s="377"/>
      <c r="P167" s="377"/>
      <c r="Q167" s="378"/>
      <c r="R167" s="40" t="s">
        <v>48</v>
      </c>
      <c r="S167" s="40" t="s">
        <v>48</v>
      </c>
      <c r="T167" s="41" t="s">
        <v>0</v>
      </c>
      <c r="U167" s="59">
        <v>100</v>
      </c>
      <c r="V167" s="56">
        <f t="shared" ref="V167:V183" si="8">IFERROR(IF(U167="",0,CEILING((U167/$H167),1)*$H167),"")</f>
        <v>100</v>
      </c>
      <c r="W167" s="42">
        <f>IFERROR(IF(V167=0,"",ROUNDUP(V167/H167,0)*0.01196),"")</f>
        <v>0.29899999999999999</v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75">
        <v>4680115880573</v>
      </c>
      <c r="E168" s="375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66" t="s">
        <v>284</v>
      </c>
      <c r="N168" s="377"/>
      <c r="O168" s="377"/>
      <c r="P168" s="377"/>
      <c r="Q168" s="378"/>
      <c r="R168" s="40" t="s">
        <v>48</v>
      </c>
      <c r="S168" s="40" t="s">
        <v>48</v>
      </c>
      <c r="T168" s="41" t="s">
        <v>0</v>
      </c>
      <c r="U168" s="59">
        <v>50</v>
      </c>
      <c r="V168" s="56">
        <f t="shared" si="8"/>
        <v>54.6</v>
      </c>
      <c r="W168" s="42">
        <f>IFERROR(IF(V168=0,"",ROUNDUP(V168/H168,0)*0.02175),"")</f>
        <v>0.15225</v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75">
        <v>4680115881594</v>
      </c>
      <c r="E169" s="375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67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77"/>
      <c r="O169" s="377"/>
      <c r="P169" s="377"/>
      <c r="Q169" s="37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75">
        <v>4680115881587</v>
      </c>
      <c r="E170" s="375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68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77"/>
      <c r="O170" s="377"/>
      <c r="P170" s="377"/>
      <c r="Q170" s="37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75">
        <v>4680115880962</v>
      </c>
      <c r="E171" s="375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69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77"/>
      <c r="O171" s="377"/>
      <c r="P171" s="377"/>
      <c r="Q171" s="37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75">
        <v>4680115881617</v>
      </c>
      <c r="E172" s="375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70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77"/>
      <c r="O172" s="377"/>
      <c r="P172" s="377"/>
      <c r="Q172" s="37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75">
        <v>4680115881228</v>
      </c>
      <c r="E173" s="375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71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77"/>
      <c r="O173" s="377"/>
      <c r="P173" s="377"/>
      <c r="Q173" s="378"/>
      <c r="R173" s="40" t="s">
        <v>48</v>
      </c>
      <c r="S173" s="40" t="s">
        <v>48</v>
      </c>
      <c r="T173" s="41" t="s">
        <v>0</v>
      </c>
      <c r="U173" s="59">
        <v>6</v>
      </c>
      <c r="V173" s="56">
        <f t="shared" si="8"/>
        <v>7.1999999999999993</v>
      </c>
      <c r="W173" s="42">
        <f>IFERROR(IF(V173=0,"",ROUNDUP(V173/H173,0)*0.00753),"")</f>
        <v>2.2589999999999999E-2</v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75">
        <v>4680115881037</v>
      </c>
      <c r="E174" s="375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72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77"/>
      <c r="O174" s="377"/>
      <c r="P174" s="377"/>
      <c r="Q174" s="37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75">
        <v>4680115881211</v>
      </c>
      <c r="E175" s="375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73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77"/>
      <c r="O175" s="377"/>
      <c r="P175" s="377"/>
      <c r="Q175" s="37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75">
        <v>4680115881020</v>
      </c>
      <c r="E176" s="375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74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77"/>
      <c r="O176" s="377"/>
      <c r="P176" s="377"/>
      <c r="Q176" s="37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75">
        <v>4680115882195</v>
      </c>
      <c r="E177" s="375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75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77"/>
      <c r="O177" s="377"/>
      <c r="P177" s="377"/>
      <c r="Q177" s="37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75">
        <v>4680115882607</v>
      </c>
      <c r="E178" s="375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76" t="s">
        <v>305</v>
      </c>
      <c r="N178" s="377"/>
      <c r="O178" s="377"/>
      <c r="P178" s="377"/>
      <c r="Q178" s="37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75">
        <v>4680115880092</v>
      </c>
      <c r="E179" s="375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77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77"/>
      <c r="O179" s="377"/>
      <c r="P179" s="377"/>
      <c r="Q179" s="37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75">
        <v>4680115880221</v>
      </c>
      <c r="E180" s="37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78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77"/>
      <c r="O180" s="377"/>
      <c r="P180" s="377"/>
      <c r="Q180" s="37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75">
        <v>4680115882942</v>
      </c>
      <c r="E181" s="375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9" t="s">
        <v>312</v>
      </c>
      <c r="N181" s="377"/>
      <c r="O181" s="377"/>
      <c r="P181" s="377"/>
      <c r="Q181" s="37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75">
        <v>4680115880504</v>
      </c>
      <c r="E182" s="37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8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77"/>
      <c r="O182" s="377"/>
      <c r="P182" s="377"/>
      <c r="Q182" s="378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75">
        <v>4680115882164</v>
      </c>
      <c r="E183" s="375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81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77"/>
      <c r="O183" s="377"/>
      <c r="P183" s="377"/>
      <c r="Q183" s="37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5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3"/>
      <c r="M184" s="379" t="s">
        <v>43</v>
      </c>
      <c r="N184" s="380"/>
      <c r="O184" s="380"/>
      <c r="P184" s="380"/>
      <c r="Q184" s="380"/>
      <c r="R184" s="380"/>
      <c r="S184" s="381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33.910256410256409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35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0.47383999999999998</v>
      </c>
      <c r="X184" s="68"/>
      <c r="Y184" s="68"/>
    </row>
    <row r="185" spans="1:29" x14ac:dyDescent="0.25">
      <c r="A185" s="382"/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3"/>
      <c r="M185" s="379" t="s">
        <v>43</v>
      </c>
      <c r="N185" s="380"/>
      <c r="O185" s="380"/>
      <c r="P185" s="380"/>
      <c r="Q185" s="380"/>
      <c r="R185" s="380"/>
      <c r="S185" s="381"/>
      <c r="T185" s="43" t="s">
        <v>0</v>
      </c>
      <c r="U185" s="44">
        <f>IFERROR(SUM(U167:U183),"0")</f>
        <v>156</v>
      </c>
      <c r="V185" s="44">
        <f>IFERROR(SUM(V167:V183),"0")</f>
        <v>161.79999999999998</v>
      </c>
      <c r="W185" s="43"/>
      <c r="X185" s="68"/>
      <c r="Y185" s="68"/>
    </row>
    <row r="186" spans="1:29" ht="14.25" customHeight="1" x14ac:dyDescent="0.25">
      <c r="A186" s="374" t="s">
        <v>211</v>
      </c>
      <c r="B186" s="374"/>
      <c r="C186" s="374"/>
      <c r="D186" s="374"/>
      <c r="E186" s="374"/>
      <c r="F186" s="374"/>
      <c r="G186" s="374"/>
      <c r="H186" s="374"/>
      <c r="I186" s="374"/>
      <c r="J186" s="374"/>
      <c r="K186" s="374"/>
      <c r="L186" s="374"/>
      <c r="M186" s="374"/>
      <c r="N186" s="374"/>
      <c r="O186" s="374"/>
      <c r="P186" s="374"/>
      <c r="Q186" s="374"/>
      <c r="R186" s="374"/>
      <c r="S186" s="374"/>
      <c r="T186" s="374"/>
      <c r="U186" s="374"/>
      <c r="V186" s="374"/>
      <c r="W186" s="37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75">
        <v>4680115880801</v>
      </c>
      <c r="E187" s="37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82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77"/>
      <c r="O187" s="377"/>
      <c r="P187" s="377"/>
      <c r="Q187" s="378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75">
        <v>4680115880818</v>
      </c>
      <c r="E188" s="37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3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77"/>
      <c r="O188" s="377"/>
      <c r="P188" s="377"/>
      <c r="Q188" s="378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5">
      <c r="A189" s="382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3"/>
      <c r="M189" s="379" t="s">
        <v>43</v>
      </c>
      <c r="N189" s="380"/>
      <c r="O189" s="380"/>
      <c r="P189" s="380"/>
      <c r="Q189" s="380"/>
      <c r="R189" s="380"/>
      <c r="S189" s="381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5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3"/>
      <c r="M190" s="379" t="s">
        <v>43</v>
      </c>
      <c r="N190" s="380"/>
      <c r="O190" s="380"/>
      <c r="P190" s="380"/>
      <c r="Q190" s="380"/>
      <c r="R190" s="380"/>
      <c r="S190" s="381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73" t="s">
        <v>321</v>
      </c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66"/>
      <c r="Y191" s="66"/>
    </row>
    <row r="192" spans="1:29" ht="14.25" customHeight="1" x14ac:dyDescent="0.25">
      <c r="A192" s="374" t="s">
        <v>116</v>
      </c>
      <c r="B192" s="374"/>
      <c r="C192" s="374"/>
      <c r="D192" s="374"/>
      <c r="E192" s="374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  <c r="R192" s="374"/>
      <c r="S192" s="374"/>
      <c r="T192" s="374"/>
      <c r="U192" s="374"/>
      <c r="V192" s="374"/>
      <c r="W192" s="37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75">
        <v>4607091387445</v>
      </c>
      <c r="E193" s="375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77"/>
      <c r="O193" s="377"/>
      <c r="P193" s="377"/>
      <c r="Q193" s="378"/>
      <c r="R193" s="40" t="s">
        <v>48</v>
      </c>
      <c r="S193" s="40" t="s">
        <v>48</v>
      </c>
      <c r="T193" s="41" t="s">
        <v>0</v>
      </c>
      <c r="U193" s="59">
        <v>100</v>
      </c>
      <c r="V193" s="56">
        <f t="shared" ref="V193:V207" si="10">IFERROR(IF(U193="",0,CEILING((U193/$H193),1)*$H193),"")</f>
        <v>108</v>
      </c>
      <c r="W193" s="42">
        <f>IFERROR(IF(V193=0,"",ROUNDUP(V193/H193,0)*0.02175),"")</f>
        <v>0.26100000000000001</v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75">
        <v>4607091386004</v>
      </c>
      <c r="E194" s="375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77"/>
      <c r="O194" s="377"/>
      <c r="P194" s="377"/>
      <c r="Q194" s="378"/>
      <c r="R194" s="40" t="s">
        <v>48</v>
      </c>
      <c r="S194" s="40" t="s">
        <v>48</v>
      </c>
      <c r="T194" s="41" t="s">
        <v>0</v>
      </c>
      <c r="U194" s="59">
        <v>350</v>
      </c>
      <c r="V194" s="56">
        <f t="shared" si="10"/>
        <v>356.40000000000003</v>
      </c>
      <c r="W194" s="42">
        <f>IFERROR(IF(V194=0,"",ROUNDUP(V194/H194,0)*0.02039),"")</f>
        <v>0.67286999999999997</v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75">
        <v>4607091386004</v>
      </c>
      <c r="E195" s="37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77"/>
      <c r="O195" s="377"/>
      <c r="P195" s="377"/>
      <c r="Q195" s="37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75">
        <v>4607091386073</v>
      </c>
      <c r="E196" s="375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77"/>
      <c r="O196" s="377"/>
      <c r="P196" s="377"/>
      <c r="Q196" s="378"/>
      <c r="R196" s="40" t="s">
        <v>48</v>
      </c>
      <c r="S196" s="40" t="s">
        <v>48</v>
      </c>
      <c r="T196" s="41" t="s">
        <v>0</v>
      </c>
      <c r="U196" s="59">
        <v>250</v>
      </c>
      <c r="V196" s="56">
        <f t="shared" si="10"/>
        <v>252</v>
      </c>
      <c r="W196" s="42">
        <f>IFERROR(IF(V196=0,"",ROUNDUP(V196/H196,0)*0.02175),"")</f>
        <v>0.60899999999999999</v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75">
        <v>4607091387322</v>
      </c>
      <c r="E197" s="37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77"/>
      <c r="O197" s="377"/>
      <c r="P197" s="377"/>
      <c r="Q197" s="37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75">
        <v>4607091387322</v>
      </c>
      <c r="E198" s="375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77"/>
      <c r="O198" s="377"/>
      <c r="P198" s="377"/>
      <c r="Q198" s="378"/>
      <c r="R198" s="40" t="s">
        <v>48</v>
      </c>
      <c r="S198" s="40" t="s">
        <v>48</v>
      </c>
      <c r="T198" s="41" t="s">
        <v>0</v>
      </c>
      <c r="U198" s="59">
        <v>50</v>
      </c>
      <c r="V198" s="56">
        <f t="shared" si="10"/>
        <v>54</v>
      </c>
      <c r="W198" s="42">
        <f>IFERROR(IF(V198=0,"",ROUNDUP(V198/H198,0)*0.02039),"")</f>
        <v>0.10194999999999999</v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75">
        <v>4607091387377</v>
      </c>
      <c r="E199" s="375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77"/>
      <c r="O199" s="377"/>
      <c r="P199" s="377"/>
      <c r="Q199" s="37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75">
        <v>4607091387353</v>
      </c>
      <c r="E200" s="37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9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77"/>
      <c r="O200" s="377"/>
      <c r="P200" s="377"/>
      <c r="Q200" s="378"/>
      <c r="R200" s="40" t="s">
        <v>48</v>
      </c>
      <c r="S200" s="40" t="s">
        <v>48</v>
      </c>
      <c r="T200" s="41" t="s">
        <v>0</v>
      </c>
      <c r="U200" s="59">
        <v>70</v>
      </c>
      <c r="V200" s="56">
        <f t="shared" si="10"/>
        <v>75.600000000000009</v>
      </c>
      <c r="W200" s="42">
        <f>IFERROR(IF(V200=0,"",ROUNDUP(V200/H200,0)*0.02175),"")</f>
        <v>0.15225</v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75">
        <v>4607091386011</v>
      </c>
      <c r="E201" s="375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77"/>
      <c r="O201" s="377"/>
      <c r="P201" s="377"/>
      <c r="Q201" s="37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75">
        <v>4607091387308</v>
      </c>
      <c r="E202" s="375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77"/>
      <c r="O202" s="377"/>
      <c r="P202" s="377"/>
      <c r="Q202" s="37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75">
        <v>4607091387339</v>
      </c>
      <c r="E203" s="375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77"/>
      <c r="O203" s="377"/>
      <c r="P203" s="377"/>
      <c r="Q203" s="37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75">
        <v>4680115882638</v>
      </c>
      <c r="E204" s="37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95" t="s">
        <v>345</v>
      </c>
      <c r="N204" s="377"/>
      <c r="O204" s="377"/>
      <c r="P204" s="377"/>
      <c r="Q204" s="37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75">
        <v>4680115881938</v>
      </c>
      <c r="E205" s="37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96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77"/>
      <c r="O205" s="377"/>
      <c r="P205" s="377"/>
      <c r="Q205" s="37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75">
        <v>4607091387346</v>
      </c>
      <c r="E206" s="375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77"/>
      <c r="O206" s="377"/>
      <c r="P206" s="377"/>
      <c r="Q206" s="378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75">
        <v>4607091389807</v>
      </c>
      <c r="E207" s="37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77"/>
      <c r="O207" s="377"/>
      <c r="P207" s="377"/>
      <c r="Q207" s="378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5">
      <c r="A208" s="382"/>
      <c r="B208" s="382"/>
      <c r="C208" s="382"/>
      <c r="D208" s="382"/>
      <c r="E208" s="382"/>
      <c r="F208" s="382"/>
      <c r="G208" s="382"/>
      <c r="H208" s="382"/>
      <c r="I208" s="382"/>
      <c r="J208" s="382"/>
      <c r="K208" s="382"/>
      <c r="L208" s="383"/>
      <c r="M208" s="379" t="s">
        <v>43</v>
      </c>
      <c r="N208" s="380"/>
      <c r="O208" s="380"/>
      <c r="P208" s="380"/>
      <c r="Q208" s="380"/>
      <c r="R208" s="380"/>
      <c r="S208" s="381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82.407407407407419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85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1.7970699999999999</v>
      </c>
      <c r="X208" s="68"/>
      <c r="Y208" s="68"/>
    </row>
    <row r="209" spans="1:29" x14ac:dyDescent="0.25">
      <c r="A209" s="382"/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3"/>
      <c r="M209" s="379" t="s">
        <v>43</v>
      </c>
      <c r="N209" s="380"/>
      <c r="O209" s="380"/>
      <c r="P209" s="380"/>
      <c r="Q209" s="380"/>
      <c r="R209" s="380"/>
      <c r="S209" s="381"/>
      <c r="T209" s="43" t="s">
        <v>0</v>
      </c>
      <c r="U209" s="44">
        <f>IFERROR(SUM(U193:U207),"0")</f>
        <v>820</v>
      </c>
      <c r="V209" s="44">
        <f>IFERROR(SUM(V193:V207),"0")</f>
        <v>846.00000000000011</v>
      </c>
      <c r="W209" s="43"/>
      <c r="X209" s="68"/>
      <c r="Y209" s="68"/>
    </row>
    <row r="210" spans="1:29" ht="14.25" customHeight="1" x14ac:dyDescent="0.25">
      <c r="A210" s="374" t="s">
        <v>109</v>
      </c>
      <c r="B210" s="374"/>
      <c r="C210" s="374"/>
      <c r="D210" s="374"/>
      <c r="E210" s="374"/>
      <c r="F210" s="374"/>
      <c r="G210" s="374"/>
      <c r="H210" s="374"/>
      <c r="I210" s="374"/>
      <c r="J210" s="374"/>
      <c r="K210" s="374"/>
      <c r="L210" s="374"/>
      <c r="M210" s="374"/>
      <c r="N210" s="374"/>
      <c r="O210" s="374"/>
      <c r="P210" s="374"/>
      <c r="Q210" s="374"/>
      <c r="R210" s="374"/>
      <c r="S210" s="374"/>
      <c r="T210" s="374"/>
      <c r="U210" s="374"/>
      <c r="V210" s="374"/>
      <c r="W210" s="37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75">
        <v>4680115881914</v>
      </c>
      <c r="E211" s="37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99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77"/>
      <c r="O211" s="377"/>
      <c r="P211" s="377"/>
      <c r="Q211" s="378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5">
      <c r="A212" s="382"/>
      <c r="B212" s="382"/>
      <c r="C212" s="382"/>
      <c r="D212" s="382"/>
      <c r="E212" s="382"/>
      <c r="F212" s="382"/>
      <c r="G212" s="382"/>
      <c r="H212" s="382"/>
      <c r="I212" s="382"/>
      <c r="J212" s="382"/>
      <c r="K212" s="382"/>
      <c r="L212" s="383"/>
      <c r="M212" s="379" t="s">
        <v>43</v>
      </c>
      <c r="N212" s="380"/>
      <c r="O212" s="380"/>
      <c r="P212" s="380"/>
      <c r="Q212" s="380"/>
      <c r="R212" s="380"/>
      <c r="S212" s="381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5">
      <c r="A213" s="382"/>
      <c r="B213" s="382"/>
      <c r="C213" s="382"/>
      <c r="D213" s="382"/>
      <c r="E213" s="382"/>
      <c r="F213" s="382"/>
      <c r="G213" s="382"/>
      <c r="H213" s="382"/>
      <c r="I213" s="382"/>
      <c r="J213" s="382"/>
      <c r="K213" s="382"/>
      <c r="L213" s="383"/>
      <c r="M213" s="379" t="s">
        <v>43</v>
      </c>
      <c r="N213" s="380"/>
      <c r="O213" s="380"/>
      <c r="P213" s="380"/>
      <c r="Q213" s="380"/>
      <c r="R213" s="380"/>
      <c r="S213" s="381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74" t="s">
        <v>75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75">
        <v>4607091387193</v>
      </c>
      <c r="E215" s="375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5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77"/>
      <c r="O215" s="377"/>
      <c r="P215" s="377"/>
      <c r="Q215" s="378"/>
      <c r="R215" s="40" t="s">
        <v>48</v>
      </c>
      <c r="S215" s="40" t="s">
        <v>48</v>
      </c>
      <c r="T215" s="41" t="s">
        <v>0</v>
      </c>
      <c r="U215" s="59">
        <v>50</v>
      </c>
      <c r="V215" s="56">
        <f>IFERROR(IF(U215="",0,CEILING((U215/$H215),1)*$H215),"")</f>
        <v>50.400000000000006</v>
      </c>
      <c r="W215" s="42">
        <f>IFERROR(IF(V215=0,"",ROUNDUP(V215/H215,0)*0.00753),"")</f>
        <v>9.0359999999999996E-2</v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75">
        <v>4607091387230</v>
      </c>
      <c r="E216" s="375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77"/>
      <c r="O216" s="377"/>
      <c r="P216" s="377"/>
      <c r="Q216" s="378"/>
      <c r="R216" s="40" t="s">
        <v>48</v>
      </c>
      <c r="S216" s="40" t="s">
        <v>48</v>
      </c>
      <c r="T216" s="41" t="s">
        <v>0</v>
      </c>
      <c r="U216" s="59">
        <v>120</v>
      </c>
      <c r="V216" s="56">
        <f>IFERROR(IF(U216="",0,CEILING((U216/$H216),1)*$H216),"")</f>
        <v>121.80000000000001</v>
      </c>
      <c r="W216" s="42">
        <f>IFERROR(IF(V216=0,"",ROUNDUP(V216/H216,0)*0.00753),"")</f>
        <v>0.21837000000000001</v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75">
        <v>4607091387285</v>
      </c>
      <c r="E217" s="375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5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77"/>
      <c r="O217" s="377"/>
      <c r="P217" s="377"/>
      <c r="Q217" s="378"/>
      <c r="R217" s="40" t="s">
        <v>48</v>
      </c>
      <c r="S217" s="40" t="s">
        <v>48</v>
      </c>
      <c r="T217" s="41" t="s">
        <v>0</v>
      </c>
      <c r="U217" s="59">
        <v>7</v>
      </c>
      <c r="V217" s="56">
        <f>IFERROR(IF(U217="",0,CEILING((U217/$H217),1)*$H217),"")</f>
        <v>8.4</v>
      </c>
      <c r="W217" s="42">
        <f>IFERROR(IF(V217=0,"",ROUNDUP(V217/H217,0)*0.00502),"")</f>
        <v>2.0080000000000001E-2</v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75">
        <v>4607091389845</v>
      </c>
      <c r="E218" s="375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50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77"/>
      <c r="O218" s="377"/>
      <c r="P218" s="377"/>
      <c r="Q218" s="378"/>
      <c r="R218" s="40" t="s">
        <v>48</v>
      </c>
      <c r="S218" s="40" t="s">
        <v>48</v>
      </c>
      <c r="T218" s="41" t="s">
        <v>0</v>
      </c>
      <c r="U218" s="59">
        <v>1.75</v>
      </c>
      <c r="V218" s="56">
        <f>IFERROR(IF(U218="",0,CEILING((U218/$H218),1)*$H218),"")</f>
        <v>2.1</v>
      </c>
      <c r="W218" s="42">
        <f>IFERROR(IF(V218=0,"",ROUNDUP(V218/H218,0)*0.00502),"")</f>
        <v>5.0200000000000002E-3</v>
      </c>
      <c r="X218" s="69" t="s">
        <v>48</v>
      </c>
      <c r="Y218" s="70" t="s">
        <v>48</v>
      </c>
      <c r="AC218" s="192" t="s">
        <v>65</v>
      </c>
    </row>
    <row r="219" spans="1:29" x14ac:dyDescent="0.25">
      <c r="A219" s="382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3"/>
      <c r="M219" s="379" t="s">
        <v>43</v>
      </c>
      <c r="N219" s="380"/>
      <c r="O219" s="380"/>
      <c r="P219" s="380"/>
      <c r="Q219" s="380"/>
      <c r="R219" s="380"/>
      <c r="S219" s="381"/>
      <c r="T219" s="43" t="s">
        <v>42</v>
      </c>
      <c r="U219" s="44">
        <f>IFERROR(U215/H215,"0")+IFERROR(U216/H216,"0")+IFERROR(U217/H217,"0")+IFERROR(U218/H218,"0")</f>
        <v>44.642857142857146</v>
      </c>
      <c r="V219" s="44">
        <f>IFERROR(V215/H215,"0")+IFERROR(V216/H216,"0")+IFERROR(V217/H217,"0")+IFERROR(V218/H218,"0")</f>
        <v>46</v>
      </c>
      <c r="W219" s="44">
        <f>IFERROR(IF(W215="",0,W215),"0")+IFERROR(IF(W216="",0,W216),"0")+IFERROR(IF(W217="",0,W217),"0")+IFERROR(IF(W218="",0,W218),"0")</f>
        <v>0.33383000000000002</v>
      </c>
      <c r="X219" s="68"/>
      <c r="Y219" s="68"/>
    </row>
    <row r="220" spans="1:29" x14ac:dyDescent="0.25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3"/>
      <c r="M220" s="379" t="s">
        <v>43</v>
      </c>
      <c r="N220" s="380"/>
      <c r="O220" s="380"/>
      <c r="P220" s="380"/>
      <c r="Q220" s="380"/>
      <c r="R220" s="380"/>
      <c r="S220" s="381"/>
      <c r="T220" s="43" t="s">
        <v>0</v>
      </c>
      <c r="U220" s="44">
        <f>IFERROR(SUM(U215:U218),"0")</f>
        <v>178.75</v>
      </c>
      <c r="V220" s="44">
        <f>IFERROR(SUM(V215:V218),"0")</f>
        <v>182.70000000000002</v>
      </c>
      <c r="W220" s="43"/>
      <c r="X220" s="68"/>
      <c r="Y220" s="68"/>
    </row>
    <row r="221" spans="1:29" ht="14.25" customHeight="1" x14ac:dyDescent="0.25">
      <c r="A221" s="374" t="s">
        <v>79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75">
        <v>4607091387766</v>
      </c>
      <c r="E222" s="375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77"/>
      <c r="O222" s="377"/>
      <c r="P222" s="377"/>
      <c r="Q222" s="378"/>
      <c r="R222" s="40" t="s">
        <v>48</v>
      </c>
      <c r="S222" s="40" t="s">
        <v>48</v>
      </c>
      <c r="T222" s="41" t="s">
        <v>0</v>
      </c>
      <c r="U222" s="59">
        <v>1000</v>
      </c>
      <c r="V222" s="56">
        <f t="shared" ref="V222:V227" si="12">IFERROR(IF(U222="",0,CEILING((U222/$H222),1)*$H222),"")</f>
        <v>1004.4</v>
      </c>
      <c r="W222" s="42">
        <f>IFERROR(IF(V222=0,"",ROUNDUP(V222/H222,0)*0.02175),"")</f>
        <v>2.6969999999999996</v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75">
        <v>4607091387957</v>
      </c>
      <c r="E223" s="375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77"/>
      <c r="O223" s="377"/>
      <c r="P223" s="377"/>
      <c r="Q223" s="378"/>
      <c r="R223" s="40" t="s">
        <v>48</v>
      </c>
      <c r="S223" s="40" t="s">
        <v>48</v>
      </c>
      <c r="T223" s="41" t="s">
        <v>0</v>
      </c>
      <c r="U223" s="59">
        <v>30</v>
      </c>
      <c r="V223" s="56">
        <f t="shared" si="12"/>
        <v>31.2</v>
      </c>
      <c r="W223" s="42">
        <f>IFERROR(IF(V223=0,"",ROUNDUP(V223/H223,0)*0.02175),"")</f>
        <v>8.6999999999999994E-2</v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75">
        <v>4607091387964</v>
      </c>
      <c r="E224" s="375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77"/>
      <c r="O224" s="377"/>
      <c r="P224" s="377"/>
      <c r="Q224" s="378"/>
      <c r="R224" s="40" t="s">
        <v>48</v>
      </c>
      <c r="S224" s="40" t="s">
        <v>48</v>
      </c>
      <c r="T224" s="41" t="s">
        <v>0</v>
      </c>
      <c r="U224" s="59">
        <v>120</v>
      </c>
      <c r="V224" s="56">
        <f t="shared" si="12"/>
        <v>121.5</v>
      </c>
      <c r="W224" s="42">
        <f>IFERROR(IF(V224=0,"",ROUNDUP(V224/H224,0)*0.02175),"")</f>
        <v>0.32624999999999998</v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75">
        <v>4607091381672</v>
      </c>
      <c r="E225" s="375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77"/>
      <c r="O225" s="377"/>
      <c r="P225" s="377"/>
      <c r="Q225" s="378"/>
      <c r="R225" s="40" t="s">
        <v>48</v>
      </c>
      <c r="S225" s="40" t="s">
        <v>48</v>
      </c>
      <c r="T225" s="41" t="s">
        <v>0</v>
      </c>
      <c r="U225" s="59">
        <v>72</v>
      </c>
      <c r="V225" s="56">
        <f t="shared" si="12"/>
        <v>72</v>
      </c>
      <c r="W225" s="42">
        <f>IFERROR(IF(V225=0,"",ROUNDUP(V225/H225,0)*0.00937),"")</f>
        <v>0.18740000000000001</v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75">
        <v>4607091387537</v>
      </c>
      <c r="E226" s="375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5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77"/>
      <c r="O226" s="377"/>
      <c r="P226" s="377"/>
      <c r="Q226" s="378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75">
        <v>4607091387513</v>
      </c>
      <c r="E227" s="375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5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77"/>
      <c r="O227" s="377"/>
      <c r="P227" s="377"/>
      <c r="Q227" s="378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5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3"/>
      <c r="M228" s="379" t="s">
        <v>43</v>
      </c>
      <c r="N228" s="380"/>
      <c r="O228" s="380"/>
      <c r="P228" s="380"/>
      <c r="Q228" s="380"/>
      <c r="R228" s="380"/>
      <c r="S228" s="381"/>
      <c r="T228" s="43" t="s">
        <v>42</v>
      </c>
      <c r="U228" s="44">
        <f>IFERROR(U222/H222,"0")+IFERROR(U223/H223,"0")+IFERROR(U224/H224,"0")+IFERROR(U225/H225,"0")+IFERROR(U226/H226,"0")+IFERROR(U227/H227,"0")</f>
        <v>162.11775878442546</v>
      </c>
      <c r="V228" s="44">
        <f>IFERROR(V222/H222,"0")+IFERROR(V223/H223,"0")+IFERROR(V224/H224,"0")+IFERROR(V225/H225,"0")+IFERROR(V226/H226,"0")+IFERROR(V227/H227,"0")</f>
        <v>163</v>
      </c>
      <c r="W228" s="44">
        <f>IFERROR(IF(W222="",0,W222),"0")+IFERROR(IF(W223="",0,W223),"0")+IFERROR(IF(W224="",0,W224),"0")+IFERROR(IF(W225="",0,W225),"0")+IFERROR(IF(W226="",0,W226),"0")+IFERROR(IF(W227="",0,W227),"0")</f>
        <v>3.29765</v>
      </c>
      <c r="X228" s="68"/>
      <c r="Y228" s="68"/>
    </row>
    <row r="229" spans="1:29" x14ac:dyDescent="0.25">
      <c r="A229" s="382"/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3"/>
      <c r="M229" s="379" t="s">
        <v>43</v>
      </c>
      <c r="N229" s="380"/>
      <c r="O229" s="380"/>
      <c r="P229" s="380"/>
      <c r="Q229" s="380"/>
      <c r="R229" s="380"/>
      <c r="S229" s="381"/>
      <c r="T229" s="43" t="s">
        <v>0</v>
      </c>
      <c r="U229" s="44">
        <f>IFERROR(SUM(U222:U227),"0")</f>
        <v>1222</v>
      </c>
      <c r="V229" s="44">
        <f>IFERROR(SUM(V222:V227),"0")</f>
        <v>1229.0999999999999</v>
      </c>
      <c r="W229" s="43"/>
      <c r="X229" s="68"/>
      <c r="Y229" s="68"/>
    </row>
    <row r="230" spans="1:29" ht="14.25" customHeight="1" x14ac:dyDescent="0.25">
      <c r="A230" s="374" t="s">
        <v>211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75">
        <v>4607091380880</v>
      </c>
      <c r="E231" s="37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77"/>
      <c r="O231" s="377"/>
      <c r="P231" s="377"/>
      <c r="Q231" s="378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75">
        <v>4607091384482</v>
      </c>
      <c r="E232" s="375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77"/>
      <c r="O232" s="377"/>
      <c r="P232" s="377"/>
      <c r="Q232" s="378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75">
        <v>4607091380897</v>
      </c>
      <c r="E233" s="375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77"/>
      <c r="O233" s="377"/>
      <c r="P233" s="377"/>
      <c r="Q233" s="378"/>
      <c r="R233" s="40" t="s">
        <v>48</v>
      </c>
      <c r="S233" s="40" t="s">
        <v>48</v>
      </c>
      <c r="T233" s="41" t="s">
        <v>0</v>
      </c>
      <c r="U233" s="59">
        <v>70</v>
      </c>
      <c r="V233" s="56">
        <f>IFERROR(IF(U233="",0,CEILING((U233/$H233),1)*$H233),"")</f>
        <v>75.600000000000009</v>
      </c>
      <c r="W233" s="42">
        <f>IFERROR(IF(V233=0,"",ROUNDUP(V233/H233,0)*0.02175),"")</f>
        <v>0.19574999999999998</v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75">
        <v>4680115880368</v>
      </c>
      <c r="E234" s="375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513" t="s">
        <v>382</v>
      </c>
      <c r="N234" s="377"/>
      <c r="O234" s="377"/>
      <c r="P234" s="377"/>
      <c r="Q234" s="378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5">
      <c r="A235" s="382"/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3"/>
      <c r="M235" s="379" t="s">
        <v>43</v>
      </c>
      <c r="N235" s="380"/>
      <c r="O235" s="380"/>
      <c r="P235" s="380"/>
      <c r="Q235" s="380"/>
      <c r="R235" s="380"/>
      <c r="S235" s="381"/>
      <c r="T235" s="43" t="s">
        <v>42</v>
      </c>
      <c r="U235" s="44">
        <f>IFERROR(U231/H231,"0")+IFERROR(U232/H232,"0")+IFERROR(U233/H233,"0")+IFERROR(U234/H234,"0")</f>
        <v>8.3333333333333321</v>
      </c>
      <c r="V235" s="44">
        <f>IFERROR(V231/H231,"0")+IFERROR(V232/H232,"0")+IFERROR(V233/H233,"0")+IFERROR(V234/H234,"0")</f>
        <v>9</v>
      </c>
      <c r="W235" s="44">
        <f>IFERROR(IF(W231="",0,W231),"0")+IFERROR(IF(W232="",0,W232),"0")+IFERROR(IF(W233="",0,W233),"0")+IFERROR(IF(W234="",0,W234),"0")</f>
        <v>0.19574999999999998</v>
      </c>
      <c r="X235" s="68"/>
      <c r="Y235" s="68"/>
    </row>
    <row r="236" spans="1:29" x14ac:dyDescent="0.25">
      <c r="A236" s="382"/>
      <c r="B236" s="382"/>
      <c r="C236" s="382"/>
      <c r="D236" s="382"/>
      <c r="E236" s="382"/>
      <c r="F236" s="382"/>
      <c r="G236" s="382"/>
      <c r="H236" s="382"/>
      <c r="I236" s="382"/>
      <c r="J236" s="382"/>
      <c r="K236" s="382"/>
      <c r="L236" s="383"/>
      <c r="M236" s="379" t="s">
        <v>43</v>
      </c>
      <c r="N236" s="380"/>
      <c r="O236" s="380"/>
      <c r="P236" s="380"/>
      <c r="Q236" s="380"/>
      <c r="R236" s="380"/>
      <c r="S236" s="381"/>
      <c r="T236" s="43" t="s">
        <v>0</v>
      </c>
      <c r="U236" s="44">
        <f>IFERROR(SUM(U231:U234),"0")</f>
        <v>70</v>
      </c>
      <c r="V236" s="44">
        <f>IFERROR(SUM(V231:V234),"0")</f>
        <v>75.600000000000009</v>
      </c>
      <c r="W236" s="43"/>
      <c r="X236" s="68"/>
      <c r="Y236" s="68"/>
    </row>
    <row r="237" spans="1:29" ht="14.25" customHeight="1" x14ac:dyDescent="0.25">
      <c r="A237" s="374" t="s">
        <v>92</v>
      </c>
      <c r="B237" s="374"/>
      <c r="C237" s="374"/>
      <c r="D237" s="374"/>
      <c r="E237" s="374"/>
      <c r="F237" s="374"/>
      <c r="G237" s="374"/>
      <c r="H237" s="374"/>
      <c r="I237" s="374"/>
      <c r="J237" s="374"/>
      <c r="K237" s="374"/>
      <c r="L237" s="374"/>
      <c r="M237" s="374"/>
      <c r="N237" s="374"/>
      <c r="O237" s="374"/>
      <c r="P237" s="374"/>
      <c r="Q237" s="374"/>
      <c r="R237" s="374"/>
      <c r="S237" s="374"/>
      <c r="T237" s="374"/>
      <c r="U237" s="374"/>
      <c r="V237" s="374"/>
      <c r="W237" s="37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75">
        <v>4607091388374</v>
      </c>
      <c r="E238" s="375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514" t="s">
        <v>385</v>
      </c>
      <c r="N238" s="377"/>
      <c r="O238" s="377"/>
      <c r="P238" s="377"/>
      <c r="Q238" s="37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75">
        <v>4607091388381</v>
      </c>
      <c r="E239" s="375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515" t="s">
        <v>388</v>
      </c>
      <c r="N239" s="377"/>
      <c r="O239" s="377"/>
      <c r="P239" s="377"/>
      <c r="Q239" s="378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75">
        <v>4607091388404</v>
      </c>
      <c r="E240" s="375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77"/>
      <c r="O240" s="377"/>
      <c r="P240" s="377"/>
      <c r="Q240" s="378"/>
      <c r="R240" s="40" t="s">
        <v>48</v>
      </c>
      <c r="S240" s="40" t="s">
        <v>48</v>
      </c>
      <c r="T240" s="41" t="s">
        <v>0</v>
      </c>
      <c r="U240" s="59">
        <v>3.4</v>
      </c>
      <c r="V240" s="56">
        <f>IFERROR(IF(U240="",0,CEILING((U240/$H240),1)*$H240),"")</f>
        <v>5.0999999999999996</v>
      </c>
      <c r="W240" s="42">
        <f>IFERROR(IF(V240=0,"",ROUNDUP(V240/H240,0)*0.00753),"")</f>
        <v>1.506E-2</v>
      </c>
      <c r="X240" s="69" t="s">
        <v>48</v>
      </c>
      <c r="Y240" s="70" t="s">
        <v>48</v>
      </c>
      <c r="AC240" s="205" t="s">
        <v>65</v>
      </c>
    </row>
    <row r="241" spans="1:29" x14ac:dyDescent="0.25">
      <c r="A241" s="382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3"/>
      <c r="M241" s="379" t="s">
        <v>43</v>
      </c>
      <c r="N241" s="380"/>
      <c r="O241" s="380"/>
      <c r="P241" s="380"/>
      <c r="Q241" s="380"/>
      <c r="R241" s="380"/>
      <c r="S241" s="381"/>
      <c r="T241" s="43" t="s">
        <v>42</v>
      </c>
      <c r="U241" s="44">
        <f>IFERROR(U238/H238,"0")+IFERROR(U239/H239,"0")+IFERROR(U240/H240,"0")</f>
        <v>1.3333333333333335</v>
      </c>
      <c r="V241" s="44">
        <f>IFERROR(V238/H238,"0")+IFERROR(V239/H239,"0")+IFERROR(V240/H240,"0")</f>
        <v>2</v>
      </c>
      <c r="W241" s="44">
        <f>IFERROR(IF(W238="",0,W238),"0")+IFERROR(IF(W239="",0,W239),"0")+IFERROR(IF(W240="",0,W240),"0")</f>
        <v>1.506E-2</v>
      </c>
      <c r="X241" s="68"/>
      <c r="Y241" s="68"/>
    </row>
    <row r="242" spans="1:29" x14ac:dyDescent="0.25">
      <c r="A242" s="382"/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3"/>
      <c r="M242" s="379" t="s">
        <v>43</v>
      </c>
      <c r="N242" s="380"/>
      <c r="O242" s="380"/>
      <c r="P242" s="380"/>
      <c r="Q242" s="380"/>
      <c r="R242" s="380"/>
      <c r="S242" s="381"/>
      <c r="T242" s="43" t="s">
        <v>0</v>
      </c>
      <c r="U242" s="44">
        <f>IFERROR(SUM(U238:U240),"0")</f>
        <v>3.4</v>
      </c>
      <c r="V242" s="44">
        <f>IFERROR(SUM(V238:V240),"0")</f>
        <v>5.0999999999999996</v>
      </c>
      <c r="W242" s="43"/>
      <c r="X242" s="68"/>
      <c r="Y242" s="68"/>
    </row>
    <row r="243" spans="1:29" ht="14.25" customHeight="1" x14ac:dyDescent="0.25">
      <c r="A243" s="374" t="s">
        <v>391</v>
      </c>
      <c r="B243" s="374"/>
      <c r="C243" s="374"/>
      <c r="D243" s="374"/>
      <c r="E243" s="374"/>
      <c r="F243" s="374"/>
      <c r="G243" s="374"/>
      <c r="H243" s="374"/>
      <c r="I243" s="374"/>
      <c r="J243" s="374"/>
      <c r="K243" s="374"/>
      <c r="L243" s="374"/>
      <c r="M243" s="374"/>
      <c r="N243" s="374"/>
      <c r="O243" s="374"/>
      <c r="P243" s="374"/>
      <c r="Q243" s="374"/>
      <c r="R243" s="374"/>
      <c r="S243" s="374"/>
      <c r="T243" s="374"/>
      <c r="U243" s="374"/>
      <c r="V243" s="374"/>
      <c r="W243" s="37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75">
        <v>4680115881808</v>
      </c>
      <c r="E244" s="37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517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77"/>
      <c r="O244" s="377"/>
      <c r="P244" s="377"/>
      <c r="Q244" s="37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75">
        <v>4680115881822</v>
      </c>
      <c r="E245" s="375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518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77"/>
      <c r="O245" s="377"/>
      <c r="P245" s="377"/>
      <c r="Q245" s="378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75">
        <v>4680115880016</v>
      </c>
      <c r="E246" s="375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77"/>
      <c r="O246" s="377"/>
      <c r="P246" s="377"/>
      <c r="Q246" s="378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5">
      <c r="A247" s="382"/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3"/>
      <c r="M247" s="379" t="s">
        <v>43</v>
      </c>
      <c r="N247" s="380"/>
      <c r="O247" s="380"/>
      <c r="P247" s="380"/>
      <c r="Q247" s="380"/>
      <c r="R247" s="380"/>
      <c r="S247" s="381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5">
      <c r="A248" s="382"/>
      <c r="B248" s="382"/>
      <c r="C248" s="382"/>
      <c r="D248" s="382"/>
      <c r="E248" s="382"/>
      <c r="F248" s="382"/>
      <c r="G248" s="382"/>
      <c r="H248" s="382"/>
      <c r="I248" s="382"/>
      <c r="J248" s="382"/>
      <c r="K248" s="382"/>
      <c r="L248" s="383"/>
      <c r="M248" s="379" t="s">
        <v>43</v>
      </c>
      <c r="N248" s="380"/>
      <c r="O248" s="380"/>
      <c r="P248" s="380"/>
      <c r="Q248" s="380"/>
      <c r="R248" s="380"/>
      <c r="S248" s="381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73" t="s">
        <v>399</v>
      </c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  <c r="X249" s="66"/>
      <c r="Y249" s="66"/>
    </row>
    <row r="250" spans="1:29" ht="14.25" customHeight="1" x14ac:dyDescent="0.25">
      <c r="A250" s="374" t="s">
        <v>116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75">
        <v>4607091387421</v>
      </c>
      <c r="E251" s="37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5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77"/>
      <c r="O251" s="377"/>
      <c r="P251" s="377"/>
      <c r="Q251" s="37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75">
        <v>4607091387421</v>
      </c>
      <c r="E252" s="37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5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77"/>
      <c r="O252" s="377"/>
      <c r="P252" s="377"/>
      <c r="Q252" s="37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75">
        <v>4607091387452</v>
      </c>
      <c r="E253" s="37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77"/>
      <c r="O253" s="377"/>
      <c r="P253" s="377"/>
      <c r="Q253" s="37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75">
        <v>4607091387452</v>
      </c>
      <c r="E254" s="375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77"/>
      <c r="O254" s="377"/>
      <c r="P254" s="377"/>
      <c r="Q254" s="378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75">
        <v>4607091385984</v>
      </c>
      <c r="E255" s="375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5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77"/>
      <c r="O255" s="377"/>
      <c r="P255" s="377"/>
      <c r="Q255" s="37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75">
        <v>4607091387438</v>
      </c>
      <c r="E256" s="375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5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77"/>
      <c r="O256" s="377"/>
      <c r="P256" s="377"/>
      <c r="Q256" s="378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75">
        <v>4607091387469</v>
      </c>
      <c r="E257" s="375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5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77"/>
      <c r="O257" s="377"/>
      <c r="P257" s="377"/>
      <c r="Q257" s="378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5">
      <c r="A258" s="382"/>
      <c r="B258" s="382"/>
      <c r="C258" s="382"/>
      <c r="D258" s="382"/>
      <c r="E258" s="382"/>
      <c r="F258" s="382"/>
      <c r="G258" s="382"/>
      <c r="H258" s="382"/>
      <c r="I258" s="382"/>
      <c r="J258" s="382"/>
      <c r="K258" s="382"/>
      <c r="L258" s="383"/>
      <c r="M258" s="379" t="s">
        <v>43</v>
      </c>
      <c r="N258" s="380"/>
      <c r="O258" s="380"/>
      <c r="P258" s="380"/>
      <c r="Q258" s="380"/>
      <c r="R258" s="380"/>
      <c r="S258" s="381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29" x14ac:dyDescent="0.25">
      <c r="A259" s="382"/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3"/>
      <c r="M259" s="379" t="s">
        <v>43</v>
      </c>
      <c r="N259" s="380"/>
      <c r="O259" s="380"/>
      <c r="P259" s="380"/>
      <c r="Q259" s="380"/>
      <c r="R259" s="380"/>
      <c r="S259" s="381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29" ht="14.25" customHeight="1" x14ac:dyDescent="0.25">
      <c r="A260" s="374" t="s">
        <v>75</v>
      </c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75">
        <v>4607091387292</v>
      </c>
      <c r="E261" s="375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77"/>
      <c r="O261" s="377"/>
      <c r="P261" s="377"/>
      <c r="Q261" s="378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75">
        <v>4607091387315</v>
      </c>
      <c r="E262" s="375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5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77"/>
      <c r="O262" s="377"/>
      <c r="P262" s="377"/>
      <c r="Q262" s="378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5">
      <c r="A263" s="382"/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3"/>
      <c r="M263" s="379" t="s">
        <v>43</v>
      </c>
      <c r="N263" s="380"/>
      <c r="O263" s="380"/>
      <c r="P263" s="380"/>
      <c r="Q263" s="380"/>
      <c r="R263" s="380"/>
      <c r="S263" s="381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5">
      <c r="A264" s="382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3"/>
      <c r="M264" s="379" t="s">
        <v>43</v>
      </c>
      <c r="N264" s="380"/>
      <c r="O264" s="380"/>
      <c r="P264" s="380"/>
      <c r="Q264" s="380"/>
      <c r="R264" s="380"/>
      <c r="S264" s="381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73" t="s">
        <v>416</v>
      </c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  <c r="X265" s="66"/>
      <c r="Y265" s="66"/>
    </row>
    <row r="266" spans="1:29" ht="14.25" customHeight="1" x14ac:dyDescent="0.25">
      <c r="A266" s="374" t="s">
        <v>75</v>
      </c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75">
        <v>4607091383232</v>
      </c>
      <c r="E267" s="375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5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77"/>
      <c r="O267" s="377"/>
      <c r="P267" s="377"/>
      <c r="Q267" s="378"/>
      <c r="R267" s="40" t="s">
        <v>48</v>
      </c>
      <c r="S267" s="40" t="s">
        <v>48</v>
      </c>
      <c r="T267" s="41" t="s">
        <v>0</v>
      </c>
      <c r="U267" s="59">
        <v>11.2</v>
      </c>
      <c r="V267" s="56">
        <f>IFERROR(IF(U267="",0,CEILING((U267/$H267),1)*$H267),"")</f>
        <v>11.76</v>
      </c>
      <c r="W267" s="42">
        <f>IFERROR(IF(V267=0,"",ROUNDUP(V267/H267,0)*0.00753),"")</f>
        <v>5.271E-2</v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75">
        <v>4607091383836</v>
      </c>
      <c r="E268" s="375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77"/>
      <c r="O268" s="377"/>
      <c r="P268" s="377"/>
      <c r="Q268" s="378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5">
      <c r="A269" s="382"/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3"/>
      <c r="M269" s="379" t="s">
        <v>43</v>
      </c>
      <c r="N269" s="380"/>
      <c r="O269" s="380"/>
      <c r="P269" s="380"/>
      <c r="Q269" s="380"/>
      <c r="R269" s="380"/>
      <c r="S269" s="381"/>
      <c r="T269" s="43" t="s">
        <v>42</v>
      </c>
      <c r="U269" s="44">
        <f>IFERROR(U267/H267,"0")+IFERROR(U268/H268,"0")</f>
        <v>6.6666666666666661</v>
      </c>
      <c r="V269" s="44">
        <f>IFERROR(V267/H267,"0")+IFERROR(V268/H268,"0")</f>
        <v>7</v>
      </c>
      <c r="W269" s="44">
        <f>IFERROR(IF(W267="",0,W267),"0")+IFERROR(IF(W268="",0,W268),"0")</f>
        <v>5.271E-2</v>
      </c>
      <c r="X269" s="68"/>
      <c r="Y269" s="68"/>
    </row>
    <row r="270" spans="1:29" x14ac:dyDescent="0.25">
      <c r="A270" s="382"/>
      <c r="B270" s="382"/>
      <c r="C270" s="382"/>
      <c r="D270" s="382"/>
      <c r="E270" s="382"/>
      <c r="F270" s="382"/>
      <c r="G270" s="382"/>
      <c r="H270" s="382"/>
      <c r="I270" s="382"/>
      <c r="J270" s="382"/>
      <c r="K270" s="382"/>
      <c r="L270" s="383"/>
      <c r="M270" s="379" t="s">
        <v>43</v>
      </c>
      <c r="N270" s="380"/>
      <c r="O270" s="380"/>
      <c r="P270" s="380"/>
      <c r="Q270" s="380"/>
      <c r="R270" s="380"/>
      <c r="S270" s="381"/>
      <c r="T270" s="43" t="s">
        <v>0</v>
      </c>
      <c r="U270" s="44">
        <f>IFERROR(SUM(U267:U268),"0")</f>
        <v>11.2</v>
      </c>
      <c r="V270" s="44">
        <f>IFERROR(SUM(V267:V268),"0")</f>
        <v>11.76</v>
      </c>
      <c r="W270" s="43"/>
      <c r="X270" s="68"/>
      <c r="Y270" s="68"/>
    </row>
    <row r="271" spans="1:29" ht="14.25" customHeight="1" x14ac:dyDescent="0.25">
      <c r="A271" s="374" t="s">
        <v>79</v>
      </c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4"/>
      <c r="O271" s="374"/>
      <c r="P271" s="374"/>
      <c r="Q271" s="374"/>
      <c r="R271" s="374"/>
      <c r="S271" s="374"/>
      <c r="T271" s="374"/>
      <c r="U271" s="374"/>
      <c r="V271" s="374"/>
      <c r="W271" s="37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75">
        <v>4607091387919</v>
      </c>
      <c r="E272" s="375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77"/>
      <c r="O272" s="377"/>
      <c r="P272" s="377"/>
      <c r="Q272" s="378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75">
        <v>4607091383942</v>
      </c>
      <c r="E273" s="375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77"/>
      <c r="O273" s="377"/>
      <c r="P273" s="377"/>
      <c r="Q273" s="378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75">
        <v>4607091383959</v>
      </c>
      <c r="E274" s="375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53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77"/>
      <c r="O274" s="377"/>
      <c r="P274" s="377"/>
      <c r="Q274" s="378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222" t="s">
        <v>65</v>
      </c>
    </row>
    <row r="275" spans="1:29" x14ac:dyDescent="0.25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3"/>
      <c r="M275" s="379" t="s">
        <v>43</v>
      </c>
      <c r="N275" s="380"/>
      <c r="O275" s="380"/>
      <c r="P275" s="380"/>
      <c r="Q275" s="380"/>
      <c r="R275" s="380"/>
      <c r="S275" s="381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29" x14ac:dyDescent="0.25">
      <c r="A276" s="382"/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3"/>
      <c r="M276" s="379" t="s">
        <v>43</v>
      </c>
      <c r="N276" s="380"/>
      <c r="O276" s="380"/>
      <c r="P276" s="380"/>
      <c r="Q276" s="380"/>
      <c r="R276" s="380"/>
      <c r="S276" s="381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29" ht="14.25" customHeight="1" x14ac:dyDescent="0.25">
      <c r="A277" s="374" t="s">
        <v>211</v>
      </c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4"/>
      <c r="O277" s="374"/>
      <c r="P277" s="374"/>
      <c r="Q277" s="374"/>
      <c r="R277" s="374"/>
      <c r="S277" s="374"/>
      <c r="T277" s="374"/>
      <c r="U277" s="374"/>
      <c r="V277" s="374"/>
      <c r="W277" s="37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75">
        <v>4607091388831</v>
      </c>
      <c r="E278" s="375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77"/>
      <c r="O278" s="377"/>
      <c r="P278" s="377"/>
      <c r="Q278" s="378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5">
      <c r="A279" s="382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3"/>
      <c r="M279" s="379" t="s">
        <v>43</v>
      </c>
      <c r="N279" s="380"/>
      <c r="O279" s="380"/>
      <c r="P279" s="380"/>
      <c r="Q279" s="380"/>
      <c r="R279" s="380"/>
      <c r="S279" s="38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5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3"/>
      <c r="M280" s="379" t="s">
        <v>43</v>
      </c>
      <c r="N280" s="380"/>
      <c r="O280" s="380"/>
      <c r="P280" s="380"/>
      <c r="Q280" s="380"/>
      <c r="R280" s="380"/>
      <c r="S280" s="38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74" t="s">
        <v>92</v>
      </c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4"/>
      <c r="O281" s="374"/>
      <c r="P281" s="374"/>
      <c r="Q281" s="374"/>
      <c r="R281" s="374"/>
      <c r="S281" s="374"/>
      <c r="T281" s="374"/>
      <c r="U281" s="374"/>
      <c r="V281" s="374"/>
      <c r="W281" s="37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75">
        <v>4607091383102</v>
      </c>
      <c r="E282" s="375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77"/>
      <c r="O282" s="377"/>
      <c r="P282" s="377"/>
      <c r="Q282" s="378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5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3"/>
      <c r="M283" s="379" t="s">
        <v>43</v>
      </c>
      <c r="N283" s="380"/>
      <c r="O283" s="380"/>
      <c r="P283" s="380"/>
      <c r="Q283" s="380"/>
      <c r="R283" s="380"/>
      <c r="S283" s="381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5">
      <c r="A284" s="382"/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3"/>
      <c r="M284" s="379" t="s">
        <v>43</v>
      </c>
      <c r="N284" s="380"/>
      <c r="O284" s="380"/>
      <c r="P284" s="380"/>
      <c r="Q284" s="380"/>
      <c r="R284" s="380"/>
      <c r="S284" s="381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5">
      <c r="A285" s="372" t="s">
        <v>431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55"/>
      <c r="Y285" s="55"/>
    </row>
    <row r="286" spans="1:29" ht="16.5" customHeight="1" x14ac:dyDescent="0.25">
      <c r="A286" s="373" t="s">
        <v>432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66"/>
      <c r="Y286" s="66"/>
    </row>
    <row r="287" spans="1:29" ht="14.25" customHeight="1" x14ac:dyDescent="0.25">
      <c r="A287" s="374" t="s">
        <v>116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75">
        <v>4607091383997</v>
      </c>
      <c r="E288" s="37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77"/>
      <c r="O288" s="377"/>
      <c r="P288" s="377"/>
      <c r="Q288" s="37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75">
        <v>4607091383997</v>
      </c>
      <c r="E289" s="37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77"/>
      <c r="O289" s="377"/>
      <c r="P289" s="377"/>
      <c r="Q289" s="378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75">
        <v>4607091384130</v>
      </c>
      <c r="E290" s="37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77"/>
      <c r="O290" s="377"/>
      <c r="P290" s="377"/>
      <c r="Q290" s="37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75">
        <v>4607091384130</v>
      </c>
      <c r="E291" s="375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77"/>
      <c r="O291" s="377"/>
      <c r="P291" s="377"/>
      <c r="Q291" s="37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75">
        <v>4607091384147</v>
      </c>
      <c r="E292" s="375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77"/>
      <c r="O292" s="377"/>
      <c r="P292" s="377"/>
      <c r="Q292" s="378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75">
        <v>4607091384147</v>
      </c>
      <c r="E293" s="375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541" t="s">
        <v>442</v>
      </c>
      <c r="N293" s="377"/>
      <c r="O293" s="377"/>
      <c r="P293" s="377"/>
      <c r="Q293" s="378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75">
        <v>4607091384154</v>
      </c>
      <c r="E294" s="375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77"/>
      <c r="O294" s="377"/>
      <c r="P294" s="377"/>
      <c r="Q294" s="378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75">
        <v>4607091384161</v>
      </c>
      <c r="E295" s="375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77"/>
      <c r="O295" s="377"/>
      <c r="P295" s="377"/>
      <c r="Q295" s="378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5">
      <c r="A296" s="382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3"/>
      <c r="M296" s="379" t="s">
        <v>43</v>
      </c>
      <c r="N296" s="380"/>
      <c r="O296" s="380"/>
      <c r="P296" s="380"/>
      <c r="Q296" s="380"/>
      <c r="R296" s="380"/>
      <c r="S296" s="381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0</v>
      </c>
      <c r="V296" s="44">
        <f>IFERROR(V288/H288,"0")+IFERROR(V289/H289,"0")+IFERROR(V290/H290,"0")+IFERROR(V291/H291,"0")+IFERROR(V292/H292,"0")+IFERROR(V293/H293,"0")+IFERROR(V294/H294,"0")+IFERROR(V295/H295,"0")</f>
        <v>0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68"/>
      <c r="Y296" s="68"/>
    </row>
    <row r="297" spans="1:29" x14ac:dyDescent="0.25">
      <c r="A297" s="382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3"/>
      <c r="M297" s="379" t="s">
        <v>43</v>
      </c>
      <c r="N297" s="380"/>
      <c r="O297" s="380"/>
      <c r="P297" s="380"/>
      <c r="Q297" s="380"/>
      <c r="R297" s="380"/>
      <c r="S297" s="381"/>
      <c r="T297" s="43" t="s">
        <v>0</v>
      </c>
      <c r="U297" s="44">
        <f>IFERROR(SUM(U288:U295),"0")</f>
        <v>0</v>
      </c>
      <c r="V297" s="44">
        <f>IFERROR(SUM(V288:V295),"0")</f>
        <v>0</v>
      </c>
      <c r="W297" s="43"/>
      <c r="X297" s="68"/>
      <c r="Y297" s="68"/>
    </row>
    <row r="298" spans="1:29" ht="14.25" customHeight="1" x14ac:dyDescent="0.25">
      <c r="A298" s="374" t="s">
        <v>109</v>
      </c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R298" s="374"/>
      <c r="S298" s="374"/>
      <c r="T298" s="374"/>
      <c r="U298" s="374"/>
      <c r="V298" s="374"/>
      <c r="W298" s="37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75">
        <v>4607091383980</v>
      </c>
      <c r="E299" s="375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77"/>
      <c r="O299" s="377"/>
      <c r="P299" s="377"/>
      <c r="Q299" s="378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75">
        <v>4607091384178</v>
      </c>
      <c r="E300" s="375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77"/>
      <c r="O300" s="377"/>
      <c r="P300" s="377"/>
      <c r="Q300" s="37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5">
      <c r="A301" s="382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3"/>
      <c r="M301" s="379" t="s">
        <v>43</v>
      </c>
      <c r="N301" s="380"/>
      <c r="O301" s="380"/>
      <c r="P301" s="380"/>
      <c r="Q301" s="380"/>
      <c r="R301" s="380"/>
      <c r="S301" s="381"/>
      <c r="T301" s="43" t="s">
        <v>42</v>
      </c>
      <c r="U301" s="44">
        <f>IFERROR(U299/H299,"0")+IFERROR(U300/H300,"0")</f>
        <v>0</v>
      </c>
      <c r="V301" s="44">
        <f>IFERROR(V299/H299,"0")+IFERROR(V300/H300,"0")</f>
        <v>0</v>
      </c>
      <c r="W301" s="44">
        <f>IFERROR(IF(W299="",0,W299),"0")+IFERROR(IF(W300="",0,W300),"0")</f>
        <v>0</v>
      </c>
      <c r="X301" s="68"/>
      <c r="Y301" s="68"/>
    </row>
    <row r="302" spans="1:29" x14ac:dyDescent="0.25">
      <c r="A302" s="382"/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3"/>
      <c r="M302" s="379" t="s">
        <v>43</v>
      </c>
      <c r="N302" s="380"/>
      <c r="O302" s="380"/>
      <c r="P302" s="380"/>
      <c r="Q302" s="380"/>
      <c r="R302" s="380"/>
      <c r="S302" s="381"/>
      <c r="T302" s="43" t="s">
        <v>0</v>
      </c>
      <c r="U302" s="44">
        <f>IFERROR(SUM(U299:U300),"0")</f>
        <v>0</v>
      </c>
      <c r="V302" s="44">
        <f>IFERROR(SUM(V299:V300),"0")</f>
        <v>0</v>
      </c>
      <c r="W302" s="43"/>
      <c r="X302" s="68"/>
      <c r="Y302" s="68"/>
    </row>
    <row r="303" spans="1:29" ht="14.25" customHeight="1" x14ac:dyDescent="0.25">
      <c r="A303" s="374" t="s">
        <v>75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75">
        <v>4607091384857</v>
      </c>
      <c r="E304" s="375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54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77"/>
      <c r="O304" s="377"/>
      <c r="P304" s="377"/>
      <c r="Q304" s="378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5">
      <c r="A305" s="382"/>
      <c r="B305" s="382"/>
      <c r="C305" s="382"/>
      <c r="D305" s="382"/>
      <c r="E305" s="382"/>
      <c r="F305" s="382"/>
      <c r="G305" s="382"/>
      <c r="H305" s="382"/>
      <c r="I305" s="382"/>
      <c r="J305" s="382"/>
      <c r="K305" s="382"/>
      <c r="L305" s="383"/>
      <c r="M305" s="379" t="s">
        <v>43</v>
      </c>
      <c r="N305" s="380"/>
      <c r="O305" s="380"/>
      <c r="P305" s="380"/>
      <c r="Q305" s="380"/>
      <c r="R305" s="380"/>
      <c r="S305" s="381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5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3"/>
      <c r="M306" s="379" t="s">
        <v>43</v>
      </c>
      <c r="N306" s="380"/>
      <c r="O306" s="380"/>
      <c r="P306" s="380"/>
      <c r="Q306" s="380"/>
      <c r="R306" s="380"/>
      <c r="S306" s="381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74" t="s">
        <v>79</v>
      </c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4"/>
      <c r="O307" s="374"/>
      <c r="P307" s="374"/>
      <c r="Q307" s="374"/>
      <c r="R307" s="374"/>
      <c r="S307" s="374"/>
      <c r="T307" s="374"/>
      <c r="U307" s="374"/>
      <c r="V307" s="374"/>
      <c r="W307" s="37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75">
        <v>4607091384260</v>
      </c>
      <c r="E308" s="37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77"/>
      <c r="O308" s="377"/>
      <c r="P308" s="377"/>
      <c r="Q308" s="378"/>
      <c r="R308" s="40" t="s">
        <v>48</v>
      </c>
      <c r="S308" s="40" t="s">
        <v>48</v>
      </c>
      <c r="T308" s="41" t="s">
        <v>0</v>
      </c>
      <c r="U308" s="59">
        <v>30</v>
      </c>
      <c r="V308" s="56">
        <f>IFERROR(IF(U308="",0,CEILING((U308/$H308),1)*$H308),"")</f>
        <v>31.2</v>
      </c>
      <c r="W308" s="42">
        <f>IFERROR(IF(V308=0,"",ROUNDUP(V308/H308,0)*0.02175),"")</f>
        <v>8.6999999999999994E-2</v>
      </c>
      <c r="X308" s="69" t="s">
        <v>48</v>
      </c>
      <c r="Y308" s="70" t="s">
        <v>48</v>
      </c>
      <c r="AC308" s="236" t="s">
        <v>65</v>
      </c>
    </row>
    <row r="309" spans="1:29" x14ac:dyDescent="0.25">
      <c r="A309" s="382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3"/>
      <c r="M309" s="379" t="s">
        <v>43</v>
      </c>
      <c r="N309" s="380"/>
      <c r="O309" s="380"/>
      <c r="P309" s="380"/>
      <c r="Q309" s="380"/>
      <c r="R309" s="380"/>
      <c r="S309" s="381"/>
      <c r="T309" s="43" t="s">
        <v>42</v>
      </c>
      <c r="U309" s="44">
        <f>IFERROR(U308/H308,"0")</f>
        <v>3.8461538461538463</v>
      </c>
      <c r="V309" s="44">
        <f>IFERROR(V308/H308,"0")</f>
        <v>4</v>
      </c>
      <c r="W309" s="44">
        <f>IFERROR(IF(W308="",0,W308),"0")</f>
        <v>8.6999999999999994E-2</v>
      </c>
      <c r="X309" s="68"/>
      <c r="Y309" s="68"/>
    </row>
    <row r="310" spans="1:29" x14ac:dyDescent="0.25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3"/>
      <c r="M310" s="379" t="s">
        <v>43</v>
      </c>
      <c r="N310" s="380"/>
      <c r="O310" s="380"/>
      <c r="P310" s="380"/>
      <c r="Q310" s="380"/>
      <c r="R310" s="380"/>
      <c r="S310" s="381"/>
      <c r="T310" s="43" t="s">
        <v>0</v>
      </c>
      <c r="U310" s="44">
        <f>IFERROR(SUM(U308:U308),"0")</f>
        <v>30</v>
      </c>
      <c r="V310" s="44">
        <f>IFERROR(SUM(V308:V308),"0")</f>
        <v>31.2</v>
      </c>
      <c r="W310" s="43"/>
      <c r="X310" s="68"/>
      <c r="Y310" s="68"/>
    </row>
    <row r="311" spans="1:29" ht="14.25" customHeight="1" x14ac:dyDescent="0.25">
      <c r="A311" s="374" t="s">
        <v>211</v>
      </c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R311" s="374"/>
      <c r="S311" s="374"/>
      <c r="T311" s="374"/>
      <c r="U311" s="374"/>
      <c r="V311" s="374"/>
      <c r="W311" s="37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75">
        <v>4607091384673</v>
      </c>
      <c r="E312" s="375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77"/>
      <c r="O312" s="377"/>
      <c r="P312" s="377"/>
      <c r="Q312" s="378"/>
      <c r="R312" s="40" t="s">
        <v>48</v>
      </c>
      <c r="S312" s="40" t="s">
        <v>48</v>
      </c>
      <c r="T312" s="41" t="s">
        <v>0</v>
      </c>
      <c r="U312" s="59">
        <v>70</v>
      </c>
      <c r="V312" s="56">
        <f>IFERROR(IF(U312="",0,CEILING((U312/$H312),1)*$H312),"")</f>
        <v>70.2</v>
      </c>
      <c r="W312" s="42">
        <f>IFERROR(IF(V312=0,"",ROUNDUP(V312/H312,0)*0.02175),"")</f>
        <v>0.19574999999999998</v>
      </c>
      <c r="X312" s="69" t="s">
        <v>48</v>
      </c>
      <c r="Y312" s="70" t="s">
        <v>48</v>
      </c>
      <c r="AC312" s="237" t="s">
        <v>65</v>
      </c>
    </row>
    <row r="313" spans="1:29" x14ac:dyDescent="0.25">
      <c r="A313" s="382"/>
      <c r="B313" s="382"/>
      <c r="C313" s="382"/>
      <c r="D313" s="382"/>
      <c r="E313" s="382"/>
      <c r="F313" s="382"/>
      <c r="G313" s="382"/>
      <c r="H313" s="382"/>
      <c r="I313" s="382"/>
      <c r="J313" s="382"/>
      <c r="K313" s="382"/>
      <c r="L313" s="383"/>
      <c r="M313" s="379" t="s">
        <v>43</v>
      </c>
      <c r="N313" s="380"/>
      <c r="O313" s="380"/>
      <c r="P313" s="380"/>
      <c r="Q313" s="380"/>
      <c r="R313" s="380"/>
      <c r="S313" s="381"/>
      <c r="T313" s="43" t="s">
        <v>42</v>
      </c>
      <c r="U313" s="44">
        <f>IFERROR(U312/H312,"0")</f>
        <v>8.9743589743589745</v>
      </c>
      <c r="V313" s="44">
        <f>IFERROR(V312/H312,"0")</f>
        <v>9</v>
      </c>
      <c r="W313" s="44">
        <f>IFERROR(IF(W312="",0,W312),"0")</f>
        <v>0.19574999999999998</v>
      </c>
      <c r="X313" s="68"/>
      <c r="Y313" s="68"/>
    </row>
    <row r="314" spans="1:29" x14ac:dyDescent="0.25">
      <c r="A314" s="382"/>
      <c r="B314" s="382"/>
      <c r="C314" s="382"/>
      <c r="D314" s="382"/>
      <c r="E314" s="382"/>
      <c r="F314" s="382"/>
      <c r="G314" s="382"/>
      <c r="H314" s="382"/>
      <c r="I314" s="382"/>
      <c r="J314" s="382"/>
      <c r="K314" s="382"/>
      <c r="L314" s="383"/>
      <c r="M314" s="379" t="s">
        <v>43</v>
      </c>
      <c r="N314" s="380"/>
      <c r="O314" s="380"/>
      <c r="P314" s="380"/>
      <c r="Q314" s="380"/>
      <c r="R314" s="380"/>
      <c r="S314" s="381"/>
      <c r="T314" s="43" t="s">
        <v>0</v>
      </c>
      <c r="U314" s="44">
        <f>IFERROR(SUM(U312:U312),"0")</f>
        <v>70</v>
      </c>
      <c r="V314" s="44">
        <f>IFERROR(SUM(V312:V312),"0")</f>
        <v>70.2</v>
      </c>
      <c r="W314" s="43"/>
      <c r="X314" s="68"/>
      <c r="Y314" s="68"/>
    </row>
    <row r="315" spans="1:29" ht="16.5" customHeight="1" x14ac:dyDescent="0.25">
      <c r="A315" s="373" t="s">
        <v>457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6"/>
      <c r="Y315" s="66"/>
    </row>
    <row r="316" spans="1:29" ht="14.25" customHeight="1" x14ac:dyDescent="0.25">
      <c r="A316" s="374" t="s">
        <v>116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75">
        <v>4607091384185</v>
      </c>
      <c r="E317" s="375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4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77"/>
      <c r="O317" s="377"/>
      <c r="P317" s="377"/>
      <c r="Q317" s="37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75">
        <v>4607091384192</v>
      </c>
      <c r="E318" s="375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77"/>
      <c r="O318" s="377"/>
      <c r="P318" s="377"/>
      <c r="Q318" s="37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75">
        <v>4680115881907</v>
      </c>
      <c r="E319" s="375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1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77"/>
      <c r="O319" s="377"/>
      <c r="P319" s="377"/>
      <c r="Q319" s="378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75">
        <v>4607091384680</v>
      </c>
      <c r="E320" s="375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77"/>
      <c r="O320" s="377"/>
      <c r="P320" s="377"/>
      <c r="Q320" s="378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5">
      <c r="A321" s="382"/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3"/>
      <c r="M321" s="379" t="s">
        <v>43</v>
      </c>
      <c r="N321" s="380"/>
      <c r="O321" s="380"/>
      <c r="P321" s="380"/>
      <c r="Q321" s="380"/>
      <c r="R321" s="380"/>
      <c r="S321" s="381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5">
      <c r="A322" s="382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3"/>
      <c r="M322" s="379" t="s">
        <v>43</v>
      </c>
      <c r="N322" s="380"/>
      <c r="O322" s="380"/>
      <c r="P322" s="380"/>
      <c r="Q322" s="380"/>
      <c r="R322" s="380"/>
      <c r="S322" s="381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74" t="s">
        <v>75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75">
        <v>4607091384802</v>
      </c>
      <c r="E324" s="375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77"/>
      <c r="O324" s="377"/>
      <c r="P324" s="377"/>
      <c r="Q324" s="37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75">
        <v>4607091384826</v>
      </c>
      <c r="E325" s="375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77"/>
      <c r="O325" s="377"/>
      <c r="P325" s="377"/>
      <c r="Q325" s="37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5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3"/>
      <c r="M326" s="379" t="s">
        <v>43</v>
      </c>
      <c r="N326" s="380"/>
      <c r="O326" s="380"/>
      <c r="P326" s="380"/>
      <c r="Q326" s="380"/>
      <c r="R326" s="380"/>
      <c r="S326" s="381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5">
      <c r="A327" s="382"/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3"/>
      <c r="M327" s="379" t="s">
        <v>43</v>
      </c>
      <c r="N327" s="380"/>
      <c r="O327" s="380"/>
      <c r="P327" s="380"/>
      <c r="Q327" s="380"/>
      <c r="R327" s="380"/>
      <c r="S327" s="381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74" t="s">
        <v>79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75">
        <v>4607091384246</v>
      </c>
      <c r="E329" s="375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77"/>
      <c r="O329" s="377"/>
      <c r="P329" s="377"/>
      <c r="Q329" s="378"/>
      <c r="R329" s="40" t="s">
        <v>48</v>
      </c>
      <c r="S329" s="40" t="s">
        <v>48</v>
      </c>
      <c r="T329" s="41" t="s">
        <v>0</v>
      </c>
      <c r="U329" s="59">
        <v>70</v>
      </c>
      <c r="V329" s="56">
        <f>IFERROR(IF(U329="",0,CEILING((U329/$H329),1)*$H329),"")</f>
        <v>70.2</v>
      </c>
      <c r="W329" s="42">
        <f>IFERROR(IF(V329=0,"",ROUNDUP(V329/H329,0)*0.02175),"")</f>
        <v>0.19574999999999998</v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75">
        <v>4680115881976</v>
      </c>
      <c r="E330" s="375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56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77"/>
      <c r="O330" s="377"/>
      <c r="P330" s="377"/>
      <c r="Q330" s="378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75">
        <v>4607091384253</v>
      </c>
      <c r="E331" s="375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77"/>
      <c r="O331" s="377"/>
      <c r="P331" s="377"/>
      <c r="Q331" s="378"/>
      <c r="R331" s="40" t="s">
        <v>48</v>
      </c>
      <c r="S331" s="40" t="s">
        <v>48</v>
      </c>
      <c r="T331" s="41" t="s">
        <v>0</v>
      </c>
      <c r="U331" s="59">
        <v>6</v>
      </c>
      <c r="V331" s="56">
        <f>IFERROR(IF(U331="",0,CEILING((U331/$H331),1)*$H331),"")</f>
        <v>7.1999999999999993</v>
      </c>
      <c r="W331" s="42">
        <f>IFERROR(IF(V331=0,"",ROUNDUP(V331/H331,0)*0.00753),"")</f>
        <v>2.2589999999999999E-2</v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75">
        <v>4680115881969</v>
      </c>
      <c r="E332" s="375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58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77"/>
      <c r="O332" s="377"/>
      <c r="P332" s="377"/>
      <c r="Q332" s="378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5">
      <c r="A333" s="382"/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3"/>
      <c r="M333" s="379" t="s">
        <v>43</v>
      </c>
      <c r="N333" s="380"/>
      <c r="O333" s="380"/>
      <c r="P333" s="380"/>
      <c r="Q333" s="380"/>
      <c r="R333" s="380"/>
      <c r="S333" s="381"/>
      <c r="T333" s="43" t="s">
        <v>42</v>
      </c>
      <c r="U333" s="44">
        <f>IFERROR(U329/H329,"0")+IFERROR(U330/H330,"0")+IFERROR(U331/H331,"0")+IFERROR(U332/H332,"0")</f>
        <v>11.474358974358974</v>
      </c>
      <c r="V333" s="44">
        <f>IFERROR(V329/H329,"0")+IFERROR(V330/H330,"0")+IFERROR(V331/H331,"0")+IFERROR(V332/H332,"0")</f>
        <v>12</v>
      </c>
      <c r="W333" s="44">
        <f>IFERROR(IF(W329="",0,W329),"0")+IFERROR(IF(W330="",0,W330),"0")+IFERROR(IF(W331="",0,W331),"0")+IFERROR(IF(W332="",0,W332),"0")</f>
        <v>0.21833999999999998</v>
      </c>
      <c r="X333" s="68"/>
      <c r="Y333" s="68"/>
    </row>
    <row r="334" spans="1:29" x14ac:dyDescent="0.25">
      <c r="A334" s="382"/>
      <c r="B334" s="382"/>
      <c r="C334" s="382"/>
      <c r="D334" s="382"/>
      <c r="E334" s="382"/>
      <c r="F334" s="382"/>
      <c r="G334" s="382"/>
      <c r="H334" s="382"/>
      <c r="I334" s="382"/>
      <c r="J334" s="382"/>
      <c r="K334" s="382"/>
      <c r="L334" s="383"/>
      <c r="M334" s="379" t="s">
        <v>43</v>
      </c>
      <c r="N334" s="380"/>
      <c r="O334" s="380"/>
      <c r="P334" s="380"/>
      <c r="Q334" s="380"/>
      <c r="R334" s="380"/>
      <c r="S334" s="381"/>
      <c r="T334" s="43" t="s">
        <v>0</v>
      </c>
      <c r="U334" s="44">
        <f>IFERROR(SUM(U329:U332),"0")</f>
        <v>76</v>
      </c>
      <c r="V334" s="44">
        <f>IFERROR(SUM(V329:V332),"0")</f>
        <v>77.400000000000006</v>
      </c>
      <c r="W334" s="43"/>
      <c r="X334" s="68"/>
      <c r="Y334" s="68"/>
    </row>
    <row r="335" spans="1:29" ht="14.25" customHeight="1" x14ac:dyDescent="0.25">
      <c r="A335" s="374" t="s">
        <v>211</v>
      </c>
      <c r="B335" s="374"/>
      <c r="C335" s="374"/>
      <c r="D335" s="374"/>
      <c r="E335" s="374"/>
      <c r="F335" s="374"/>
      <c r="G335" s="374"/>
      <c r="H335" s="374"/>
      <c r="I335" s="374"/>
      <c r="J335" s="374"/>
      <c r="K335" s="374"/>
      <c r="L335" s="374"/>
      <c r="M335" s="374"/>
      <c r="N335" s="374"/>
      <c r="O335" s="374"/>
      <c r="P335" s="374"/>
      <c r="Q335" s="374"/>
      <c r="R335" s="374"/>
      <c r="S335" s="374"/>
      <c r="T335" s="374"/>
      <c r="U335" s="374"/>
      <c r="V335" s="374"/>
      <c r="W335" s="37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75">
        <v>4607091389357</v>
      </c>
      <c r="E336" s="375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59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77"/>
      <c r="O336" s="377"/>
      <c r="P336" s="377"/>
      <c r="Q336" s="37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5">
      <c r="A337" s="382"/>
      <c r="B337" s="382"/>
      <c r="C337" s="382"/>
      <c r="D337" s="382"/>
      <c r="E337" s="382"/>
      <c r="F337" s="382"/>
      <c r="G337" s="382"/>
      <c r="H337" s="382"/>
      <c r="I337" s="382"/>
      <c r="J337" s="382"/>
      <c r="K337" s="382"/>
      <c r="L337" s="383"/>
      <c r="M337" s="379" t="s">
        <v>43</v>
      </c>
      <c r="N337" s="380"/>
      <c r="O337" s="380"/>
      <c r="P337" s="380"/>
      <c r="Q337" s="380"/>
      <c r="R337" s="380"/>
      <c r="S337" s="381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5">
      <c r="A338" s="382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3"/>
      <c r="M338" s="379" t="s">
        <v>43</v>
      </c>
      <c r="N338" s="380"/>
      <c r="O338" s="380"/>
      <c r="P338" s="380"/>
      <c r="Q338" s="380"/>
      <c r="R338" s="380"/>
      <c r="S338" s="381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5">
      <c r="A339" s="372" t="s">
        <v>480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55"/>
      <c r="Y339" s="55"/>
    </row>
    <row r="340" spans="1:29" ht="16.5" customHeight="1" x14ac:dyDescent="0.25">
      <c r="A340" s="373" t="s">
        <v>481</v>
      </c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3"/>
      <c r="N340" s="373"/>
      <c r="O340" s="373"/>
      <c r="P340" s="373"/>
      <c r="Q340" s="373"/>
      <c r="R340" s="373"/>
      <c r="S340" s="373"/>
      <c r="T340" s="373"/>
      <c r="U340" s="373"/>
      <c r="V340" s="373"/>
      <c r="W340" s="373"/>
      <c r="X340" s="66"/>
      <c r="Y340" s="66"/>
    </row>
    <row r="341" spans="1:29" ht="14.25" customHeight="1" x14ac:dyDescent="0.25">
      <c r="A341" s="374" t="s">
        <v>116</v>
      </c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4"/>
      <c r="O341" s="374"/>
      <c r="P341" s="374"/>
      <c r="Q341" s="374"/>
      <c r="R341" s="374"/>
      <c r="S341" s="374"/>
      <c r="T341" s="374"/>
      <c r="U341" s="374"/>
      <c r="V341" s="374"/>
      <c r="W341" s="37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75">
        <v>4607091389708</v>
      </c>
      <c r="E342" s="375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77"/>
      <c r="O342" s="377"/>
      <c r="P342" s="377"/>
      <c r="Q342" s="378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75">
        <v>4607091389692</v>
      </c>
      <c r="E343" s="375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561" t="s">
        <v>486</v>
      </c>
      <c r="N343" s="377"/>
      <c r="O343" s="377"/>
      <c r="P343" s="377"/>
      <c r="Q343" s="378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5">
      <c r="A344" s="382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3"/>
      <c r="M344" s="379" t="s">
        <v>43</v>
      </c>
      <c r="N344" s="380"/>
      <c r="O344" s="380"/>
      <c r="P344" s="380"/>
      <c r="Q344" s="380"/>
      <c r="R344" s="380"/>
      <c r="S344" s="381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5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3"/>
      <c r="M345" s="379" t="s">
        <v>43</v>
      </c>
      <c r="N345" s="380"/>
      <c r="O345" s="380"/>
      <c r="P345" s="380"/>
      <c r="Q345" s="380"/>
      <c r="R345" s="380"/>
      <c r="S345" s="381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74" t="s">
        <v>75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75">
        <v>4680115882928</v>
      </c>
      <c r="E347" s="375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562" t="s">
        <v>489</v>
      </c>
      <c r="N347" s="377"/>
      <c r="O347" s="377"/>
      <c r="P347" s="377"/>
      <c r="Q347" s="37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75">
        <v>4680115883185</v>
      </c>
      <c r="E348" s="37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3" t="s">
        <v>493</v>
      </c>
      <c r="N348" s="377"/>
      <c r="O348" s="377"/>
      <c r="P348" s="377"/>
      <c r="Q348" s="37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75">
        <v>4607091389753</v>
      </c>
      <c r="E349" s="375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77"/>
      <c r="O349" s="377"/>
      <c r="P349" s="377"/>
      <c r="Q349" s="378"/>
      <c r="R349" s="40" t="s">
        <v>48</v>
      </c>
      <c r="S349" s="40" t="s">
        <v>48</v>
      </c>
      <c r="T349" s="41" t="s">
        <v>0</v>
      </c>
      <c r="U349" s="59">
        <v>50</v>
      </c>
      <c r="V349" s="56">
        <f t="shared" si="15"/>
        <v>50.400000000000006</v>
      </c>
      <c r="W349" s="42">
        <f>IFERROR(IF(V349=0,"",ROUNDUP(V349/H349,0)*0.00753),"")</f>
        <v>9.0359999999999996E-2</v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75">
        <v>4607091389760</v>
      </c>
      <c r="E350" s="375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77"/>
      <c r="O350" s="377"/>
      <c r="P350" s="377"/>
      <c r="Q350" s="37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75">
        <v>4607091389746</v>
      </c>
      <c r="E351" s="375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77"/>
      <c r="O351" s="377"/>
      <c r="P351" s="377"/>
      <c r="Q351" s="378"/>
      <c r="R351" s="40" t="s">
        <v>48</v>
      </c>
      <c r="S351" s="40" t="s">
        <v>48</v>
      </c>
      <c r="T351" s="41" t="s">
        <v>0</v>
      </c>
      <c r="U351" s="59">
        <v>30</v>
      </c>
      <c r="V351" s="56">
        <f t="shared" si="15"/>
        <v>33.6</v>
      </c>
      <c r="W351" s="42">
        <f>IFERROR(IF(V351=0,"",ROUNDUP(V351/H351,0)*0.00753),"")</f>
        <v>6.0240000000000002E-2</v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75">
        <v>4680115883147</v>
      </c>
      <c r="E352" s="37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67" t="s">
        <v>502</v>
      </c>
      <c r="N352" s="377"/>
      <c r="O352" s="377"/>
      <c r="P352" s="377"/>
      <c r="Q352" s="37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75">
        <v>4607091384338</v>
      </c>
      <c r="E353" s="37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5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77"/>
      <c r="O353" s="377"/>
      <c r="P353" s="377"/>
      <c r="Q353" s="378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75">
        <v>4680115883154</v>
      </c>
      <c r="E354" s="37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569" t="s">
        <v>507</v>
      </c>
      <c r="N354" s="377"/>
      <c r="O354" s="377"/>
      <c r="P354" s="377"/>
      <c r="Q354" s="378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75">
        <v>4607091389524</v>
      </c>
      <c r="E355" s="375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77"/>
      <c r="O355" s="377"/>
      <c r="P355" s="377"/>
      <c r="Q355" s="378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75">
        <v>4680115883161</v>
      </c>
      <c r="E356" s="375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571" t="s">
        <v>512</v>
      </c>
      <c r="N356" s="377"/>
      <c r="O356" s="377"/>
      <c r="P356" s="377"/>
      <c r="Q356" s="378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75">
        <v>4607091384345</v>
      </c>
      <c r="E357" s="375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77"/>
      <c r="O357" s="377"/>
      <c r="P357" s="377"/>
      <c r="Q357" s="378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75">
        <v>4680115883178</v>
      </c>
      <c r="E358" s="375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573" t="s">
        <v>517</v>
      </c>
      <c r="N358" s="377"/>
      <c r="O358" s="377"/>
      <c r="P358" s="377"/>
      <c r="Q358" s="378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75">
        <v>4607091389531</v>
      </c>
      <c r="E359" s="375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5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77"/>
      <c r="O359" s="377"/>
      <c r="P359" s="377"/>
      <c r="Q359" s="378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5">
      <c r="A360" s="382"/>
      <c r="B360" s="382"/>
      <c r="C360" s="382"/>
      <c r="D360" s="382"/>
      <c r="E360" s="382"/>
      <c r="F360" s="382"/>
      <c r="G360" s="382"/>
      <c r="H360" s="382"/>
      <c r="I360" s="382"/>
      <c r="J360" s="382"/>
      <c r="K360" s="382"/>
      <c r="L360" s="383"/>
      <c r="M360" s="379" t="s">
        <v>43</v>
      </c>
      <c r="N360" s="380"/>
      <c r="O360" s="380"/>
      <c r="P360" s="380"/>
      <c r="Q360" s="380"/>
      <c r="R360" s="380"/>
      <c r="S360" s="381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19.047619047619047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0.15060000000000001</v>
      </c>
      <c r="X360" s="68"/>
      <c r="Y360" s="68"/>
    </row>
    <row r="361" spans="1:29" x14ac:dyDescent="0.25">
      <c r="A361" s="382"/>
      <c r="B361" s="382"/>
      <c r="C361" s="382"/>
      <c r="D361" s="382"/>
      <c r="E361" s="382"/>
      <c r="F361" s="382"/>
      <c r="G361" s="382"/>
      <c r="H361" s="382"/>
      <c r="I361" s="382"/>
      <c r="J361" s="382"/>
      <c r="K361" s="382"/>
      <c r="L361" s="383"/>
      <c r="M361" s="379" t="s">
        <v>43</v>
      </c>
      <c r="N361" s="380"/>
      <c r="O361" s="380"/>
      <c r="P361" s="380"/>
      <c r="Q361" s="380"/>
      <c r="R361" s="380"/>
      <c r="S361" s="381"/>
      <c r="T361" s="43" t="s">
        <v>0</v>
      </c>
      <c r="U361" s="44">
        <f>IFERROR(SUM(U347:U359),"0")</f>
        <v>80</v>
      </c>
      <c r="V361" s="44">
        <f>IFERROR(SUM(V347:V359),"0")</f>
        <v>84</v>
      </c>
      <c r="W361" s="43"/>
      <c r="X361" s="68"/>
      <c r="Y361" s="68"/>
    </row>
    <row r="362" spans="1:29" ht="14.25" customHeight="1" x14ac:dyDescent="0.25">
      <c r="A362" s="374" t="s">
        <v>79</v>
      </c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4"/>
      <c r="O362" s="374"/>
      <c r="P362" s="374"/>
      <c r="Q362" s="374"/>
      <c r="R362" s="374"/>
      <c r="S362" s="374"/>
      <c r="T362" s="374"/>
      <c r="U362" s="374"/>
      <c r="V362" s="374"/>
      <c r="W362" s="37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75">
        <v>4607091389685</v>
      </c>
      <c r="E363" s="375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77"/>
      <c r="O363" s="377"/>
      <c r="P363" s="377"/>
      <c r="Q363" s="378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75">
        <v>4607091389654</v>
      </c>
      <c r="E364" s="375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576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77"/>
      <c r="O364" s="377"/>
      <c r="P364" s="377"/>
      <c r="Q364" s="378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75">
        <v>4607091384352</v>
      </c>
      <c r="E365" s="375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5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77"/>
      <c r="O365" s="377"/>
      <c r="P365" s="377"/>
      <c r="Q365" s="378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75">
        <v>4607091389661</v>
      </c>
      <c r="E366" s="375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5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77"/>
      <c r="O366" s="377"/>
      <c r="P366" s="377"/>
      <c r="Q366" s="37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5">
      <c r="A367" s="382"/>
      <c r="B367" s="382"/>
      <c r="C367" s="382"/>
      <c r="D367" s="382"/>
      <c r="E367" s="382"/>
      <c r="F367" s="382"/>
      <c r="G367" s="382"/>
      <c r="H367" s="382"/>
      <c r="I367" s="382"/>
      <c r="J367" s="382"/>
      <c r="K367" s="382"/>
      <c r="L367" s="383"/>
      <c r="M367" s="379" t="s">
        <v>43</v>
      </c>
      <c r="N367" s="380"/>
      <c r="O367" s="380"/>
      <c r="P367" s="380"/>
      <c r="Q367" s="380"/>
      <c r="R367" s="380"/>
      <c r="S367" s="381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x14ac:dyDescent="0.25">
      <c r="A368" s="382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3"/>
      <c r="M368" s="379" t="s">
        <v>43</v>
      </c>
      <c r="N368" s="380"/>
      <c r="O368" s="380"/>
      <c r="P368" s="380"/>
      <c r="Q368" s="380"/>
      <c r="R368" s="380"/>
      <c r="S368" s="381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customHeight="1" x14ac:dyDescent="0.25">
      <c r="A369" s="374" t="s">
        <v>211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75">
        <v>4680115881648</v>
      </c>
      <c r="E370" s="375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79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77"/>
      <c r="O370" s="377"/>
      <c r="P370" s="377"/>
      <c r="Q370" s="378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5">
      <c r="A371" s="382"/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3"/>
      <c r="M371" s="379" t="s">
        <v>43</v>
      </c>
      <c r="N371" s="380"/>
      <c r="O371" s="380"/>
      <c r="P371" s="380"/>
      <c r="Q371" s="380"/>
      <c r="R371" s="380"/>
      <c r="S371" s="381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5">
      <c r="A372" s="382"/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3"/>
      <c r="M372" s="379" t="s">
        <v>43</v>
      </c>
      <c r="N372" s="380"/>
      <c r="O372" s="380"/>
      <c r="P372" s="380"/>
      <c r="Q372" s="380"/>
      <c r="R372" s="380"/>
      <c r="S372" s="381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74" t="s">
        <v>92</v>
      </c>
      <c r="B373" s="374"/>
      <c r="C373" s="374"/>
      <c r="D373" s="374"/>
      <c r="E373" s="374"/>
      <c r="F373" s="374"/>
      <c r="G373" s="374"/>
      <c r="H373" s="374"/>
      <c r="I373" s="374"/>
      <c r="J373" s="374"/>
      <c r="K373" s="374"/>
      <c r="L373" s="374"/>
      <c r="M373" s="374"/>
      <c r="N373" s="374"/>
      <c r="O373" s="374"/>
      <c r="P373" s="374"/>
      <c r="Q373" s="374"/>
      <c r="R373" s="374"/>
      <c r="S373" s="374"/>
      <c r="T373" s="374"/>
      <c r="U373" s="374"/>
      <c r="V373" s="374"/>
      <c r="W373" s="37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75">
        <v>4680115883017</v>
      </c>
      <c r="E374" s="375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580" t="s">
        <v>532</v>
      </c>
      <c r="N374" s="377"/>
      <c r="O374" s="377"/>
      <c r="P374" s="377"/>
      <c r="Q374" s="37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75">
        <v>4680115883031</v>
      </c>
      <c r="E375" s="375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581" t="s">
        <v>536</v>
      </c>
      <c r="N375" s="377"/>
      <c r="O375" s="377"/>
      <c r="P375" s="377"/>
      <c r="Q375" s="378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75">
        <v>4680115883024</v>
      </c>
      <c r="E376" s="375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582" t="s">
        <v>539</v>
      </c>
      <c r="N376" s="377"/>
      <c r="O376" s="377"/>
      <c r="P376" s="377"/>
      <c r="Q376" s="378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5">
      <c r="A377" s="382"/>
      <c r="B377" s="382"/>
      <c r="C377" s="382"/>
      <c r="D377" s="382"/>
      <c r="E377" s="382"/>
      <c r="F377" s="382"/>
      <c r="G377" s="382"/>
      <c r="H377" s="382"/>
      <c r="I377" s="382"/>
      <c r="J377" s="382"/>
      <c r="K377" s="382"/>
      <c r="L377" s="383"/>
      <c r="M377" s="379" t="s">
        <v>43</v>
      </c>
      <c r="N377" s="380"/>
      <c r="O377" s="380"/>
      <c r="P377" s="380"/>
      <c r="Q377" s="380"/>
      <c r="R377" s="380"/>
      <c r="S377" s="381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5">
      <c r="A378" s="382"/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3"/>
      <c r="M378" s="379" t="s">
        <v>43</v>
      </c>
      <c r="N378" s="380"/>
      <c r="O378" s="380"/>
      <c r="P378" s="380"/>
      <c r="Q378" s="380"/>
      <c r="R378" s="380"/>
      <c r="S378" s="381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73" t="s">
        <v>540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66"/>
      <c r="Y379" s="66"/>
    </row>
    <row r="380" spans="1:29" ht="14.25" customHeight="1" x14ac:dyDescent="0.25">
      <c r="A380" s="374" t="s">
        <v>109</v>
      </c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374"/>
      <c r="N380" s="374"/>
      <c r="O380" s="374"/>
      <c r="P380" s="374"/>
      <c r="Q380" s="374"/>
      <c r="R380" s="374"/>
      <c r="S380" s="374"/>
      <c r="T380" s="374"/>
      <c r="U380" s="374"/>
      <c r="V380" s="374"/>
      <c r="W380" s="37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75">
        <v>4607091389388</v>
      </c>
      <c r="E381" s="375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5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7"/>
      <c r="O381" s="377"/>
      <c r="P381" s="377"/>
      <c r="Q381" s="378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75">
        <v>4607091389364</v>
      </c>
      <c r="E382" s="375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7"/>
      <c r="O382" s="377"/>
      <c r="P382" s="377"/>
      <c r="Q382" s="378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5">
      <c r="A383" s="382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3"/>
      <c r="M383" s="379" t="s">
        <v>43</v>
      </c>
      <c r="N383" s="380"/>
      <c r="O383" s="380"/>
      <c r="P383" s="380"/>
      <c r="Q383" s="380"/>
      <c r="R383" s="380"/>
      <c r="S383" s="381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5">
      <c r="A384" s="382"/>
      <c r="B384" s="382"/>
      <c r="C384" s="382"/>
      <c r="D384" s="382"/>
      <c r="E384" s="382"/>
      <c r="F384" s="382"/>
      <c r="G384" s="382"/>
      <c r="H384" s="382"/>
      <c r="I384" s="382"/>
      <c r="J384" s="382"/>
      <c r="K384" s="382"/>
      <c r="L384" s="383"/>
      <c r="M384" s="379" t="s">
        <v>43</v>
      </c>
      <c r="N384" s="380"/>
      <c r="O384" s="380"/>
      <c r="P384" s="380"/>
      <c r="Q384" s="380"/>
      <c r="R384" s="380"/>
      <c r="S384" s="381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74" t="s">
        <v>75</v>
      </c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4"/>
      <c r="O385" s="374"/>
      <c r="P385" s="374"/>
      <c r="Q385" s="374"/>
      <c r="R385" s="374"/>
      <c r="S385" s="374"/>
      <c r="T385" s="374"/>
      <c r="U385" s="374"/>
      <c r="V385" s="374"/>
      <c r="W385" s="37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75">
        <v>4680115882911</v>
      </c>
      <c r="E386" s="37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5" t="s">
        <v>547</v>
      </c>
      <c r="N386" s="377"/>
      <c r="O386" s="377"/>
      <c r="P386" s="377"/>
      <c r="Q386" s="37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75">
        <v>4607091389739</v>
      </c>
      <c r="E387" s="37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77"/>
      <c r="O387" s="377"/>
      <c r="P387" s="377"/>
      <c r="Q387" s="37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75">
        <v>4680115883048</v>
      </c>
      <c r="E388" s="375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587" t="s">
        <v>552</v>
      </c>
      <c r="N388" s="377"/>
      <c r="O388" s="377"/>
      <c r="P388" s="377"/>
      <c r="Q388" s="37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75">
        <v>4607091389425</v>
      </c>
      <c r="E389" s="37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5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77"/>
      <c r="O389" s="377"/>
      <c r="P389" s="377"/>
      <c r="Q389" s="37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75">
        <v>4680115880771</v>
      </c>
      <c r="E390" s="37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7"/>
      <c r="O390" s="377"/>
      <c r="P390" s="377"/>
      <c r="Q390" s="37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75">
        <v>4607091389500</v>
      </c>
      <c r="E391" s="37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5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7"/>
      <c r="O391" s="377"/>
      <c r="P391" s="377"/>
      <c r="Q391" s="37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75">
        <v>4680115881983</v>
      </c>
      <c r="E392" s="375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591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7"/>
      <c r="O392" s="377"/>
      <c r="P392" s="377"/>
      <c r="Q392" s="37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5">
      <c r="A393" s="382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3"/>
      <c r="M393" s="379" t="s">
        <v>43</v>
      </c>
      <c r="N393" s="380"/>
      <c r="O393" s="380"/>
      <c r="P393" s="380"/>
      <c r="Q393" s="380"/>
      <c r="R393" s="380"/>
      <c r="S393" s="381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5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3"/>
      <c r="M394" s="379" t="s">
        <v>43</v>
      </c>
      <c r="N394" s="380"/>
      <c r="O394" s="380"/>
      <c r="P394" s="380"/>
      <c r="Q394" s="380"/>
      <c r="R394" s="380"/>
      <c r="S394" s="381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74" t="s">
        <v>92</v>
      </c>
      <c r="B395" s="374"/>
      <c r="C395" s="374"/>
      <c r="D395" s="374"/>
      <c r="E395" s="374"/>
      <c r="F395" s="374"/>
      <c r="G395" s="374"/>
      <c r="H395" s="374"/>
      <c r="I395" s="374"/>
      <c r="J395" s="374"/>
      <c r="K395" s="374"/>
      <c r="L395" s="374"/>
      <c r="M395" s="374"/>
      <c r="N395" s="374"/>
      <c r="O395" s="374"/>
      <c r="P395" s="374"/>
      <c r="Q395" s="374"/>
      <c r="R395" s="374"/>
      <c r="S395" s="374"/>
      <c r="T395" s="374"/>
      <c r="U395" s="374"/>
      <c r="V395" s="374"/>
      <c r="W395" s="37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75">
        <v>4680115883000</v>
      </c>
      <c r="E396" s="375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592" t="s">
        <v>563</v>
      </c>
      <c r="N396" s="377"/>
      <c r="O396" s="377"/>
      <c r="P396" s="377"/>
      <c r="Q396" s="378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5">
      <c r="A397" s="382"/>
      <c r="B397" s="382"/>
      <c r="C397" s="382"/>
      <c r="D397" s="382"/>
      <c r="E397" s="382"/>
      <c r="F397" s="382"/>
      <c r="G397" s="382"/>
      <c r="H397" s="382"/>
      <c r="I397" s="382"/>
      <c r="J397" s="382"/>
      <c r="K397" s="382"/>
      <c r="L397" s="383"/>
      <c r="M397" s="379" t="s">
        <v>43</v>
      </c>
      <c r="N397" s="380"/>
      <c r="O397" s="380"/>
      <c r="P397" s="380"/>
      <c r="Q397" s="380"/>
      <c r="R397" s="380"/>
      <c r="S397" s="38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5">
      <c r="A398" s="382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3"/>
      <c r="M398" s="379" t="s">
        <v>43</v>
      </c>
      <c r="N398" s="380"/>
      <c r="O398" s="380"/>
      <c r="P398" s="380"/>
      <c r="Q398" s="380"/>
      <c r="R398" s="380"/>
      <c r="S398" s="38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74" t="s">
        <v>104</v>
      </c>
      <c r="B399" s="374"/>
      <c r="C399" s="374"/>
      <c r="D399" s="374"/>
      <c r="E399" s="374"/>
      <c r="F399" s="374"/>
      <c r="G399" s="374"/>
      <c r="H399" s="374"/>
      <c r="I399" s="374"/>
      <c r="J399" s="374"/>
      <c r="K399" s="374"/>
      <c r="L399" s="374"/>
      <c r="M399" s="374"/>
      <c r="N399" s="374"/>
      <c r="O399" s="374"/>
      <c r="P399" s="374"/>
      <c r="Q399" s="374"/>
      <c r="R399" s="374"/>
      <c r="S399" s="374"/>
      <c r="T399" s="374"/>
      <c r="U399" s="374"/>
      <c r="V399" s="374"/>
      <c r="W399" s="37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75">
        <v>4680115882980</v>
      </c>
      <c r="E400" s="375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593" t="s">
        <v>566</v>
      </c>
      <c r="N400" s="377"/>
      <c r="O400" s="377"/>
      <c r="P400" s="377"/>
      <c r="Q400" s="37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5">
      <c r="A401" s="382"/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3"/>
      <c r="M401" s="379" t="s">
        <v>43</v>
      </c>
      <c r="N401" s="380"/>
      <c r="O401" s="380"/>
      <c r="P401" s="380"/>
      <c r="Q401" s="380"/>
      <c r="R401" s="380"/>
      <c r="S401" s="381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5">
      <c r="A402" s="382"/>
      <c r="B402" s="382"/>
      <c r="C402" s="382"/>
      <c r="D402" s="382"/>
      <c r="E402" s="382"/>
      <c r="F402" s="382"/>
      <c r="G402" s="382"/>
      <c r="H402" s="382"/>
      <c r="I402" s="382"/>
      <c r="J402" s="382"/>
      <c r="K402" s="382"/>
      <c r="L402" s="383"/>
      <c r="M402" s="379" t="s">
        <v>43</v>
      </c>
      <c r="N402" s="380"/>
      <c r="O402" s="380"/>
      <c r="P402" s="380"/>
      <c r="Q402" s="380"/>
      <c r="R402" s="380"/>
      <c r="S402" s="381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5">
      <c r="A403" s="372" t="s">
        <v>567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55"/>
      <c r="Y403" s="55"/>
    </row>
    <row r="404" spans="1:29" ht="16.5" customHeight="1" x14ac:dyDescent="0.25">
      <c r="A404" s="373" t="s">
        <v>567</v>
      </c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66"/>
      <c r="Y404" s="66"/>
    </row>
    <row r="405" spans="1:29" ht="14.25" customHeight="1" x14ac:dyDescent="0.25">
      <c r="A405" s="374" t="s">
        <v>116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75">
        <v>4607091389067</v>
      </c>
      <c r="E406" s="37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5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7"/>
      <c r="O406" s="377"/>
      <c r="P406" s="377"/>
      <c r="Q406" s="37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75">
        <v>4607091383522</v>
      </c>
      <c r="E407" s="37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59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7"/>
      <c r="O407" s="377"/>
      <c r="P407" s="377"/>
      <c r="Q407" s="37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75">
        <v>4607091384437</v>
      </c>
      <c r="E408" s="37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596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7"/>
      <c r="O408" s="377"/>
      <c r="P408" s="377"/>
      <c r="Q408" s="378"/>
      <c r="R408" s="40" t="s">
        <v>48</v>
      </c>
      <c r="S408" s="40" t="s">
        <v>48</v>
      </c>
      <c r="T408" s="41" t="s">
        <v>0</v>
      </c>
      <c r="U408" s="59">
        <v>50</v>
      </c>
      <c r="V408" s="56">
        <f t="shared" si="18"/>
        <v>52.800000000000004</v>
      </c>
      <c r="W408" s="42">
        <f>IFERROR(IF(V408=0,"",ROUNDUP(V408/H408,0)*0.01196),"")</f>
        <v>0.1196</v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75">
        <v>4607091389104</v>
      </c>
      <c r="E409" s="37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59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7"/>
      <c r="O409" s="377"/>
      <c r="P409" s="377"/>
      <c r="Q409" s="37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75">
        <v>4607091389036</v>
      </c>
      <c r="E410" s="37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8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77"/>
      <c r="O410" s="377"/>
      <c r="P410" s="377"/>
      <c r="Q410" s="37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75">
        <v>4680115880603</v>
      </c>
      <c r="E411" s="37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599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77"/>
      <c r="O411" s="377"/>
      <c r="P411" s="377"/>
      <c r="Q411" s="37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75">
        <v>4607091389999</v>
      </c>
      <c r="E412" s="375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600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77"/>
      <c r="O412" s="377"/>
      <c r="P412" s="377"/>
      <c r="Q412" s="37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75">
        <v>4680115882782</v>
      </c>
      <c r="E413" s="375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601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77"/>
      <c r="O413" s="377"/>
      <c r="P413" s="377"/>
      <c r="Q413" s="378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75">
        <v>4607091389098</v>
      </c>
      <c r="E414" s="375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6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77"/>
      <c r="O414" s="377"/>
      <c r="P414" s="377"/>
      <c r="Q414" s="378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75">
        <v>4607091389982</v>
      </c>
      <c r="E415" s="375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603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77"/>
      <c r="O415" s="377"/>
      <c r="P415" s="377"/>
      <c r="Q415" s="378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5">
      <c r="A416" s="382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3"/>
      <c r="M416" s="379" t="s">
        <v>43</v>
      </c>
      <c r="N416" s="380"/>
      <c r="O416" s="380"/>
      <c r="P416" s="380"/>
      <c r="Q416" s="380"/>
      <c r="R416" s="380"/>
      <c r="S416" s="381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9.4696969696969688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10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0.1196</v>
      </c>
      <c r="X416" s="68"/>
      <c r="Y416" s="68"/>
    </row>
    <row r="417" spans="1:29" x14ac:dyDescent="0.25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3"/>
      <c r="M417" s="379" t="s">
        <v>43</v>
      </c>
      <c r="N417" s="380"/>
      <c r="O417" s="380"/>
      <c r="P417" s="380"/>
      <c r="Q417" s="380"/>
      <c r="R417" s="380"/>
      <c r="S417" s="381"/>
      <c r="T417" s="43" t="s">
        <v>0</v>
      </c>
      <c r="U417" s="44">
        <f>IFERROR(SUM(U406:U415),"0")</f>
        <v>50</v>
      </c>
      <c r="V417" s="44">
        <f>IFERROR(SUM(V406:V415),"0")</f>
        <v>52.800000000000004</v>
      </c>
      <c r="W417" s="43"/>
      <c r="X417" s="68"/>
      <c r="Y417" s="68"/>
    </row>
    <row r="418" spans="1:29" ht="14.25" customHeight="1" x14ac:dyDescent="0.25">
      <c r="A418" s="374" t="s">
        <v>109</v>
      </c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4"/>
      <c r="O418" s="374"/>
      <c r="P418" s="374"/>
      <c r="Q418" s="374"/>
      <c r="R418" s="374"/>
      <c r="S418" s="374"/>
      <c r="T418" s="374"/>
      <c r="U418" s="374"/>
      <c r="V418" s="374"/>
      <c r="W418" s="37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75">
        <v>4607091388930</v>
      </c>
      <c r="E419" s="37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6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77"/>
      <c r="O419" s="377"/>
      <c r="P419" s="377"/>
      <c r="Q419" s="378"/>
      <c r="R419" s="40" t="s">
        <v>48</v>
      </c>
      <c r="S419" s="40" t="s">
        <v>48</v>
      </c>
      <c r="T419" s="41" t="s">
        <v>0</v>
      </c>
      <c r="U419" s="59">
        <v>250</v>
      </c>
      <c r="V419" s="56">
        <f>IFERROR(IF(U419="",0,CEILING((U419/$H419),1)*$H419),"")</f>
        <v>253.44</v>
      </c>
      <c r="W419" s="42">
        <f>IFERROR(IF(V419=0,"",ROUNDUP(V419/H419,0)*0.01196),"")</f>
        <v>0.57408000000000003</v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75">
        <v>4680115880054</v>
      </c>
      <c r="E420" s="37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605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77"/>
      <c r="O420" s="377"/>
      <c r="P420" s="377"/>
      <c r="Q420" s="378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5">
      <c r="A421" s="382"/>
      <c r="B421" s="382"/>
      <c r="C421" s="382"/>
      <c r="D421" s="382"/>
      <c r="E421" s="382"/>
      <c r="F421" s="382"/>
      <c r="G421" s="382"/>
      <c r="H421" s="382"/>
      <c r="I421" s="382"/>
      <c r="J421" s="382"/>
      <c r="K421" s="382"/>
      <c r="L421" s="383"/>
      <c r="M421" s="379" t="s">
        <v>43</v>
      </c>
      <c r="N421" s="380"/>
      <c r="O421" s="380"/>
      <c r="P421" s="380"/>
      <c r="Q421" s="380"/>
      <c r="R421" s="380"/>
      <c r="S421" s="381"/>
      <c r="T421" s="43" t="s">
        <v>42</v>
      </c>
      <c r="U421" s="44">
        <f>IFERROR(U419/H419,"0")+IFERROR(U420/H420,"0")</f>
        <v>47.348484848484844</v>
      </c>
      <c r="V421" s="44">
        <f>IFERROR(V419/H419,"0")+IFERROR(V420/H420,"0")</f>
        <v>48</v>
      </c>
      <c r="W421" s="44">
        <f>IFERROR(IF(W419="",0,W419),"0")+IFERROR(IF(W420="",0,W420),"0")</f>
        <v>0.57408000000000003</v>
      </c>
      <c r="X421" s="68"/>
      <c r="Y421" s="68"/>
    </row>
    <row r="422" spans="1:29" x14ac:dyDescent="0.25">
      <c r="A422" s="382"/>
      <c r="B422" s="382"/>
      <c r="C422" s="382"/>
      <c r="D422" s="382"/>
      <c r="E422" s="382"/>
      <c r="F422" s="382"/>
      <c r="G422" s="382"/>
      <c r="H422" s="382"/>
      <c r="I422" s="382"/>
      <c r="J422" s="382"/>
      <c r="K422" s="382"/>
      <c r="L422" s="383"/>
      <c r="M422" s="379" t="s">
        <v>43</v>
      </c>
      <c r="N422" s="380"/>
      <c r="O422" s="380"/>
      <c r="P422" s="380"/>
      <c r="Q422" s="380"/>
      <c r="R422" s="380"/>
      <c r="S422" s="381"/>
      <c r="T422" s="43" t="s">
        <v>0</v>
      </c>
      <c r="U422" s="44">
        <f>IFERROR(SUM(U419:U420),"0")</f>
        <v>250</v>
      </c>
      <c r="V422" s="44">
        <f>IFERROR(SUM(V419:V420),"0")</f>
        <v>253.44</v>
      </c>
      <c r="W422" s="43"/>
      <c r="X422" s="68"/>
      <c r="Y422" s="68"/>
    </row>
    <row r="423" spans="1:29" ht="14.25" customHeight="1" x14ac:dyDescent="0.25">
      <c r="A423" s="374" t="s">
        <v>75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75">
        <v>4680115883116</v>
      </c>
      <c r="E424" s="37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606" t="s">
        <v>594</v>
      </c>
      <c r="N424" s="377"/>
      <c r="O424" s="377"/>
      <c r="P424" s="377"/>
      <c r="Q424" s="37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75">
        <v>4680115883093</v>
      </c>
      <c r="E425" s="375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7" t="s">
        <v>597</v>
      </c>
      <c r="N425" s="377"/>
      <c r="O425" s="377"/>
      <c r="P425" s="377"/>
      <c r="Q425" s="378"/>
      <c r="R425" s="40" t="s">
        <v>48</v>
      </c>
      <c r="S425" s="40" t="s">
        <v>48</v>
      </c>
      <c r="T425" s="41" t="s">
        <v>0</v>
      </c>
      <c r="U425" s="59">
        <v>50</v>
      </c>
      <c r="V425" s="56">
        <f t="shared" si="19"/>
        <v>52.800000000000004</v>
      </c>
      <c r="W425" s="42">
        <f>IFERROR(IF(V425=0,"",ROUNDUP(V425/H425,0)*0.01196),"")</f>
        <v>0.1196</v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75">
        <v>4680115883109</v>
      </c>
      <c r="E426" s="375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08" t="s">
        <v>600</v>
      </c>
      <c r="N426" s="377"/>
      <c r="O426" s="377"/>
      <c r="P426" s="377"/>
      <c r="Q426" s="378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75">
        <v>4680115882072</v>
      </c>
      <c r="E427" s="37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609" t="s">
        <v>603</v>
      </c>
      <c r="N427" s="377"/>
      <c r="O427" s="377"/>
      <c r="P427" s="377"/>
      <c r="Q427" s="378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75">
        <v>4680115882072</v>
      </c>
      <c r="E428" s="375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610" t="s">
        <v>603</v>
      </c>
      <c r="N428" s="377"/>
      <c r="O428" s="377"/>
      <c r="P428" s="377"/>
      <c r="Q428" s="378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75">
        <v>4680115882102</v>
      </c>
      <c r="E429" s="375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1" t="s">
        <v>607</v>
      </c>
      <c r="N429" s="377"/>
      <c r="O429" s="377"/>
      <c r="P429" s="377"/>
      <c r="Q429" s="378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75">
        <v>4680115882102</v>
      </c>
      <c r="E430" s="375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612" t="s">
        <v>607</v>
      </c>
      <c r="N430" s="377"/>
      <c r="O430" s="377"/>
      <c r="P430" s="377"/>
      <c r="Q430" s="378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75">
        <v>4680115882096</v>
      </c>
      <c r="E431" s="375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13" t="s">
        <v>611</v>
      </c>
      <c r="N431" s="377"/>
      <c r="O431" s="377"/>
      <c r="P431" s="377"/>
      <c r="Q431" s="378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75">
        <v>4680115882096</v>
      </c>
      <c r="E432" s="375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614" t="s">
        <v>611</v>
      </c>
      <c r="N432" s="377"/>
      <c r="O432" s="377"/>
      <c r="P432" s="377"/>
      <c r="Q432" s="378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5">
      <c r="A433" s="382"/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3"/>
      <c r="M433" s="379" t="s">
        <v>43</v>
      </c>
      <c r="N433" s="380"/>
      <c r="O433" s="380"/>
      <c r="P433" s="380"/>
      <c r="Q433" s="380"/>
      <c r="R433" s="380"/>
      <c r="S433" s="381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9.4696969696969688</v>
      </c>
      <c r="V433" s="44">
        <f>IFERROR(V424/H424,"0")+IFERROR(V425/H425,"0")+IFERROR(V426/H426,"0")+IFERROR(V427/H427,"0")+IFERROR(V428/H428,"0")+IFERROR(V429/H429,"0")+IFERROR(V430/H430,"0")+IFERROR(V431/H431,"0")+IFERROR(V432/H432,"0")</f>
        <v>10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0.1196</v>
      </c>
      <c r="X433" s="68"/>
      <c r="Y433" s="68"/>
    </row>
    <row r="434" spans="1:29" x14ac:dyDescent="0.25">
      <c r="A434" s="382"/>
      <c r="B434" s="382"/>
      <c r="C434" s="382"/>
      <c r="D434" s="382"/>
      <c r="E434" s="382"/>
      <c r="F434" s="382"/>
      <c r="G434" s="382"/>
      <c r="H434" s="382"/>
      <c r="I434" s="382"/>
      <c r="J434" s="382"/>
      <c r="K434" s="382"/>
      <c r="L434" s="383"/>
      <c r="M434" s="379" t="s">
        <v>43</v>
      </c>
      <c r="N434" s="380"/>
      <c r="O434" s="380"/>
      <c r="P434" s="380"/>
      <c r="Q434" s="380"/>
      <c r="R434" s="380"/>
      <c r="S434" s="381"/>
      <c r="T434" s="43" t="s">
        <v>0</v>
      </c>
      <c r="U434" s="44">
        <f>IFERROR(SUM(U424:U432),"0")</f>
        <v>50</v>
      </c>
      <c r="V434" s="44">
        <f>IFERROR(SUM(V424:V432),"0")</f>
        <v>52.800000000000004</v>
      </c>
      <c r="W434" s="43"/>
      <c r="X434" s="68"/>
      <c r="Y434" s="68"/>
    </row>
    <row r="435" spans="1:29" ht="14.25" customHeight="1" x14ac:dyDescent="0.25">
      <c r="A435" s="374" t="s">
        <v>79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75">
        <v>4607091383409</v>
      </c>
      <c r="E436" s="375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77"/>
      <c r="O436" s="377"/>
      <c r="P436" s="377"/>
      <c r="Q436" s="37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75">
        <v>4607091383416</v>
      </c>
      <c r="E437" s="375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77"/>
      <c r="O437" s="377"/>
      <c r="P437" s="377"/>
      <c r="Q437" s="37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5">
      <c r="A438" s="382"/>
      <c r="B438" s="382"/>
      <c r="C438" s="382"/>
      <c r="D438" s="382"/>
      <c r="E438" s="382"/>
      <c r="F438" s="382"/>
      <c r="G438" s="382"/>
      <c r="H438" s="382"/>
      <c r="I438" s="382"/>
      <c r="J438" s="382"/>
      <c r="K438" s="382"/>
      <c r="L438" s="383"/>
      <c r="M438" s="379" t="s">
        <v>43</v>
      </c>
      <c r="N438" s="380"/>
      <c r="O438" s="380"/>
      <c r="P438" s="380"/>
      <c r="Q438" s="380"/>
      <c r="R438" s="380"/>
      <c r="S438" s="381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5">
      <c r="A439" s="382"/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3"/>
      <c r="M439" s="379" t="s">
        <v>43</v>
      </c>
      <c r="N439" s="380"/>
      <c r="O439" s="380"/>
      <c r="P439" s="380"/>
      <c r="Q439" s="380"/>
      <c r="R439" s="380"/>
      <c r="S439" s="381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5">
      <c r="A440" s="372" t="s">
        <v>617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55"/>
      <c r="Y440" s="55"/>
    </row>
    <row r="441" spans="1:29" ht="16.5" customHeight="1" x14ac:dyDescent="0.25">
      <c r="A441" s="373" t="s">
        <v>618</v>
      </c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3"/>
      <c r="N441" s="373"/>
      <c r="O441" s="373"/>
      <c r="P441" s="373"/>
      <c r="Q441" s="373"/>
      <c r="R441" s="373"/>
      <c r="S441" s="373"/>
      <c r="T441" s="373"/>
      <c r="U441" s="373"/>
      <c r="V441" s="373"/>
      <c r="W441" s="373"/>
      <c r="X441" s="66"/>
      <c r="Y441" s="66"/>
    </row>
    <row r="442" spans="1:29" ht="14.25" customHeight="1" x14ac:dyDescent="0.25">
      <c r="A442" s="374" t="s">
        <v>116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75">
        <v>4680115881099</v>
      </c>
      <c r="E443" s="375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617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77"/>
      <c r="O443" s="377"/>
      <c r="P443" s="377"/>
      <c r="Q443" s="378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75">
        <v>4680115881150</v>
      </c>
      <c r="E444" s="375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618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77"/>
      <c r="O444" s="377"/>
      <c r="P444" s="377"/>
      <c r="Q444" s="378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5">
      <c r="A445" s="382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3"/>
      <c r="M445" s="379" t="s">
        <v>43</v>
      </c>
      <c r="N445" s="380"/>
      <c r="O445" s="380"/>
      <c r="P445" s="380"/>
      <c r="Q445" s="380"/>
      <c r="R445" s="380"/>
      <c r="S445" s="381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5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3"/>
      <c r="M446" s="379" t="s">
        <v>43</v>
      </c>
      <c r="N446" s="380"/>
      <c r="O446" s="380"/>
      <c r="P446" s="380"/>
      <c r="Q446" s="380"/>
      <c r="R446" s="380"/>
      <c r="S446" s="381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74" t="s">
        <v>109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75">
        <v>4680115881112</v>
      </c>
      <c r="E448" s="375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619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7"/>
      <c r="O448" s="377"/>
      <c r="P448" s="377"/>
      <c r="Q448" s="378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75">
        <v>4680115881129</v>
      </c>
      <c r="E449" s="375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620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77"/>
      <c r="O449" s="377"/>
      <c r="P449" s="377"/>
      <c r="Q449" s="378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5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3"/>
      <c r="M450" s="379" t="s">
        <v>43</v>
      </c>
      <c r="N450" s="380"/>
      <c r="O450" s="380"/>
      <c r="P450" s="380"/>
      <c r="Q450" s="380"/>
      <c r="R450" s="380"/>
      <c r="S450" s="381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5">
      <c r="A451" s="382"/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3"/>
      <c r="M451" s="379" t="s">
        <v>43</v>
      </c>
      <c r="N451" s="380"/>
      <c r="O451" s="380"/>
      <c r="P451" s="380"/>
      <c r="Q451" s="380"/>
      <c r="R451" s="380"/>
      <c r="S451" s="381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74" t="s">
        <v>75</v>
      </c>
      <c r="B452" s="374"/>
      <c r="C452" s="374"/>
      <c r="D452" s="374"/>
      <c r="E452" s="374"/>
      <c r="F452" s="374"/>
      <c r="G452" s="374"/>
      <c r="H452" s="374"/>
      <c r="I452" s="374"/>
      <c r="J452" s="374"/>
      <c r="K452" s="374"/>
      <c r="L452" s="374"/>
      <c r="M452" s="374"/>
      <c r="N452" s="374"/>
      <c r="O452" s="374"/>
      <c r="P452" s="374"/>
      <c r="Q452" s="374"/>
      <c r="R452" s="374"/>
      <c r="S452" s="374"/>
      <c r="T452" s="374"/>
      <c r="U452" s="374"/>
      <c r="V452" s="374"/>
      <c r="W452" s="37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75">
        <v>4680115881167</v>
      </c>
      <c r="E453" s="375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621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77"/>
      <c r="O453" s="377"/>
      <c r="P453" s="377"/>
      <c r="Q453" s="378"/>
      <c r="R453" s="40" t="s">
        <v>48</v>
      </c>
      <c r="S453" s="40" t="s">
        <v>48</v>
      </c>
      <c r="T453" s="41" t="s">
        <v>0</v>
      </c>
      <c r="U453" s="59">
        <v>150</v>
      </c>
      <c r="V453" s="56">
        <f>IFERROR(IF(U453="",0,CEILING((U453/$H453),1)*$H453),"")</f>
        <v>153.29999999999998</v>
      </c>
      <c r="W453" s="42">
        <f>IFERROR(IF(V453=0,"",ROUNDUP(V453/H453,0)*0.00753),"")</f>
        <v>0.26355000000000001</v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75">
        <v>4680115881136</v>
      </c>
      <c r="E454" s="375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2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7"/>
      <c r="O454" s="377"/>
      <c r="P454" s="377"/>
      <c r="Q454" s="378"/>
      <c r="R454" s="40" t="s">
        <v>48</v>
      </c>
      <c r="S454" s="40" t="s">
        <v>48</v>
      </c>
      <c r="T454" s="41" t="s">
        <v>0</v>
      </c>
      <c r="U454" s="59">
        <v>100</v>
      </c>
      <c r="V454" s="56">
        <f>IFERROR(IF(U454="",0,CEILING((U454/$H454),1)*$H454),"")</f>
        <v>100.74</v>
      </c>
      <c r="W454" s="42">
        <f>IFERROR(IF(V454=0,"",ROUNDUP(V454/H454,0)*0.00753),"")</f>
        <v>0.17319000000000001</v>
      </c>
      <c r="X454" s="69" t="s">
        <v>48</v>
      </c>
      <c r="Y454" s="70" t="s">
        <v>48</v>
      </c>
      <c r="AC454" s="311" t="s">
        <v>65</v>
      </c>
    </row>
    <row r="455" spans="1:29" x14ac:dyDescent="0.25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3"/>
      <c r="M455" s="379" t="s">
        <v>43</v>
      </c>
      <c r="N455" s="380"/>
      <c r="O455" s="380"/>
      <c r="P455" s="380"/>
      <c r="Q455" s="380"/>
      <c r="R455" s="380"/>
      <c r="S455" s="381"/>
      <c r="T455" s="43" t="s">
        <v>42</v>
      </c>
      <c r="U455" s="44">
        <f>IFERROR(U453/H453,"0")+IFERROR(U454/H454,"0")</f>
        <v>57.077625570776256</v>
      </c>
      <c r="V455" s="44">
        <f>IFERROR(V453/H453,"0")+IFERROR(V454/H454,"0")</f>
        <v>58</v>
      </c>
      <c r="W455" s="44">
        <f>IFERROR(IF(W453="",0,W453),"0")+IFERROR(IF(W454="",0,W454),"0")</f>
        <v>0.43674000000000002</v>
      </c>
      <c r="X455" s="68"/>
      <c r="Y455" s="68"/>
    </row>
    <row r="456" spans="1:29" x14ac:dyDescent="0.25">
      <c r="A456" s="382"/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3"/>
      <c r="M456" s="379" t="s">
        <v>43</v>
      </c>
      <c r="N456" s="380"/>
      <c r="O456" s="380"/>
      <c r="P456" s="380"/>
      <c r="Q456" s="380"/>
      <c r="R456" s="380"/>
      <c r="S456" s="381"/>
      <c r="T456" s="43" t="s">
        <v>0</v>
      </c>
      <c r="U456" s="44">
        <f>IFERROR(SUM(U453:U454),"0")</f>
        <v>250</v>
      </c>
      <c r="V456" s="44">
        <f>IFERROR(SUM(V453:V454),"0")</f>
        <v>254.03999999999996</v>
      </c>
      <c r="W456" s="43"/>
      <c r="X456" s="68"/>
      <c r="Y456" s="68"/>
    </row>
    <row r="457" spans="1:29" ht="14.25" customHeight="1" x14ac:dyDescent="0.25">
      <c r="A457" s="374" t="s">
        <v>79</v>
      </c>
      <c r="B457" s="374"/>
      <c r="C457" s="374"/>
      <c r="D457" s="374"/>
      <c r="E457" s="374"/>
      <c r="F457" s="374"/>
      <c r="G457" s="374"/>
      <c r="H457" s="374"/>
      <c r="I457" s="374"/>
      <c r="J457" s="374"/>
      <c r="K457" s="374"/>
      <c r="L457" s="374"/>
      <c r="M457" s="374"/>
      <c r="N457" s="374"/>
      <c r="O457" s="374"/>
      <c r="P457" s="374"/>
      <c r="Q457" s="374"/>
      <c r="R457" s="374"/>
      <c r="S457" s="374"/>
      <c r="T457" s="374"/>
      <c r="U457" s="374"/>
      <c r="V457" s="374"/>
      <c r="W457" s="37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75">
        <v>4680115881143</v>
      </c>
      <c r="E458" s="375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623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77"/>
      <c r="O458" s="377"/>
      <c r="P458" s="377"/>
      <c r="Q458" s="378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75">
        <v>4680115881068</v>
      </c>
      <c r="E459" s="375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624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77"/>
      <c r="O459" s="377"/>
      <c r="P459" s="377"/>
      <c r="Q459" s="378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75">
        <v>4680115881075</v>
      </c>
      <c r="E460" s="375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625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77"/>
      <c r="O460" s="377"/>
      <c r="P460" s="377"/>
      <c r="Q460" s="37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5">
      <c r="A461" s="382"/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3"/>
      <c r="M461" s="379" t="s">
        <v>43</v>
      </c>
      <c r="N461" s="380"/>
      <c r="O461" s="380"/>
      <c r="P461" s="380"/>
      <c r="Q461" s="380"/>
      <c r="R461" s="380"/>
      <c r="S461" s="381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5">
      <c r="A462" s="382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3"/>
      <c r="M462" s="379" t="s">
        <v>43</v>
      </c>
      <c r="N462" s="380"/>
      <c r="O462" s="380"/>
      <c r="P462" s="380"/>
      <c r="Q462" s="380"/>
      <c r="R462" s="380"/>
      <c r="S462" s="381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5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629"/>
      <c r="M463" s="626" t="s">
        <v>36</v>
      </c>
      <c r="N463" s="627"/>
      <c r="O463" s="627"/>
      <c r="P463" s="627"/>
      <c r="Q463" s="627"/>
      <c r="R463" s="627"/>
      <c r="S463" s="628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5430.2949999999992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5555.5</v>
      </c>
      <c r="W463" s="43"/>
      <c r="X463" s="68"/>
      <c r="Y463" s="68"/>
    </row>
    <row r="464" spans="1:29" x14ac:dyDescent="0.25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629"/>
      <c r="M464" s="626" t="s">
        <v>37</v>
      </c>
      <c r="N464" s="627"/>
      <c r="O464" s="627"/>
      <c r="P464" s="627"/>
      <c r="Q464" s="627"/>
      <c r="R464" s="627"/>
      <c r="S464" s="628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5762.5470029737708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5896.0339999999987</v>
      </c>
      <c r="W464" s="43"/>
      <c r="X464" s="68"/>
      <c r="Y464" s="68"/>
    </row>
    <row r="465" spans="1:28" x14ac:dyDescent="0.25">
      <c r="A465" s="382"/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629"/>
      <c r="M465" s="626" t="s">
        <v>38</v>
      </c>
      <c r="N465" s="627"/>
      <c r="O465" s="627"/>
      <c r="P465" s="627"/>
      <c r="Q465" s="627"/>
      <c r="R465" s="627"/>
      <c r="S465" s="628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11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11</v>
      </c>
      <c r="W465" s="43"/>
      <c r="X465" s="68"/>
      <c r="Y465" s="68"/>
    </row>
    <row r="466" spans="1:28" x14ac:dyDescent="0.25">
      <c r="A466" s="382"/>
      <c r="B466" s="382"/>
      <c r="C466" s="382"/>
      <c r="D466" s="382"/>
      <c r="E466" s="382"/>
      <c r="F466" s="382"/>
      <c r="G466" s="382"/>
      <c r="H466" s="382"/>
      <c r="I466" s="382"/>
      <c r="J466" s="382"/>
      <c r="K466" s="382"/>
      <c r="L466" s="629"/>
      <c r="M466" s="626" t="s">
        <v>39</v>
      </c>
      <c r="N466" s="627"/>
      <c r="O466" s="627"/>
      <c r="P466" s="627"/>
      <c r="Q466" s="627"/>
      <c r="R466" s="627"/>
      <c r="S466" s="628"/>
      <c r="T466" s="43" t="s">
        <v>0</v>
      </c>
      <c r="U466" s="44">
        <f>GrossWeightTotal+PalletQtyTotal*25</f>
        <v>6037.5470029737708</v>
      </c>
      <c r="V466" s="44">
        <f>GrossWeightTotalR+PalletQtyTotalR*25</f>
        <v>6171.0339999999987</v>
      </c>
      <c r="W466" s="43"/>
      <c r="X466" s="68"/>
      <c r="Y466" s="68"/>
    </row>
    <row r="467" spans="1:28" x14ac:dyDescent="0.25">
      <c r="A467" s="382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629"/>
      <c r="M467" s="626" t="s">
        <v>40</v>
      </c>
      <c r="N467" s="627"/>
      <c r="O467" s="627"/>
      <c r="P467" s="627"/>
      <c r="Q467" s="627"/>
      <c r="R467" s="627"/>
      <c r="S467" s="628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780.85795744327697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802</v>
      </c>
      <c r="W467" s="43"/>
      <c r="X467" s="68"/>
      <c r="Y467" s="68"/>
    </row>
    <row r="468" spans="1:28" ht="15.6" x14ac:dyDescent="0.25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629"/>
      <c r="M468" s="626" t="s">
        <v>41</v>
      </c>
      <c r="N468" s="627"/>
      <c r="O468" s="627"/>
      <c r="P468" s="627"/>
      <c r="Q468" s="627"/>
      <c r="R468" s="627"/>
      <c r="S468" s="628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12.71955</v>
      </c>
      <c r="X468" s="68"/>
      <c r="Y468" s="68"/>
    </row>
    <row r="469" spans="1:28" ht="13.8" thickBot="1" x14ac:dyDescent="0.3"/>
    <row r="470" spans="1:28" ht="28.8" thickTop="1" thickBot="1" x14ac:dyDescent="0.3">
      <c r="A470" s="47" t="s">
        <v>9</v>
      </c>
      <c r="B470" s="71" t="s">
        <v>74</v>
      </c>
      <c r="C470" s="630" t="s">
        <v>107</v>
      </c>
      <c r="D470" s="630" t="s">
        <v>107</v>
      </c>
      <c r="E470" s="630" t="s">
        <v>107</v>
      </c>
      <c r="F470" s="630" t="s">
        <v>107</v>
      </c>
      <c r="G470" s="630" t="s">
        <v>230</v>
      </c>
      <c r="H470" s="630" t="s">
        <v>230</v>
      </c>
      <c r="I470" s="630" t="s">
        <v>230</v>
      </c>
      <c r="J470" s="630" t="s">
        <v>230</v>
      </c>
      <c r="K470" s="630" t="s">
        <v>230</v>
      </c>
      <c r="L470" s="630" t="s">
        <v>230</v>
      </c>
      <c r="M470" s="630" t="s">
        <v>431</v>
      </c>
      <c r="N470" s="630" t="s">
        <v>431</v>
      </c>
      <c r="O470" s="630" t="s">
        <v>480</v>
      </c>
      <c r="P470" s="630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5">
      <c r="A471" s="631" t="s">
        <v>10</v>
      </c>
      <c r="B471" s="630" t="s">
        <v>74</v>
      </c>
      <c r="C471" s="630" t="s">
        <v>108</v>
      </c>
      <c r="D471" s="630" t="s">
        <v>115</v>
      </c>
      <c r="E471" s="630" t="s">
        <v>107</v>
      </c>
      <c r="F471" s="630" t="s">
        <v>221</v>
      </c>
      <c r="G471" s="630" t="s">
        <v>231</v>
      </c>
      <c r="H471" s="630" t="s">
        <v>238</v>
      </c>
      <c r="I471" s="630" t="s">
        <v>257</v>
      </c>
      <c r="J471" s="630" t="s">
        <v>321</v>
      </c>
      <c r="K471" s="630" t="s">
        <v>399</v>
      </c>
      <c r="L471" s="630" t="s">
        <v>416</v>
      </c>
      <c r="M471" s="630" t="s">
        <v>432</v>
      </c>
      <c r="N471" s="630" t="s">
        <v>457</v>
      </c>
      <c r="O471" s="630" t="s">
        <v>481</v>
      </c>
      <c r="P471" s="630" t="s">
        <v>540</v>
      </c>
      <c r="Q471" s="630" t="s">
        <v>567</v>
      </c>
      <c r="R471" s="630" t="s">
        <v>618</v>
      </c>
      <c r="S471" s="1"/>
      <c r="T471" s="1"/>
      <c r="Y471" s="61"/>
      <c r="AB471" s="1"/>
    </row>
    <row r="472" spans="1:28" ht="13.8" thickBot="1" x14ac:dyDescent="0.3">
      <c r="A472" s="632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0"/>
      <c r="P472" s="630"/>
      <c r="Q472" s="630"/>
      <c r="R472" s="630"/>
      <c r="S472" s="1"/>
      <c r="T472" s="1"/>
      <c r="Y472" s="61"/>
      <c r="AB472" s="1"/>
    </row>
    <row r="473" spans="1:28" ht="15" thickTop="1" thickBot="1" x14ac:dyDescent="0.3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448.20000000000005</v>
      </c>
      <c r="D473" s="53">
        <f>IFERROR(V56*1,"0")+IFERROR(V57*1,"0")+IFERROR(V58*1,"0")</f>
        <v>877.5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835.56000000000006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6.3000000000000007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161.79999999999998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2338.4999999999995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11.76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101.4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77.400000000000006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84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359.04</v>
      </c>
      <c r="R473" s="53">
        <f>IFERROR(V443*1,"0")+IFERROR(V444*1,"0")+IFERROR(V448*1,"0")+IFERROR(V449*1,"0")+IFERROR(V453*1,"0")+IFERROR(V454*1,"0")+IFERROR(V458*1,"0")+IFERROR(V459*1,"0")+IFERROR(V460*1,"0")</f>
        <v>254.03999999999996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8671875" defaultRowHeight="13.2" x14ac:dyDescent="0.25"/>
  <cols>
    <col min="1" max="1" width="6.44140625" customWidth="1"/>
    <col min="2" max="2" width="29.5546875" customWidth="1"/>
    <col min="3" max="3" width="34.109375" customWidth="1"/>
    <col min="4" max="4" width="37.44140625" customWidth="1"/>
  </cols>
  <sheetData>
    <row r="1" spans="2:8" x14ac:dyDescent="0.25">
      <c r="G1" t="s">
        <v>637</v>
      </c>
      <c r="H1" s="9"/>
    </row>
    <row r="3" spans="2:8" x14ac:dyDescent="0.25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5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5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5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5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5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5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5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5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5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5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5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5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5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5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5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5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5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5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5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5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5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5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5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5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5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5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5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5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5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5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bb0b2827-4eb3-461f-8866-28597c48f473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1030</vt:i4>
      </vt:variant>
    </vt:vector>
  </HeadingPairs>
  <TitlesOfParts>
    <vt:vector size="10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CorpBook</cp:lastModifiedBy>
  <dcterms:created xsi:type="dcterms:W3CDTF">2021-11-12T12:13:19Z</dcterms:created>
  <dcterms:modified xsi:type="dcterms:W3CDTF">2023-08-21T09:24:07Z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