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 defaultThemeVersion="124226"/>
  <bookViews>
    <workbookView xWindow="-120" yWindow="-120" windowWidth="29040" windowHeight="158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562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1" l="1"/>
  <c r="U443" i="1"/>
  <c r="U441" i="1"/>
  <c r="U440" i="1"/>
  <c r="V439" i="1"/>
  <c r="W439" i="1" s="1"/>
  <c r="V438" i="1"/>
  <c r="W438" i="1" s="1"/>
  <c r="V437" i="1"/>
  <c r="V441" i="1" s="1"/>
  <c r="U435" i="1"/>
  <c r="U434" i="1"/>
  <c r="V433" i="1"/>
  <c r="W433" i="1" s="1"/>
  <c r="V432" i="1"/>
  <c r="U430" i="1"/>
  <c r="U429" i="1"/>
  <c r="V428" i="1"/>
  <c r="W428" i="1" s="1"/>
  <c r="V427" i="1"/>
  <c r="U425" i="1"/>
  <c r="U424" i="1"/>
  <c r="V423" i="1"/>
  <c r="W423" i="1" s="1"/>
  <c r="V422" i="1"/>
  <c r="U418" i="1"/>
  <c r="U417" i="1"/>
  <c r="V416" i="1"/>
  <c r="W416" i="1" s="1"/>
  <c r="M416" i="1"/>
  <c r="V415" i="1"/>
  <c r="V417" i="1" s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U400" i="1"/>
  <c r="V399" i="1"/>
  <c r="W399" i="1" s="1"/>
  <c r="V398" i="1"/>
  <c r="M398" i="1"/>
  <c r="U396" i="1"/>
  <c r="U395" i="1"/>
  <c r="V394" i="1"/>
  <c r="W394" i="1" s="1"/>
  <c r="V393" i="1"/>
  <c r="W393" i="1" s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W385" i="1" s="1"/>
  <c r="M385" i="1"/>
  <c r="U381" i="1"/>
  <c r="U380" i="1"/>
  <c r="V379" i="1"/>
  <c r="V381" i="1" s="1"/>
  <c r="U377" i="1"/>
  <c r="U376" i="1"/>
  <c r="V375" i="1"/>
  <c r="U373" i="1"/>
  <c r="U372" i="1"/>
  <c r="V371" i="1"/>
  <c r="W371" i="1" s="1"/>
  <c r="V370" i="1"/>
  <c r="W370" i="1" s="1"/>
  <c r="M370" i="1"/>
  <c r="V369" i="1"/>
  <c r="W369" i="1" s="1"/>
  <c r="M369" i="1"/>
  <c r="V368" i="1"/>
  <c r="W368" i="1" s="1"/>
  <c r="M368" i="1"/>
  <c r="V367" i="1"/>
  <c r="W367" i="1" s="1"/>
  <c r="V366" i="1"/>
  <c r="M366" i="1"/>
  <c r="U364" i="1"/>
  <c r="U363" i="1"/>
  <c r="V362" i="1"/>
  <c r="W362" i="1" s="1"/>
  <c r="M362" i="1"/>
  <c r="V361" i="1"/>
  <c r="W361" i="1" s="1"/>
  <c r="W363" i="1" s="1"/>
  <c r="M361" i="1"/>
  <c r="U358" i="1"/>
  <c r="U357" i="1"/>
  <c r="V356" i="1"/>
  <c r="W356" i="1" s="1"/>
  <c r="V355" i="1"/>
  <c r="W355" i="1" s="1"/>
  <c r="V354" i="1"/>
  <c r="V358" i="1" s="1"/>
  <c r="U352" i="1"/>
  <c r="U351" i="1"/>
  <c r="V350" i="1"/>
  <c r="U348" i="1"/>
  <c r="U347" i="1"/>
  <c r="V346" i="1"/>
  <c r="W346" i="1" s="1"/>
  <c r="M346" i="1"/>
  <c r="V345" i="1"/>
  <c r="W345" i="1" s="1"/>
  <c r="M345" i="1"/>
  <c r="V344" i="1"/>
  <c r="W344" i="1" s="1"/>
  <c r="V343" i="1"/>
  <c r="M343" i="1"/>
  <c r="U341" i="1"/>
  <c r="U340" i="1"/>
  <c r="V339" i="1"/>
  <c r="W339" i="1" s="1"/>
  <c r="M339" i="1"/>
  <c r="V338" i="1"/>
  <c r="W338" i="1" s="1"/>
  <c r="V337" i="1"/>
  <c r="W337" i="1" s="1"/>
  <c r="M337" i="1"/>
  <c r="V336" i="1"/>
  <c r="W336" i="1" s="1"/>
  <c r="V335" i="1"/>
  <c r="W335" i="1" s="1"/>
  <c r="M335" i="1"/>
  <c r="V334" i="1"/>
  <c r="W334" i="1" s="1"/>
  <c r="V333" i="1"/>
  <c r="W333" i="1" s="1"/>
  <c r="M333" i="1"/>
  <c r="V332" i="1"/>
  <c r="W332" i="1" s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V327" i="1"/>
  <c r="U325" i="1"/>
  <c r="U324" i="1"/>
  <c r="V323" i="1"/>
  <c r="W323" i="1" s="1"/>
  <c r="V322" i="1"/>
  <c r="M322" i="1"/>
  <c r="U318" i="1"/>
  <c r="U317" i="1"/>
  <c r="V316" i="1"/>
  <c r="V318" i="1" s="1"/>
  <c r="U314" i="1"/>
  <c r="U313" i="1"/>
  <c r="V312" i="1"/>
  <c r="W312" i="1" s="1"/>
  <c r="V311" i="1"/>
  <c r="W311" i="1" s="1"/>
  <c r="M311" i="1"/>
  <c r="V310" i="1"/>
  <c r="W310" i="1" s="1"/>
  <c r="V309" i="1"/>
  <c r="W309" i="1" s="1"/>
  <c r="M309" i="1"/>
  <c r="U307" i="1"/>
  <c r="U306" i="1"/>
  <c r="V305" i="1"/>
  <c r="W305" i="1" s="1"/>
  <c r="M305" i="1"/>
  <c r="V304" i="1"/>
  <c r="V306" i="1" s="1"/>
  <c r="M304" i="1"/>
  <c r="U302" i="1"/>
  <c r="U301" i="1"/>
  <c r="V300" i="1"/>
  <c r="W300" i="1" s="1"/>
  <c r="M300" i="1"/>
  <c r="V299" i="1"/>
  <c r="W299" i="1" s="1"/>
  <c r="V298" i="1"/>
  <c r="W298" i="1" s="1"/>
  <c r="M298" i="1"/>
  <c r="V297" i="1"/>
  <c r="W297" i="1" s="1"/>
  <c r="M297" i="1"/>
  <c r="U294" i="1"/>
  <c r="U293" i="1"/>
  <c r="V292" i="1"/>
  <c r="V294" i="1" s="1"/>
  <c r="M292" i="1"/>
  <c r="U290" i="1"/>
  <c r="U289" i="1"/>
  <c r="V288" i="1"/>
  <c r="V290" i="1" s="1"/>
  <c r="M288" i="1"/>
  <c r="U286" i="1"/>
  <c r="U285" i="1"/>
  <c r="V284" i="1"/>
  <c r="V286" i="1" s="1"/>
  <c r="M284" i="1"/>
  <c r="U282" i="1"/>
  <c r="U281" i="1"/>
  <c r="V280" i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W254" i="1" s="1"/>
  <c r="M254" i="1"/>
  <c r="V253" i="1"/>
  <c r="M253" i="1"/>
  <c r="V252" i="1"/>
  <c r="V256" i="1" s="1"/>
  <c r="M252" i="1"/>
  <c r="U250" i="1"/>
  <c r="U249" i="1"/>
  <c r="V248" i="1"/>
  <c r="W248" i="1" s="1"/>
  <c r="M248" i="1"/>
  <c r="V247" i="1"/>
  <c r="M247" i="1"/>
  <c r="U244" i="1"/>
  <c r="U243" i="1"/>
  <c r="V242" i="1"/>
  <c r="M242" i="1"/>
  <c r="V241" i="1"/>
  <c r="V243" i="1" s="1"/>
  <c r="M241" i="1"/>
  <c r="U239" i="1"/>
  <c r="U238" i="1"/>
  <c r="V237" i="1"/>
  <c r="W237" i="1" s="1"/>
  <c r="M237" i="1"/>
  <c r="V236" i="1"/>
  <c r="W236" i="1" s="1"/>
  <c r="M236" i="1"/>
  <c r="V235" i="1"/>
  <c r="W235" i="1" s="1"/>
  <c r="M235" i="1"/>
  <c r="V234" i="1"/>
  <c r="W234" i="1" s="1"/>
  <c r="M234" i="1"/>
  <c r="V233" i="1"/>
  <c r="W233" i="1" s="1"/>
  <c r="M233" i="1"/>
  <c r="V232" i="1"/>
  <c r="M232" i="1"/>
  <c r="V231" i="1"/>
  <c r="I452" i="1" s="1"/>
  <c r="M231" i="1"/>
  <c r="U228" i="1"/>
  <c r="U227" i="1"/>
  <c r="V226" i="1"/>
  <c r="W226" i="1" s="1"/>
  <c r="M226" i="1"/>
  <c r="V225" i="1"/>
  <c r="W225" i="1" s="1"/>
  <c r="V224" i="1"/>
  <c r="U222" i="1"/>
  <c r="U221" i="1"/>
  <c r="V220" i="1"/>
  <c r="W220" i="1" s="1"/>
  <c r="M220" i="1"/>
  <c r="V219" i="1"/>
  <c r="W219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M210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V184" i="1"/>
  <c r="M184" i="1"/>
  <c r="V183" i="1"/>
  <c r="W183" i="1" s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W164" i="1" s="1"/>
  <c r="M164" i="1"/>
  <c r="U162" i="1"/>
  <c r="U161" i="1"/>
  <c r="V160" i="1"/>
  <c r="W160" i="1" s="1"/>
  <c r="V159" i="1"/>
  <c r="W159" i="1" s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V115" i="1"/>
  <c r="W115" i="1" s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A9" i="1"/>
  <c r="F10" i="1" s="1"/>
  <c r="D7" i="1"/>
  <c r="N6" i="1"/>
  <c r="M2" i="1"/>
  <c r="C452" i="1" l="1"/>
  <c r="W354" i="1"/>
  <c r="W357" i="1" s="1"/>
  <c r="V357" i="1"/>
  <c r="V372" i="1"/>
  <c r="W379" i="1"/>
  <c r="W380" i="1" s="1"/>
  <c r="V380" i="1"/>
  <c r="V401" i="1"/>
  <c r="W437" i="1"/>
  <c r="W440" i="1" s="1"/>
  <c r="V440" i="1"/>
  <c r="U445" i="1"/>
  <c r="K452" i="1"/>
  <c r="V162" i="1"/>
  <c r="V216" i="1"/>
  <c r="V227" i="1"/>
  <c r="U442" i="1"/>
  <c r="V33" i="1"/>
  <c r="V119" i="1"/>
  <c r="H452" i="1"/>
  <c r="V112" i="1"/>
  <c r="W114" i="1"/>
  <c r="W118" i="1" s="1"/>
  <c r="V118" i="1"/>
  <c r="W158" i="1"/>
  <c r="W161" i="1" s="1"/>
  <c r="V161" i="1"/>
  <c r="V325" i="1"/>
  <c r="V348" i="1"/>
  <c r="V425" i="1"/>
  <c r="V430" i="1"/>
  <c r="W126" i="1"/>
  <c r="W180" i="1"/>
  <c r="V347" i="1"/>
  <c r="W22" i="1"/>
  <c r="W23" i="1" s="1"/>
  <c r="W26" i="1"/>
  <c r="W32" i="1" s="1"/>
  <c r="V37" i="1"/>
  <c r="E452" i="1"/>
  <c r="V90" i="1"/>
  <c r="W92" i="1"/>
  <c r="W101" i="1" s="1"/>
  <c r="G452" i="1"/>
  <c r="W209" i="1"/>
  <c r="V215" i="1"/>
  <c r="V221" i="1"/>
  <c r="W231" i="1"/>
  <c r="V238" i="1"/>
  <c r="W241" i="1"/>
  <c r="V244" i="1"/>
  <c r="J452" i="1"/>
  <c r="W252" i="1"/>
  <c r="V255" i="1"/>
  <c r="W258" i="1"/>
  <c r="W259" i="1" s="1"/>
  <c r="V259" i="1"/>
  <c r="W262" i="1"/>
  <c r="W263" i="1" s="1"/>
  <c r="V263" i="1"/>
  <c r="W268" i="1"/>
  <c r="W276" i="1" s="1"/>
  <c r="W279" i="1"/>
  <c r="V282" i="1"/>
  <c r="W301" i="1"/>
  <c r="V313" i="1"/>
  <c r="W313" i="1"/>
  <c r="W316" i="1"/>
  <c r="W317" i="1" s="1"/>
  <c r="V317" i="1"/>
  <c r="W322" i="1"/>
  <c r="W324" i="1" s="1"/>
  <c r="V324" i="1"/>
  <c r="M452" i="1"/>
  <c r="W343" i="1"/>
  <c r="W347" i="1" s="1"/>
  <c r="V396" i="1"/>
  <c r="W398" i="1"/>
  <c r="W400" i="1" s="1"/>
  <c r="V400" i="1"/>
  <c r="W427" i="1"/>
  <c r="W429" i="1" s="1"/>
  <c r="V429" i="1"/>
  <c r="W37" i="1"/>
  <c r="W59" i="1"/>
  <c r="H9" i="1"/>
  <c r="A10" i="1"/>
  <c r="V32" i="1"/>
  <c r="V38" i="1"/>
  <c r="V42" i="1"/>
  <c r="V46" i="1"/>
  <c r="V52" i="1"/>
  <c r="V60" i="1"/>
  <c r="V81" i="1"/>
  <c r="V89" i="1"/>
  <c r="V101" i="1"/>
  <c r="V111" i="1"/>
  <c r="V127" i="1"/>
  <c r="V135" i="1"/>
  <c r="V156" i="1"/>
  <c r="V181" i="1"/>
  <c r="V206" i="1"/>
  <c r="W184" i="1"/>
  <c r="W206" i="1" s="1"/>
  <c r="F9" i="1"/>
  <c r="J9" i="1"/>
  <c r="B452" i="1"/>
  <c r="V444" i="1"/>
  <c r="V443" i="1"/>
  <c r="U446" i="1"/>
  <c r="V24" i="1"/>
  <c r="W40" i="1"/>
  <c r="W41" i="1" s="1"/>
  <c r="W44" i="1"/>
  <c r="W45" i="1" s="1"/>
  <c r="W50" i="1"/>
  <c r="W52" i="1" s="1"/>
  <c r="V53" i="1"/>
  <c r="D452" i="1"/>
  <c r="V59" i="1"/>
  <c r="W63" i="1"/>
  <c r="W80" i="1" s="1"/>
  <c r="V80" i="1"/>
  <c r="W83" i="1"/>
  <c r="W89" i="1" s="1"/>
  <c r="W104" i="1"/>
  <c r="W111" i="1" s="1"/>
  <c r="F452" i="1"/>
  <c r="V126" i="1"/>
  <c r="W131" i="1"/>
  <c r="W134" i="1" s="1"/>
  <c r="V134" i="1"/>
  <c r="W138" i="1"/>
  <c r="W155" i="1" s="1"/>
  <c r="V155" i="1"/>
  <c r="V180" i="1"/>
  <c r="V207" i="1"/>
  <c r="W210" i="1"/>
  <c r="W218" i="1"/>
  <c r="W221" i="1" s="1"/>
  <c r="V222" i="1"/>
  <c r="W224" i="1"/>
  <c r="W227" i="1" s="1"/>
  <c r="V228" i="1"/>
  <c r="W232" i="1"/>
  <c r="V239" i="1"/>
  <c r="W242" i="1"/>
  <c r="W247" i="1"/>
  <c r="W249" i="1" s="1"/>
  <c r="V250" i="1"/>
  <c r="W253" i="1"/>
  <c r="V277" i="1"/>
  <c r="W280" i="1"/>
  <c r="W284" i="1"/>
  <c r="W285" i="1" s="1"/>
  <c r="V285" i="1"/>
  <c r="W288" i="1"/>
  <c r="W289" i="1" s="1"/>
  <c r="V289" i="1"/>
  <c r="W292" i="1"/>
  <c r="W293" i="1" s="1"/>
  <c r="V293" i="1"/>
  <c r="V340" i="1"/>
  <c r="N452" i="1"/>
  <c r="V376" i="1"/>
  <c r="W375" i="1"/>
  <c r="W376" i="1" s="1"/>
  <c r="V377" i="1"/>
  <c r="W395" i="1"/>
  <c r="V395" i="1"/>
  <c r="V412" i="1"/>
  <c r="W403" i="1"/>
  <c r="W412" i="1" s="1"/>
  <c r="V413" i="1"/>
  <c r="V418" i="1"/>
  <c r="W415" i="1"/>
  <c r="W417" i="1" s="1"/>
  <c r="V434" i="1"/>
  <c r="W432" i="1"/>
  <c r="W434" i="1" s="1"/>
  <c r="V249" i="1"/>
  <c r="V276" i="1"/>
  <c r="L452" i="1"/>
  <c r="V301" i="1"/>
  <c r="V302" i="1"/>
  <c r="V307" i="1"/>
  <c r="W304" i="1"/>
  <c r="W306" i="1" s="1"/>
  <c r="V314" i="1"/>
  <c r="V341" i="1"/>
  <c r="W327" i="1"/>
  <c r="W340" i="1" s="1"/>
  <c r="V351" i="1"/>
  <c r="W350" i="1"/>
  <c r="W351" i="1" s="1"/>
  <c r="V352" i="1"/>
  <c r="V364" i="1"/>
  <c r="V373" i="1"/>
  <c r="W366" i="1"/>
  <c r="W372" i="1" s="1"/>
  <c r="P452" i="1"/>
  <c r="V424" i="1"/>
  <c r="W422" i="1"/>
  <c r="W424" i="1" s="1"/>
  <c r="V435" i="1"/>
  <c r="O452" i="1"/>
  <c r="V363" i="1"/>
  <c r="W238" i="1" l="1"/>
  <c r="W255" i="1"/>
  <c r="W215" i="1"/>
  <c r="W243" i="1"/>
  <c r="V446" i="1"/>
  <c r="W281" i="1"/>
  <c r="V442" i="1"/>
  <c r="V445" i="1"/>
  <c r="W447" i="1" l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<sst xmlns="http://schemas.openxmlformats.org/spreadsheetml/2006/main" count="1743" uniqueCount="721">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</sst>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A95" zoomScaleNormal="100" zoomScaleSheetLayoutView="100" workbookViewId="0">
      <selection activeCell="U280" sqref="U28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45151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1" customFormat="1" ht="24" customHeight="1" x14ac:dyDescent="0.2">
      <c r="A6" s="316" t="s">
        <v>13</v>
      </c>
      <c r="B6" s="317"/>
      <c r="C6" s="318"/>
      <c r="D6" s="328" t="s">
        <v>14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Воскресенье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1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0.33333333333333331</v>
      </c>
      <c r="O8" s="324"/>
      <c r="Q8" s="315"/>
      <c r="R8" s="326"/>
      <c r="S8" s="335"/>
      <c r="T8" s="336"/>
      <c r="Y8" s="52"/>
      <c r="Z8" s="52"/>
      <c r="AA8" s="52"/>
    </row>
    <row r="9" spans="1:28" s="301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1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2" t="s">
        <v>56</v>
      </c>
      <c r="S18" s="302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350</v>
      </c>
      <c r="V50" s="308">
        <f>IFERROR(IF(U50="",0,CEILING((U50/$H50),1)*$H50),"")</f>
        <v>356.40000000000003</v>
      </c>
      <c r="W50" s="37">
        <f>IFERROR(IF(V50=0,"",ROUNDUP(V50/H50,0)*0.02175),"")</f>
        <v>0.71775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135</v>
      </c>
      <c r="V51" s="308">
        <f>IFERROR(IF(U51="",0,CEILING((U51/$H51),1)*$H51),"")</f>
        <v>135</v>
      </c>
      <c r="W51" s="37">
        <f>IFERROR(IF(V51=0,"",ROUNDUP(V51/H51,0)*0.00753),"")</f>
        <v>0.3765</v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82.407407407407405</v>
      </c>
      <c r="V52" s="309">
        <f>IFERROR(V50/H50,"0")+IFERROR(V51/H51,"0")</f>
        <v>83</v>
      </c>
      <c r="W52" s="309">
        <f>IFERROR(IF(W50="",0,W50),"0")+IFERROR(IF(W51="",0,W51),"0")</f>
        <v>1.0942499999999999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485</v>
      </c>
      <c r="V53" s="309">
        <f>IFERROR(SUM(V50:V51),"0")</f>
        <v>491.40000000000003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90</v>
      </c>
      <c r="V56" s="308">
        <f>IFERROR(IF(U56="",0,CEILING((U56/$H56),1)*$H56),"")</f>
        <v>97.2</v>
      </c>
      <c r="W56" s="37">
        <f>IFERROR(IF(V56=0,"",ROUNDUP(V56/H56,0)*0.02175),"")</f>
        <v>0.19574999999999998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405</v>
      </c>
      <c r="V57" s="308">
        <f>IFERROR(IF(U57="",0,CEILING((U57/$H57),1)*$H57),"")</f>
        <v>405</v>
      </c>
      <c r="W57" s="37">
        <f>IFERROR(IF(V57=0,"",ROUNDUP(V57/H57,0)*0.00937),"")</f>
        <v>0.84329999999999994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98.333333333333329</v>
      </c>
      <c r="V59" s="309">
        <f>IFERROR(V56/H56,"0")+IFERROR(V57/H57,"0")+IFERROR(V58/H58,"0")</f>
        <v>99</v>
      </c>
      <c r="W59" s="309">
        <f>IFERROR(IF(W56="",0,W56),"0")+IFERROR(IF(W57="",0,W57),"0")+IFERROR(IF(W58="",0,W58),"0")</f>
        <v>1.03905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495</v>
      </c>
      <c r="V60" s="309">
        <f>IFERROR(SUM(V56:V58),"0")</f>
        <v>502.2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10</v>
      </c>
      <c r="V63" s="308">
        <f t="shared" ref="V63:V79" si="2">IFERROR(IF(U63="",0,CEILING((U63/$H63),1)*$H63),"")</f>
        <v>10.8</v>
      </c>
      <c r="W63" s="37">
        <f>IFERROR(IF(V63=0,"",ROUNDUP(V63/H63,0)*0.02175),"")</f>
        <v>2.1749999999999999E-2</v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150</v>
      </c>
      <c r="V64" s="308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20</v>
      </c>
      <c r="V65" s="308">
        <f t="shared" si="2"/>
        <v>21.6</v>
      </c>
      <c r="W65" s="37">
        <f>IFERROR(IF(V65=0,"",ROUNDUP(V65/H65,0)*0.02175),"")</f>
        <v>4.3499999999999997E-2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80</v>
      </c>
      <c r="V68" s="308">
        <f t="shared" si="2"/>
        <v>81</v>
      </c>
      <c r="W68" s="37">
        <f>IFERROR(IF(V68=0,"",ROUNDUP(V68/H68,0)*0.00753),"")</f>
        <v>0.20331000000000002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320</v>
      </c>
      <c r="V70" s="308">
        <f t="shared" si="2"/>
        <v>320</v>
      </c>
      <c r="W70" s="37">
        <f t="shared" si="3"/>
        <v>0.74960000000000004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120</v>
      </c>
      <c r="V71" s="308">
        <f t="shared" si="2"/>
        <v>120</v>
      </c>
      <c r="W71" s="37">
        <f t="shared" si="3"/>
        <v>0.28110000000000002</v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360</v>
      </c>
      <c r="V74" s="308">
        <f t="shared" si="2"/>
        <v>360</v>
      </c>
      <c r="W74" s="37">
        <f t="shared" si="3"/>
        <v>0.74960000000000004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160</v>
      </c>
      <c r="V78" s="308">
        <f t="shared" si="2"/>
        <v>162</v>
      </c>
      <c r="W78" s="37">
        <f>IFERROR(IF(V78=0,"",ROUNDUP(V78/H78,0)*0.00937),"")</f>
        <v>0.33732000000000001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268.88888888888886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270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2.69068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1220</v>
      </c>
      <c r="V81" s="309">
        <f>IFERROR(SUM(V63:V79),"0")</f>
        <v>1226.5999999999999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16</v>
      </c>
      <c r="V104" s="308">
        <f t="shared" ref="V104:V110" si="6">IFERROR(IF(U104="",0,CEILING((U104/$H104),1)*$H104),"")</f>
        <v>16.2</v>
      </c>
      <c r="W104" s="37">
        <f>IFERROR(IF(V104=0,"",ROUNDUP(V104/H104,0)*0.02175),"")</f>
        <v>4.3499999999999997E-2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20</v>
      </c>
      <c r="V106" s="308">
        <f t="shared" si="6"/>
        <v>21</v>
      </c>
      <c r="W106" s="37">
        <f>IFERROR(IF(V106=0,"",ROUNDUP(V106/H106,0)*0.00753),"")</f>
        <v>5.271E-2</v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315</v>
      </c>
      <c r="V107" s="308">
        <f t="shared" si="6"/>
        <v>315.90000000000003</v>
      </c>
      <c r="W107" s="37">
        <f>IFERROR(IF(V107=0,"",ROUNDUP(V107/H107,0)*0.00753),"")</f>
        <v>0.88101000000000007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30</v>
      </c>
      <c r="V110" s="308">
        <f t="shared" si="6"/>
        <v>30</v>
      </c>
      <c r="W110" s="37">
        <f>IFERROR(IF(V110=0,"",ROUNDUP(V110/H110,0)*0.00753),"")</f>
        <v>7.5300000000000006E-2</v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135.30864197530863</v>
      </c>
      <c r="V111" s="309">
        <f>IFERROR(V104/H104,"0")+IFERROR(V105/H105,"0")+IFERROR(V106/H106,"0")+IFERROR(V107/H107,"0")+IFERROR(V108/H108,"0")+IFERROR(V109/H109,"0")+IFERROR(V110/H110,"0")</f>
        <v>136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1.0525200000000001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381</v>
      </c>
      <c r="V112" s="309">
        <f>IFERROR(SUM(V104:V110),"0")</f>
        <v>383.1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16</v>
      </c>
      <c r="V122" s="308">
        <f>IFERROR(IF(U122="",0,CEILING((U122/$H122),1)*$H122),"")</f>
        <v>16.2</v>
      </c>
      <c r="W122" s="37">
        <f>IFERROR(IF(V122=0,"",ROUNDUP(V122/H122,0)*0.02175),"")</f>
        <v>4.3499999999999997E-2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315</v>
      </c>
      <c r="V124" s="308">
        <f>IFERROR(IF(U124="",0,CEILING((U124/$H124),1)*$H124),"")</f>
        <v>315.90000000000003</v>
      </c>
      <c r="W124" s="37">
        <f>IFERROR(IF(V124=0,"",ROUNDUP(V124/H124,0)*0.00753),"")</f>
        <v>0.88101000000000007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118.64197530864196</v>
      </c>
      <c r="V126" s="309">
        <f>IFERROR(V122/H122,"0")+IFERROR(V123/H123,"0")+IFERROR(V124/H124,"0")+IFERROR(V125/H125,"0")</f>
        <v>119</v>
      </c>
      <c r="W126" s="309">
        <f>IFERROR(IF(W122="",0,W122),"0")+IFERROR(IF(W123="",0,W123),"0")+IFERROR(IF(W124="",0,W124),"0")+IFERROR(IF(W125="",0,W125),"0")</f>
        <v>0.92451000000000005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331</v>
      </c>
      <c r="V127" s="309">
        <f>IFERROR(SUM(V122:V125),"0")</f>
        <v>332.1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250</v>
      </c>
      <c r="V165" s="308">
        <f t="shared" si="8"/>
        <v>252</v>
      </c>
      <c r="W165" s="37">
        <f>IFERROR(IF(V165=0,"",ROUNDUP(V165/H165,0)*0.00753),"")</f>
        <v>0.45180000000000003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42</v>
      </c>
      <c r="V173" s="308">
        <f t="shared" si="8"/>
        <v>42</v>
      </c>
      <c r="W173" s="37">
        <f>IFERROR(IF(V173=0,"",ROUNDUP(V173/H173,0)*0.00502),"")</f>
        <v>0.1004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42</v>
      </c>
      <c r="V179" s="308">
        <f t="shared" si="8"/>
        <v>42</v>
      </c>
      <c r="W179" s="37">
        <f>IFERROR(IF(V179=0,"",ROUNDUP(V179/H179,0)*0.00502),"")</f>
        <v>0.1004</v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99.523809523809518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100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0.65260000000000007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334</v>
      </c>
      <c r="V181" s="309">
        <f>IFERROR(SUM(V164:V179),"0")</f>
        <v>336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300</v>
      </c>
      <c r="V184" s="308">
        <f t="shared" si="9"/>
        <v>307.8</v>
      </c>
      <c r="W184" s="37">
        <f>IFERROR(IF(V184=0,"",ROUNDUP(V184/H184,0)*0.02175),"")</f>
        <v>0.8264999999999999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120</v>
      </c>
      <c r="V192" s="308">
        <f t="shared" si="9"/>
        <v>120</v>
      </c>
      <c r="W192" s="37">
        <f>IFERROR(IF(V192=0,"",ROUNDUP(V192/H192,0)*0.00753),"")</f>
        <v>0.3765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120</v>
      </c>
      <c r="V194" s="308">
        <f t="shared" si="9"/>
        <v>120</v>
      </c>
      <c r="W194" s="37">
        <f>IFERROR(IF(V194=0,"",ROUNDUP(V194/H194,0)*0.00753),"")</f>
        <v>0.3765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120</v>
      </c>
      <c r="V196" s="308">
        <f t="shared" si="9"/>
        <v>122.4</v>
      </c>
      <c r="W196" s="37">
        <f>IFERROR(IF(V196=0,"",ROUNDUP(V196/H196,0)*0.00937),"")</f>
        <v>0.31857999999999997</v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36</v>
      </c>
      <c r="V201" s="308">
        <f t="shared" si="9"/>
        <v>36</v>
      </c>
      <c r="W201" s="37">
        <f t="shared" si="10"/>
        <v>0.11295000000000001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185.37037037037038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187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2.0110299999999999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696</v>
      </c>
      <c r="V207" s="309">
        <f>IFERROR(SUM(V183:V205),"0")</f>
        <v>706.19999999999993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12</v>
      </c>
      <c r="V213" s="308">
        <f t="shared" si="11"/>
        <v>12</v>
      </c>
      <c r="W213" s="37">
        <f>IFERROR(IF(V213=0,"",ROUNDUP(V213/H213,0)*0.00753),"")</f>
        <v>3.7650000000000003E-2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5</v>
      </c>
      <c r="V215" s="309">
        <f>IFERROR(V209/H209,"0")+IFERROR(V210/H210,"0")+IFERROR(V211/H211,"0")+IFERROR(V212/H212,"0")+IFERROR(V213/H213,"0")+IFERROR(V214/H214,"0")</f>
        <v>5</v>
      </c>
      <c r="W215" s="309">
        <f>IFERROR(IF(W209="",0,W209),"0")+IFERROR(IF(W210="",0,W210),"0")+IFERROR(IF(W211="",0,W211),"0")+IFERROR(IF(W212="",0,W212),"0")+IFERROR(IF(W213="",0,W213),"0")+IFERROR(IF(W214="",0,W214),"0")</f>
        <v>3.7650000000000003E-2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12</v>
      </c>
      <c r="V216" s="309">
        <f>IFERROR(SUM(V209:V214),"0")</f>
        <v>12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9</v>
      </c>
      <c r="V219" s="308">
        <f>IFERROR(IF(U219="",0,CEILING((U219/$H219),1)*$H219),"")</f>
        <v>9.120000000000001</v>
      </c>
      <c r="W219" s="37">
        <f>IFERROR(IF(V219=0,"",ROUNDUP(V219/H219,0)*0.00753),"")</f>
        <v>2.2589999999999999E-2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15.3</v>
      </c>
      <c r="V220" s="308">
        <f>IFERROR(IF(U220="",0,CEILING((U220/$H220),1)*$H220),"")</f>
        <v>15.299999999999999</v>
      </c>
      <c r="W220" s="37">
        <f>IFERROR(IF(V220=0,"",ROUNDUP(V220/H220,0)*0.00753),"")</f>
        <v>4.5179999999999998E-2</v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8.9605263157894743</v>
      </c>
      <c r="V221" s="309">
        <f>IFERROR(V218/H218,"0")+IFERROR(V219/H219,"0")+IFERROR(V220/H220,"0")</f>
        <v>9</v>
      </c>
      <c r="W221" s="309">
        <f>IFERROR(IF(W218="",0,W218),"0")+IFERROR(IF(W219="",0,W219),"0")+IFERROR(IF(W220="",0,W220),"0")</f>
        <v>6.7769999999999997E-2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24.3</v>
      </c>
      <c r="V222" s="309">
        <f>IFERROR(SUM(V218:V220),"0")</f>
        <v>24.42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10</v>
      </c>
      <c r="V226" s="308">
        <f>IFERROR(IF(U226="",0,CEILING((U226/$H226),1)*$H226),"")</f>
        <v>10</v>
      </c>
      <c r="W226" s="37">
        <f>IFERROR(IF(V226=0,"",ROUNDUP(V226/H226,0)*0.00474),"")</f>
        <v>2.3700000000000002E-2</v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5</v>
      </c>
      <c r="V227" s="309">
        <f>IFERROR(V224/H224,"0")+IFERROR(V225/H225,"0")+IFERROR(V226/H226,"0")</f>
        <v>5</v>
      </c>
      <c r="W227" s="309">
        <f>IFERROR(IF(W224="",0,W224),"0")+IFERROR(IF(W225="",0,W225),"0")+IFERROR(IF(W226="",0,W226),"0")</f>
        <v>2.3700000000000002E-2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10</v>
      </c>
      <c r="V228" s="309">
        <f>IFERROR(SUM(V224:V226),"0")</f>
        <v>10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33.6</v>
      </c>
      <c r="V247" s="308">
        <f>IFERROR(IF(U247="",0,CEILING((U247/$H247),1)*$H247),"")</f>
        <v>33.6</v>
      </c>
      <c r="W247" s="37">
        <f>IFERROR(IF(V247=0,"",ROUNDUP(V247/H247,0)*0.00753),"")</f>
        <v>0.15060000000000001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18</v>
      </c>
      <c r="V248" s="308">
        <f>IFERROR(IF(U248="",0,CEILING((U248/$H248),1)*$H248),"")</f>
        <v>18</v>
      </c>
      <c r="W248" s="37">
        <f>IFERROR(IF(V248=0,"",ROUNDUP(V248/H248,0)*0.00753),"")</f>
        <v>7.5300000000000006E-2</v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30</v>
      </c>
      <c r="V249" s="309">
        <f>IFERROR(V247/H247,"0")+IFERROR(V248/H248,"0")</f>
        <v>30</v>
      </c>
      <c r="W249" s="309">
        <f>IFERROR(IF(W247="",0,W247),"0")+IFERROR(IF(W248="",0,W248),"0")</f>
        <v>0.22590000000000002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51.6</v>
      </c>
      <c r="V250" s="309">
        <f>IFERROR(SUM(V247:V248),"0")</f>
        <v>51.6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16</v>
      </c>
      <c r="V252" s="308">
        <f>IFERROR(IF(U252="",0,CEILING((U252/$H252),1)*$H252),"")</f>
        <v>16.2</v>
      </c>
      <c r="W252" s="37">
        <f>IFERROR(IF(V252=0,"",ROUNDUP(V252/H252,0)*0.02175),"")</f>
        <v>4.3499999999999997E-2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168.84</v>
      </c>
      <c r="V253" s="308">
        <f>IFERROR(IF(U253="",0,CEILING((U253/$H253),1)*$H253),"")</f>
        <v>168.84</v>
      </c>
      <c r="W253" s="37">
        <f>IFERROR(IF(V253=0,"",ROUNDUP(V253/H253,0)*0.00753),"")</f>
        <v>0.50451000000000001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50.4</v>
      </c>
      <c r="V254" s="308">
        <f>IFERROR(IF(U254="",0,CEILING((U254/$H254),1)*$H254),"")</f>
        <v>50.4</v>
      </c>
      <c r="W254" s="37">
        <f>IFERROR(IF(V254=0,"",ROUNDUP(V254/H254,0)*0.00753),"")</f>
        <v>0.15060000000000001</v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88.975308641975303</v>
      </c>
      <c r="V255" s="309">
        <f>IFERROR(V252/H252,"0")+IFERROR(V253/H253,"0")+IFERROR(V254/H254,"0")</f>
        <v>89</v>
      </c>
      <c r="W255" s="309">
        <f>IFERROR(IF(W252="",0,W252),"0")+IFERROR(IF(W253="",0,W253),"0")+IFERROR(IF(W254="",0,W254),"0")</f>
        <v>0.69860999999999995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235.24</v>
      </c>
      <c r="V256" s="309">
        <f>IFERROR(SUM(V252:V254),"0")</f>
        <v>235.44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15</v>
      </c>
      <c r="V258" s="308">
        <f>IFERROR(IF(U258="",0,CEILING((U258/$H258),1)*$H258),"")</f>
        <v>15.959999999999999</v>
      </c>
      <c r="W258" s="37">
        <f>IFERROR(IF(V258=0,"",ROUNDUP(V258/H258,0)*0.00753),"")</f>
        <v>5.271E-2</v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6.5789473684210531</v>
      </c>
      <c r="V259" s="309">
        <f>IFERROR(V258/H258,"0")</f>
        <v>7</v>
      </c>
      <c r="W259" s="309">
        <f>IFERROR(IF(W258="",0,W258),"0")</f>
        <v>5.271E-2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15</v>
      </c>
      <c r="V260" s="309">
        <f>IFERROR(SUM(V258:V258),"0")</f>
        <v>15.959999999999999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300</v>
      </c>
      <c r="V269" s="308">
        <f t="shared" si="13"/>
        <v>300</v>
      </c>
      <c r="W269" s="37">
        <f>IFERROR(IF(V269=0,"",ROUNDUP(V269/H269,0)*0.02039),"")</f>
        <v>0.40779999999999994</v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90</v>
      </c>
      <c r="V272" s="308">
        <f t="shared" si="13"/>
        <v>90</v>
      </c>
      <c r="W272" s="37">
        <f>IFERROR(IF(V272=0,"",ROUNDUP(V272/H272,0)*0.02175),"")</f>
        <v>0.1305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26</v>
      </c>
      <c r="V276" s="309">
        <f>IFERROR(V268/H268,"0")+IFERROR(V269/H269,"0")+IFERROR(V270/H270,"0")+IFERROR(V271/H271,"0")+IFERROR(V272/H272,"0")+IFERROR(V273/H273,"0")+IFERROR(V274/H274,"0")+IFERROR(V275/H275,"0")</f>
        <v>26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0.5383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390</v>
      </c>
      <c r="V277" s="309">
        <f>IFERROR(SUM(V268:V275),"0")</f>
        <v>390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150</v>
      </c>
      <c r="V279" s="308">
        <f>IFERROR(IF(U279="",0,CEILING((U279/$H279),1)*$H279),"")</f>
        <v>150</v>
      </c>
      <c r="W279" s="37">
        <f>IFERROR(IF(V279=0,"",ROUNDUP(V279/H279,0)*0.02175),"")</f>
        <v>0.21749999999999997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24</v>
      </c>
      <c r="V280" s="308">
        <f>IFERROR(IF(U280="",0,CEILING((U280/$H280),1)*$H280),"")</f>
        <v>24</v>
      </c>
      <c r="W280" s="37">
        <f>IFERROR(IF(V280=0,"",ROUNDUP(V280/H280,0)*0.00937),"")</f>
        <v>5.6219999999999999E-2</v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16</v>
      </c>
      <c r="V281" s="309">
        <f>IFERROR(V279/H279,"0")+IFERROR(V280/H280,"0")</f>
        <v>16</v>
      </c>
      <c r="W281" s="309">
        <f>IFERROR(IF(W279="",0,W279),"0")+IFERROR(IF(W280="",0,W280),"0")</f>
        <v>0.27371999999999996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174</v>
      </c>
      <c r="V282" s="309">
        <f>IFERROR(SUM(V279:V280),"0")</f>
        <v>174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20</v>
      </c>
      <c r="V309" s="308">
        <f>IFERROR(IF(U309="",0,CEILING((U309/$H309),1)*$H309),"")</f>
        <v>23.4</v>
      </c>
      <c r="W309" s="37">
        <f>IFERROR(IF(V309=0,"",ROUNDUP(V309/H309,0)*0.02175),"")</f>
        <v>6.5250000000000002E-2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24</v>
      </c>
      <c r="V311" s="308">
        <f>IFERROR(IF(U311="",0,CEILING((U311/$H311),1)*$H311),"")</f>
        <v>24</v>
      </c>
      <c r="W311" s="37">
        <f>IFERROR(IF(V311=0,"",ROUNDUP(V311/H311,0)*0.00753),"")</f>
        <v>7.5300000000000006E-2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12.564102564102564</v>
      </c>
      <c r="V313" s="309">
        <f>IFERROR(V309/H309,"0")+IFERROR(V310/H310,"0")+IFERROR(V311/H311,"0")+IFERROR(V312/H312,"0")</f>
        <v>13</v>
      </c>
      <c r="W313" s="309">
        <f>IFERROR(IF(W309="",0,W309),"0")+IFERROR(IF(W310="",0,W310),"0")+IFERROR(IF(W311="",0,W311),"0")+IFERROR(IF(W312="",0,W312),"0")</f>
        <v>0.14055000000000001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44</v>
      </c>
      <c r="V314" s="309">
        <f>IFERROR(SUM(V309:V312),"0")</f>
        <v>47.4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27</v>
      </c>
      <c r="V323" s="308">
        <f>IFERROR(IF(U323="",0,CEILING((U323/$H323),1)*$H323),"")</f>
        <v>27</v>
      </c>
      <c r="W323" s="37">
        <f>IFERROR(IF(V323=0,"",ROUNDUP(V323/H323,0)*0.00753),"")</f>
        <v>7.5300000000000006E-2</v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10</v>
      </c>
      <c r="V324" s="309">
        <f>IFERROR(V322/H322,"0")+IFERROR(V323/H323,"0")</f>
        <v>10</v>
      </c>
      <c r="W324" s="309">
        <f>IFERROR(IF(W322="",0,W322),"0")+IFERROR(IF(W323="",0,W323),"0")</f>
        <v>7.5300000000000006E-2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27</v>
      </c>
      <c r="V325" s="309">
        <f>IFERROR(SUM(V322:V323),"0")</f>
        <v>27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42</v>
      </c>
      <c r="V333" s="308">
        <f t="shared" si="14"/>
        <v>42</v>
      </c>
      <c r="W333" s="37">
        <f t="shared" si="15"/>
        <v>0.1004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42</v>
      </c>
      <c r="V335" s="308">
        <f t="shared" si="14"/>
        <v>42</v>
      </c>
      <c r="W335" s="37">
        <f t="shared" si="15"/>
        <v>0.1004</v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42</v>
      </c>
      <c r="V339" s="308">
        <f t="shared" si="14"/>
        <v>42</v>
      </c>
      <c r="W339" s="37">
        <f t="shared" si="15"/>
        <v>0.1004</v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60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60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0.30120000000000002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126</v>
      </c>
      <c r="V341" s="309">
        <f>IFERROR(SUM(V327:V339),"0")</f>
        <v>126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5</v>
      </c>
      <c r="V403" s="308">
        <f t="shared" ref="V403:V411" si="18">IFERROR(IF(U403="",0,CEILING((U403/$H403),1)*$H403),"")</f>
        <v>5.28</v>
      </c>
      <c r="W403" s="37">
        <f>IFERROR(IF(V403=0,"",ROUNDUP(V403/H403,0)*0.01196),"")</f>
        <v>1.196E-2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5</v>
      </c>
      <c r="V405" s="308">
        <f t="shared" si="18"/>
        <v>5.28</v>
      </c>
      <c r="W405" s="37">
        <f>IFERROR(IF(V405=0,"",ROUNDUP(V405/H405,0)*0.01196),"")</f>
        <v>1.196E-2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1.8939393939393938</v>
      </c>
      <c r="V412" s="309">
        <f>IFERROR(V403/H403,"0")+IFERROR(V404/H404,"0")+IFERROR(V405/H405,"0")+IFERROR(V406/H406,"0")+IFERROR(V407/H407,"0")+IFERROR(V408/H408,"0")+IFERROR(V409/H409,"0")+IFERROR(V410/H410,"0")+IFERROR(V411/H411,"0")</f>
        <v>2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2.392E-2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10</v>
      </c>
      <c r="V413" s="309">
        <f>IFERROR(SUM(V403:V411),"0")</f>
        <v>10.56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5061.1400000000003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5101.9799999999996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5407.8258428160525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5451.1740000000009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11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11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5682.8258428160525</v>
      </c>
      <c r="V445" s="309">
        <f>GrossWeightTotalR+PalletQtyTotalR*25</f>
        <v>5726.1740000000009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1259.4472510919877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1266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11.923969999999999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491.40000000000003</v>
      </c>
      <c r="D452" s="47">
        <f>IFERROR(V56*1,"0")+IFERROR(V57*1,"0")+IFERROR(V58*1,"0")</f>
        <v>502.2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1609.7</v>
      </c>
      <c r="F452" s="47">
        <f>IFERROR(V122*1,"0")+IFERROR(V123*1,"0")+IFERROR(V124*1,"0")+IFERROR(V125*1,"0")</f>
        <v>332.1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1088.6199999999997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302.99999999999994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564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47.4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153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10.56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maxcomnet2</cp:lastModifiedBy>
  <cp:lastPrinted>2023-08-21T04:43:11Z</cp:lastPrinted>
  <dcterms:created xsi:type="dcterms:W3CDTF">2021-11-12T12:13:19Z</dcterms:created>
  <dcterms:modified xsi:type="dcterms:W3CDTF">2023-08-21T09:40:30Z</dcterms:modified>
</cp:coreProperties>
</file>