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8,23 Пушкарный\"/>
    </mc:Choice>
  </mc:AlternateContent>
  <xr:revisionPtr revIDLastSave="0" documentId="13_ncr:1_{B3D1A2D1-B680-4573-BBD2-F78EBC7E87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W436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W288" i="2" s="1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W255" i="2"/>
  <c r="V255" i="2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W241" i="2" s="1"/>
  <c r="U236" i="2"/>
  <c r="U235" i="2"/>
  <c r="V234" i="2"/>
  <c r="V233" i="2"/>
  <c r="W233" i="2" s="1"/>
  <c r="M233" i="2"/>
  <c r="V232" i="2"/>
  <c r="M232" i="2"/>
  <c r="V231" i="2"/>
  <c r="W231" i="2" s="1"/>
  <c r="M231" i="2"/>
  <c r="U229" i="2"/>
  <c r="U228" i="2"/>
  <c r="V227" i="2"/>
  <c r="W227" i="2" s="1"/>
  <c r="M227" i="2"/>
  <c r="W226" i="2"/>
  <c r="V226" i="2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W182" i="2"/>
  <c r="V182" i="2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V142" i="2"/>
  <c r="W142" i="2" s="1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V101" i="2" s="1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W22" i="2" s="1"/>
  <c r="W23" i="2" s="1"/>
  <c r="M22" i="2"/>
  <c r="H10" i="2"/>
  <c r="A9" i="2"/>
  <c r="H9" i="2" s="1"/>
  <c r="D7" i="2"/>
  <c r="N6" i="2"/>
  <c r="M2" i="2"/>
  <c r="E473" i="2" l="1"/>
  <c r="V46" i="2"/>
  <c r="V345" i="2"/>
  <c r="V378" i="2"/>
  <c r="W396" i="2"/>
  <c r="W397" i="2" s="1"/>
  <c r="V397" i="2"/>
  <c r="W400" i="2"/>
  <c r="W401" i="2" s="1"/>
  <c r="V401" i="2"/>
  <c r="V439" i="2"/>
  <c r="F10" i="2"/>
  <c r="V102" i="2"/>
  <c r="V190" i="2"/>
  <c r="V450" i="2"/>
  <c r="A10" i="2"/>
  <c r="W40" i="2"/>
  <c r="W41" i="2" s="1"/>
  <c r="V41" i="2"/>
  <c r="V53" i="2"/>
  <c r="V60" i="2"/>
  <c r="W187" i="2"/>
  <c r="W189" i="2" s="1"/>
  <c r="W211" i="2"/>
  <c r="W212" i="2" s="1"/>
  <c r="V228" i="2"/>
  <c r="V283" i="2"/>
  <c r="V284" i="2"/>
  <c r="V322" i="2"/>
  <c r="V334" i="2"/>
  <c r="W370" i="2"/>
  <c r="W371" i="2" s="1"/>
  <c r="V371" i="2"/>
  <c r="W421" i="2"/>
  <c r="V438" i="2"/>
  <c r="G473" i="2"/>
  <c r="F473" i="2"/>
  <c r="V112" i="2"/>
  <c r="V276" i="2"/>
  <c r="V301" i="2"/>
  <c r="V165" i="2"/>
  <c r="J473" i="2"/>
  <c r="V118" i="2"/>
  <c r="W272" i="2"/>
  <c r="V275" i="2"/>
  <c r="U466" i="2"/>
  <c r="V258" i="2"/>
  <c r="V259" i="2"/>
  <c r="V89" i="2"/>
  <c r="W57" i="2"/>
  <c r="V59" i="2"/>
  <c r="W317" i="2"/>
  <c r="W321" i="2" s="1"/>
  <c r="V147" i="2"/>
  <c r="V456" i="2"/>
  <c r="W453" i="2"/>
  <c r="W455" i="2" s="1"/>
  <c r="V455" i="2"/>
  <c r="W304" i="2"/>
  <c r="W305" i="2" s="1"/>
  <c r="V306" i="2"/>
  <c r="W336" i="2"/>
  <c r="W337" i="2" s="1"/>
  <c r="V310" i="2"/>
  <c r="M473" i="2"/>
  <c r="V309" i="2"/>
  <c r="W232" i="2"/>
  <c r="V236" i="2"/>
  <c r="U463" i="2"/>
  <c r="W122" i="2"/>
  <c r="V465" i="2"/>
  <c r="V361" i="2"/>
  <c r="V464" i="2"/>
  <c r="V417" i="2"/>
  <c r="U467" i="2"/>
  <c r="R473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V229" i="2"/>
  <c r="W252" i="2"/>
  <c r="W258" i="2" s="1"/>
  <c r="W273" i="2"/>
  <c r="W406" i="2"/>
  <c r="W416" i="2" s="1"/>
  <c r="W437" i="2"/>
  <c r="W438" i="2" s="1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275" i="2" l="1"/>
  <c r="W59" i="2"/>
  <c r="W235" i="2"/>
  <c r="V466" i="2"/>
  <c r="V463" i="2"/>
  <c r="V467" i="2"/>
  <c r="W101" i="2"/>
  <c r="W468" i="2" l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<sst xmlns="http://schemas.openxmlformats.org/spreadsheetml/2006/main" count="2792" uniqueCount="687">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</sst>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topLeftCell="A442" zoomScaleNormal="100" zoomScaleSheetLayoutView="100" workbookViewId="0">
      <selection activeCell="X460" sqref="X46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45158</v>
      </c>
      <c r="O5" s="622"/>
      <c r="Q5" s="629" t="s">
        <v>3</v>
      </c>
      <c r="R5" s="630"/>
      <c r="S5" s="631" t="s">
        <v>639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640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Воскресенье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0.33333333333333331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6" t="s">
        <v>61</v>
      </c>
      <c r="B17" s="576" t="s">
        <v>51</v>
      </c>
      <c r="C17" s="593" t="s">
        <v>50</v>
      </c>
      <c r="D17" s="576" t="s">
        <v>52</v>
      </c>
      <c r="E17" s="576"/>
      <c r="F17" s="576" t="s">
        <v>24</v>
      </c>
      <c r="G17" s="576" t="s">
        <v>27</v>
      </c>
      <c r="H17" s="576" t="s">
        <v>25</v>
      </c>
      <c r="I17" s="576" t="s">
        <v>26</v>
      </c>
      <c r="J17" s="594" t="s">
        <v>16</v>
      </c>
      <c r="K17" s="594" t="s">
        <v>2</v>
      </c>
      <c r="L17" s="576" t="s">
        <v>28</v>
      </c>
      <c r="M17" s="576" t="s">
        <v>17</v>
      </c>
      <c r="N17" s="576"/>
      <c r="O17" s="576"/>
      <c r="P17" s="576"/>
      <c r="Q17" s="576"/>
      <c r="R17" s="592" t="s">
        <v>58</v>
      </c>
      <c r="S17" s="576"/>
      <c r="T17" s="576" t="s">
        <v>6</v>
      </c>
      <c r="U17" s="576" t="s">
        <v>44</v>
      </c>
      <c r="V17" s="577" t="s">
        <v>56</v>
      </c>
      <c r="W17" s="576" t="s">
        <v>18</v>
      </c>
      <c r="X17" s="579" t="s">
        <v>62</v>
      </c>
      <c r="Y17" s="579" t="s">
        <v>19</v>
      </c>
      <c r="Z17" s="580" t="s">
        <v>59</v>
      </c>
      <c r="AA17" s="581"/>
      <c r="AB17" s="582"/>
      <c r="AC17" s="586" t="s">
        <v>64</v>
      </c>
    </row>
    <row r="18" spans="1:29" ht="14.25" customHeight="1" x14ac:dyDescent="0.2">
      <c r="A18" s="576"/>
      <c r="B18" s="576"/>
      <c r="C18" s="593"/>
      <c r="D18" s="576"/>
      <c r="E18" s="576"/>
      <c r="F18" s="576" t="s">
        <v>20</v>
      </c>
      <c r="G18" s="576" t="s">
        <v>21</v>
      </c>
      <c r="H18" s="576" t="s">
        <v>22</v>
      </c>
      <c r="I18" s="576" t="s">
        <v>22</v>
      </c>
      <c r="J18" s="595"/>
      <c r="K18" s="595"/>
      <c r="L18" s="576"/>
      <c r="M18" s="576"/>
      <c r="N18" s="576"/>
      <c r="O18" s="576"/>
      <c r="P18" s="576"/>
      <c r="Q18" s="576"/>
      <c r="R18" s="36" t="s">
        <v>47</v>
      </c>
      <c r="S18" s="36" t="s">
        <v>46</v>
      </c>
      <c r="T18" s="576"/>
      <c r="U18" s="576"/>
      <c r="V18" s="578"/>
      <c r="W18" s="576"/>
      <c r="X18" s="579"/>
      <c r="Y18" s="579"/>
      <c r="Z18" s="583"/>
      <c r="AA18" s="584"/>
      <c r="AB18" s="585"/>
      <c r="AC18" s="586"/>
    </row>
    <row r="19" spans="1:29" ht="27.75" customHeight="1" x14ac:dyDescent="0.2">
      <c r="A19" s="343" t="s">
        <v>74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55"/>
      <c r="Y19" s="55"/>
    </row>
    <row r="20" spans="1:29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66"/>
      <c r="Y20" s="66"/>
    </row>
    <row r="21" spans="1:29" ht="14.25" customHeight="1" x14ac:dyDescent="0.2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18">
        <v>4607091389258</v>
      </c>
      <c r="E22" s="31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0"/>
      <c r="O22" s="320"/>
      <c r="P22" s="320"/>
      <c r="Q22" s="321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6"/>
      <c r="B23" s="326"/>
      <c r="C23" s="326"/>
      <c r="D23" s="326"/>
      <c r="E23" s="326"/>
      <c r="F23" s="326"/>
      <c r="G23" s="326"/>
      <c r="H23" s="326"/>
      <c r="I23" s="326"/>
      <c r="J23" s="326"/>
      <c r="K23" s="326"/>
      <c r="L23" s="327"/>
      <c r="M23" s="323" t="s">
        <v>43</v>
      </c>
      <c r="N23" s="324"/>
      <c r="O23" s="324"/>
      <c r="P23" s="324"/>
      <c r="Q23" s="324"/>
      <c r="R23" s="324"/>
      <c r="S23" s="32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6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  <c r="M24" s="323" t="s">
        <v>43</v>
      </c>
      <c r="N24" s="324"/>
      <c r="O24" s="324"/>
      <c r="P24" s="324"/>
      <c r="Q24" s="324"/>
      <c r="R24" s="324"/>
      <c r="S24" s="32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34" t="s">
        <v>79</v>
      </c>
      <c r="B25" s="334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4"/>
      <c r="P25" s="334"/>
      <c r="Q25" s="334"/>
      <c r="R25" s="334"/>
      <c r="S25" s="334"/>
      <c r="T25" s="334"/>
      <c r="U25" s="334"/>
      <c r="V25" s="334"/>
      <c r="W25" s="33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18">
        <v>4607091383881</v>
      </c>
      <c r="E26" s="31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7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0"/>
      <c r="O26" s="320"/>
      <c r="P26" s="320"/>
      <c r="Q26" s="321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18">
        <v>4607091388237</v>
      </c>
      <c r="E27" s="31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0"/>
      <c r="O27" s="320"/>
      <c r="P27" s="320"/>
      <c r="Q27" s="321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18">
        <v>4607091383935</v>
      </c>
      <c r="E28" s="31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0"/>
      <c r="O28" s="320"/>
      <c r="P28" s="320"/>
      <c r="Q28" s="321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18">
        <v>4680115881853</v>
      </c>
      <c r="E29" s="31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1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0"/>
      <c r="O29" s="320"/>
      <c r="P29" s="320"/>
      <c r="Q29" s="321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18">
        <v>4607091383911</v>
      </c>
      <c r="E30" s="31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0"/>
      <c r="O30" s="320"/>
      <c r="P30" s="320"/>
      <c r="Q30" s="321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18">
        <v>4607091388244</v>
      </c>
      <c r="E31" s="31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7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0"/>
      <c r="O31" s="320"/>
      <c r="P31" s="320"/>
      <c r="Q31" s="321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6"/>
      <c r="B32" s="326"/>
      <c r="C32" s="326"/>
      <c r="D32" s="326"/>
      <c r="E32" s="326"/>
      <c r="F32" s="326"/>
      <c r="G32" s="326"/>
      <c r="H32" s="326"/>
      <c r="I32" s="326"/>
      <c r="J32" s="326"/>
      <c r="K32" s="326"/>
      <c r="L32" s="327"/>
      <c r="M32" s="323" t="s">
        <v>43</v>
      </c>
      <c r="N32" s="324"/>
      <c r="O32" s="324"/>
      <c r="P32" s="324"/>
      <c r="Q32" s="324"/>
      <c r="R32" s="324"/>
      <c r="S32" s="32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6"/>
      <c r="B33" s="326"/>
      <c r="C33" s="326"/>
      <c r="D33" s="326"/>
      <c r="E33" s="326"/>
      <c r="F33" s="326"/>
      <c r="G33" s="326"/>
      <c r="H33" s="326"/>
      <c r="I33" s="326"/>
      <c r="J33" s="326"/>
      <c r="K33" s="326"/>
      <c r="L33" s="327"/>
      <c r="M33" s="323" t="s">
        <v>43</v>
      </c>
      <c r="N33" s="324"/>
      <c r="O33" s="324"/>
      <c r="P33" s="324"/>
      <c r="Q33" s="324"/>
      <c r="R33" s="324"/>
      <c r="S33" s="32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34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18">
        <v>4607091388503</v>
      </c>
      <c r="E35" s="31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0"/>
      <c r="O35" s="320"/>
      <c r="P35" s="320"/>
      <c r="Q35" s="321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18">
        <v>4680115880139</v>
      </c>
      <c r="E36" s="318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0"/>
      <c r="O36" s="320"/>
      <c r="P36" s="320"/>
      <c r="Q36" s="321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26"/>
      <c r="B37" s="326"/>
      <c r="C37" s="326"/>
      <c r="D37" s="326"/>
      <c r="E37" s="326"/>
      <c r="F37" s="326"/>
      <c r="G37" s="326"/>
      <c r="H37" s="326"/>
      <c r="I37" s="326"/>
      <c r="J37" s="326"/>
      <c r="K37" s="326"/>
      <c r="L37" s="327"/>
      <c r="M37" s="323" t="s">
        <v>43</v>
      </c>
      <c r="N37" s="324"/>
      <c r="O37" s="324"/>
      <c r="P37" s="324"/>
      <c r="Q37" s="324"/>
      <c r="R37" s="324"/>
      <c r="S37" s="325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6"/>
      <c r="B38" s="326"/>
      <c r="C38" s="326"/>
      <c r="D38" s="326"/>
      <c r="E38" s="326"/>
      <c r="F38" s="326"/>
      <c r="G38" s="326"/>
      <c r="H38" s="326"/>
      <c r="I38" s="326"/>
      <c r="J38" s="326"/>
      <c r="K38" s="326"/>
      <c r="L38" s="327"/>
      <c r="M38" s="323" t="s">
        <v>43</v>
      </c>
      <c r="N38" s="324"/>
      <c r="O38" s="324"/>
      <c r="P38" s="324"/>
      <c r="Q38" s="324"/>
      <c r="R38" s="324"/>
      <c r="S38" s="325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34" t="s">
        <v>100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18">
        <v>4607091388282</v>
      </c>
      <c r="E40" s="318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0"/>
      <c r="O40" s="320"/>
      <c r="P40" s="320"/>
      <c r="Q40" s="321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26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7"/>
      <c r="M41" s="323" t="s">
        <v>43</v>
      </c>
      <c r="N41" s="324"/>
      <c r="O41" s="324"/>
      <c r="P41" s="324"/>
      <c r="Q41" s="324"/>
      <c r="R41" s="324"/>
      <c r="S41" s="325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6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M42" s="323" t="s">
        <v>43</v>
      </c>
      <c r="N42" s="324"/>
      <c r="O42" s="324"/>
      <c r="P42" s="324"/>
      <c r="Q42" s="324"/>
      <c r="R42" s="324"/>
      <c r="S42" s="325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18">
        <v>4607091389111</v>
      </c>
      <c r="E44" s="318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0"/>
      <c r="O44" s="320"/>
      <c r="P44" s="320"/>
      <c r="Q44" s="321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26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7"/>
      <c r="M45" s="323" t="s">
        <v>43</v>
      </c>
      <c r="N45" s="324"/>
      <c r="O45" s="324"/>
      <c r="P45" s="324"/>
      <c r="Q45" s="324"/>
      <c r="R45" s="324"/>
      <c r="S45" s="325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6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7"/>
      <c r="M46" s="323" t="s">
        <v>43</v>
      </c>
      <c r="N46" s="324"/>
      <c r="O46" s="324"/>
      <c r="P46" s="324"/>
      <c r="Q46" s="324"/>
      <c r="R46" s="324"/>
      <c r="S46" s="325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43" t="s">
        <v>107</v>
      </c>
      <c r="B47" s="343"/>
      <c r="C47" s="343"/>
      <c r="D47" s="343"/>
      <c r="E47" s="343"/>
      <c r="F47" s="343"/>
      <c r="G47" s="343"/>
      <c r="H47" s="343"/>
      <c r="I47" s="343"/>
      <c r="J47" s="343"/>
      <c r="K47" s="343"/>
      <c r="L47" s="343"/>
      <c r="M47" s="343"/>
      <c r="N47" s="343"/>
      <c r="O47" s="343"/>
      <c r="P47" s="343"/>
      <c r="Q47" s="343"/>
      <c r="R47" s="343"/>
      <c r="S47" s="343"/>
      <c r="T47" s="343"/>
      <c r="U47" s="343"/>
      <c r="V47" s="343"/>
      <c r="W47" s="343"/>
      <c r="X47" s="55"/>
      <c r="Y47" s="55"/>
    </row>
    <row r="48" spans="1:29" ht="16.5" customHeight="1" x14ac:dyDescent="0.25">
      <c r="A48" s="338" t="s">
        <v>108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66"/>
      <c r="Y48" s="66"/>
    </row>
    <row r="49" spans="1:29" ht="14.25" customHeight="1" x14ac:dyDescent="0.25">
      <c r="A49" s="334" t="s">
        <v>109</v>
      </c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4"/>
      <c r="P49" s="334"/>
      <c r="Q49" s="334"/>
      <c r="R49" s="334"/>
      <c r="S49" s="334"/>
      <c r="T49" s="334"/>
      <c r="U49" s="334"/>
      <c r="V49" s="334"/>
      <c r="W49" s="33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18">
        <v>4680115881440</v>
      </c>
      <c r="E50" s="318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0"/>
      <c r="O50" s="320"/>
      <c r="P50" s="320"/>
      <c r="Q50" s="321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18">
        <v>4680115881433</v>
      </c>
      <c r="E51" s="318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0"/>
      <c r="O51" s="320"/>
      <c r="P51" s="320"/>
      <c r="Q51" s="321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6"/>
      <c r="B52" s="326"/>
      <c r="C52" s="326"/>
      <c r="D52" s="326"/>
      <c r="E52" s="326"/>
      <c r="F52" s="326"/>
      <c r="G52" s="326"/>
      <c r="H52" s="326"/>
      <c r="I52" s="326"/>
      <c r="J52" s="326"/>
      <c r="K52" s="326"/>
      <c r="L52" s="327"/>
      <c r="M52" s="323" t="s">
        <v>43</v>
      </c>
      <c r="N52" s="324"/>
      <c r="O52" s="324"/>
      <c r="P52" s="324"/>
      <c r="Q52" s="324"/>
      <c r="R52" s="324"/>
      <c r="S52" s="325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26"/>
      <c r="B53" s="326"/>
      <c r="C53" s="326"/>
      <c r="D53" s="326"/>
      <c r="E53" s="326"/>
      <c r="F53" s="326"/>
      <c r="G53" s="326"/>
      <c r="H53" s="326"/>
      <c r="I53" s="326"/>
      <c r="J53" s="326"/>
      <c r="K53" s="326"/>
      <c r="L53" s="327"/>
      <c r="M53" s="323" t="s">
        <v>43</v>
      </c>
      <c r="N53" s="324"/>
      <c r="O53" s="324"/>
      <c r="P53" s="324"/>
      <c r="Q53" s="324"/>
      <c r="R53" s="324"/>
      <c r="S53" s="325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38" t="s">
        <v>115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66"/>
      <c r="Y54" s="66"/>
    </row>
    <row r="55" spans="1:29" ht="14.25" customHeight="1" x14ac:dyDescent="0.25">
      <c r="A55" s="334" t="s">
        <v>116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18">
        <v>4680115881426</v>
      </c>
      <c r="E56" s="318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0"/>
      <c r="O56" s="320"/>
      <c r="P56" s="320"/>
      <c r="Q56" s="321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18">
        <v>4680115881419</v>
      </c>
      <c r="E57" s="31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0"/>
      <c r="O57" s="320"/>
      <c r="P57" s="320"/>
      <c r="Q57" s="321"/>
      <c r="R57" s="40" t="s">
        <v>48</v>
      </c>
      <c r="S57" s="40" t="s">
        <v>48</v>
      </c>
      <c r="T57" s="41" t="s">
        <v>0</v>
      </c>
      <c r="U57" s="59">
        <v>135</v>
      </c>
      <c r="V57" s="56">
        <f>IFERROR(IF(U57="",0,CEILING((U57/$H57),1)*$H57),"")</f>
        <v>135</v>
      </c>
      <c r="W57" s="42">
        <f>IFERROR(IF(V57=0,"",ROUNDUP(V57/H57,0)*0.00937),"")</f>
        <v>0.28110000000000002</v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18">
        <v>4680115881525</v>
      </c>
      <c r="E58" s="31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559" t="s">
        <v>123</v>
      </c>
      <c r="N58" s="320"/>
      <c r="O58" s="320"/>
      <c r="P58" s="320"/>
      <c r="Q58" s="321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6"/>
      <c r="B59" s="326"/>
      <c r="C59" s="326"/>
      <c r="D59" s="326"/>
      <c r="E59" s="326"/>
      <c r="F59" s="326"/>
      <c r="G59" s="326"/>
      <c r="H59" s="326"/>
      <c r="I59" s="326"/>
      <c r="J59" s="326"/>
      <c r="K59" s="326"/>
      <c r="L59" s="327"/>
      <c r="M59" s="323" t="s">
        <v>43</v>
      </c>
      <c r="N59" s="324"/>
      <c r="O59" s="324"/>
      <c r="P59" s="324"/>
      <c r="Q59" s="324"/>
      <c r="R59" s="324"/>
      <c r="S59" s="325"/>
      <c r="T59" s="43" t="s">
        <v>42</v>
      </c>
      <c r="U59" s="44">
        <f>IFERROR(U56/H56,"0")+IFERROR(U57/H57,"0")+IFERROR(U58/H58,"0")</f>
        <v>30</v>
      </c>
      <c r="V59" s="44">
        <f>IFERROR(V56/H56,"0")+IFERROR(V57/H57,"0")+IFERROR(V58/H58,"0")</f>
        <v>30</v>
      </c>
      <c r="W59" s="44">
        <f>IFERROR(IF(W56="",0,W56),"0")+IFERROR(IF(W57="",0,W57),"0")+IFERROR(IF(W58="",0,W58),"0")</f>
        <v>0.28110000000000002</v>
      </c>
      <c r="X59" s="68"/>
      <c r="Y59" s="68"/>
    </row>
    <row r="60" spans="1:29" x14ac:dyDescent="0.2">
      <c r="A60" s="326"/>
      <c r="B60" s="326"/>
      <c r="C60" s="326"/>
      <c r="D60" s="326"/>
      <c r="E60" s="326"/>
      <c r="F60" s="326"/>
      <c r="G60" s="326"/>
      <c r="H60" s="326"/>
      <c r="I60" s="326"/>
      <c r="J60" s="326"/>
      <c r="K60" s="326"/>
      <c r="L60" s="327"/>
      <c r="M60" s="323" t="s">
        <v>43</v>
      </c>
      <c r="N60" s="324"/>
      <c r="O60" s="324"/>
      <c r="P60" s="324"/>
      <c r="Q60" s="324"/>
      <c r="R60" s="324"/>
      <c r="S60" s="325"/>
      <c r="T60" s="43" t="s">
        <v>0</v>
      </c>
      <c r="U60" s="44">
        <f>IFERROR(SUM(U56:U58),"0")</f>
        <v>135</v>
      </c>
      <c r="V60" s="44">
        <f>IFERROR(SUM(V56:V58),"0")</f>
        <v>135</v>
      </c>
      <c r="W60" s="43"/>
      <c r="X60" s="68"/>
      <c r="Y60" s="68"/>
    </row>
    <row r="61" spans="1:29" ht="16.5" customHeight="1" x14ac:dyDescent="0.25">
      <c r="A61" s="338" t="s">
        <v>107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66"/>
      <c r="Y61" s="66"/>
    </row>
    <row r="62" spans="1:29" ht="14.25" customHeight="1" x14ac:dyDescent="0.25">
      <c r="A62" s="334" t="s">
        <v>116</v>
      </c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4"/>
      <c r="P62" s="334"/>
      <c r="Q62" s="334"/>
      <c r="R62" s="334"/>
      <c r="S62" s="334"/>
      <c r="T62" s="334"/>
      <c r="U62" s="334"/>
      <c r="V62" s="334"/>
      <c r="W62" s="33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18">
        <v>4607091382945</v>
      </c>
      <c r="E63" s="318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56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0"/>
      <c r="O63" s="320"/>
      <c r="P63" s="320"/>
      <c r="Q63" s="321"/>
      <c r="R63" s="40" t="s">
        <v>48</v>
      </c>
      <c r="S63" s="40" t="s">
        <v>48</v>
      </c>
      <c r="T63" s="41" t="s">
        <v>0</v>
      </c>
      <c r="U63" s="59">
        <v>20</v>
      </c>
      <c r="V63" s="56">
        <f t="shared" ref="V63:V79" si="2">IFERROR(IF(U63="",0,CEILING((U63/$H63),1)*$H63),"")</f>
        <v>21.6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18">
        <v>4607091385670</v>
      </c>
      <c r="E64" s="318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0"/>
      <c r="O64" s="320"/>
      <c r="P64" s="320"/>
      <c r="Q64" s="321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18">
        <v>4680115881327</v>
      </c>
      <c r="E65" s="31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0"/>
      <c r="O65" s="320"/>
      <c r="P65" s="320"/>
      <c r="Q65" s="321"/>
      <c r="R65" s="40" t="s">
        <v>48</v>
      </c>
      <c r="S65" s="40" t="s">
        <v>48</v>
      </c>
      <c r="T65" s="41" t="s">
        <v>0</v>
      </c>
      <c r="U65" s="59">
        <v>30</v>
      </c>
      <c r="V65" s="56">
        <f t="shared" si="2"/>
        <v>32.400000000000006</v>
      </c>
      <c r="W65" s="42">
        <f>IFERROR(IF(V65=0,"",ROUNDUP(V65/H65,0)*0.02175),"")</f>
        <v>6.5250000000000002E-2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18">
        <v>4607091388312</v>
      </c>
      <c r="E66" s="31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0"/>
      <c r="O66" s="320"/>
      <c r="P66" s="320"/>
      <c r="Q66" s="321"/>
      <c r="R66" s="40" t="s">
        <v>48</v>
      </c>
      <c r="S66" s="40" t="s">
        <v>48</v>
      </c>
      <c r="T66" s="41" t="s">
        <v>0</v>
      </c>
      <c r="U66" s="59">
        <v>30</v>
      </c>
      <c r="V66" s="56">
        <f t="shared" si="2"/>
        <v>32.400000000000006</v>
      </c>
      <c r="W66" s="42">
        <f>IFERROR(IF(V66=0,"",ROUNDUP(V66/H66,0)*0.02175),"")</f>
        <v>6.5250000000000002E-2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18">
        <v>4680115882133</v>
      </c>
      <c r="E67" s="31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557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20"/>
      <c r="O67" s="320"/>
      <c r="P67" s="320"/>
      <c r="Q67" s="321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18">
        <v>4607091382952</v>
      </c>
      <c r="E68" s="318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0"/>
      <c r="O68" s="320"/>
      <c r="P68" s="320"/>
      <c r="Q68" s="321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18">
        <v>4607091385687</v>
      </c>
      <c r="E69" s="318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0"/>
      <c r="O69" s="320"/>
      <c r="P69" s="320"/>
      <c r="Q69" s="321"/>
      <c r="R69" s="40" t="s">
        <v>48</v>
      </c>
      <c r="S69" s="40" t="s">
        <v>48</v>
      </c>
      <c r="T69" s="41" t="s">
        <v>0</v>
      </c>
      <c r="U69" s="59">
        <v>4</v>
      </c>
      <c r="V69" s="56">
        <f t="shared" si="2"/>
        <v>4</v>
      </c>
      <c r="W69" s="42">
        <f t="shared" ref="W69:W75" si="3">IFERROR(IF(V69=0,"",ROUNDUP(V69/H69,0)*0.00937),"")</f>
        <v>9.3699999999999999E-3</v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18">
        <v>4680115882539</v>
      </c>
      <c r="E70" s="318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550" t="s">
        <v>142</v>
      </c>
      <c r="N70" s="320"/>
      <c r="O70" s="320"/>
      <c r="P70" s="320"/>
      <c r="Q70" s="321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18">
        <v>4607091384604</v>
      </c>
      <c r="E71" s="318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0"/>
      <c r="O71" s="320"/>
      <c r="P71" s="320"/>
      <c r="Q71" s="321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18">
        <v>4680115880283</v>
      </c>
      <c r="E72" s="318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0"/>
      <c r="O72" s="320"/>
      <c r="P72" s="320"/>
      <c r="Q72" s="321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18">
        <v>4680115881518</v>
      </c>
      <c r="E73" s="31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0"/>
      <c r="O73" s="320"/>
      <c r="P73" s="320"/>
      <c r="Q73" s="321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18">
        <v>4680115881303</v>
      </c>
      <c r="E74" s="318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0"/>
      <c r="O74" s="320"/>
      <c r="P74" s="320"/>
      <c r="Q74" s="321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18">
        <v>4607091381986</v>
      </c>
      <c r="E75" s="318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545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0"/>
      <c r="O75" s="320"/>
      <c r="P75" s="320"/>
      <c r="Q75" s="321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18">
        <v>4607091388466</v>
      </c>
      <c r="E76" s="318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0"/>
      <c r="O76" s="320"/>
      <c r="P76" s="320"/>
      <c r="Q76" s="321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18">
        <v>4680115880269</v>
      </c>
      <c r="E77" s="318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0"/>
      <c r="O77" s="320"/>
      <c r="P77" s="320"/>
      <c r="Q77" s="321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18">
        <v>4680115880429</v>
      </c>
      <c r="E78" s="318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0"/>
      <c r="O78" s="320"/>
      <c r="P78" s="320"/>
      <c r="Q78" s="321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18">
        <v>4680115881457</v>
      </c>
      <c r="E79" s="318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0"/>
      <c r="O79" s="320"/>
      <c r="P79" s="320"/>
      <c r="Q79" s="321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6"/>
      <c r="B80" s="326"/>
      <c r="C80" s="326"/>
      <c r="D80" s="326"/>
      <c r="E80" s="326"/>
      <c r="F80" s="326"/>
      <c r="G80" s="326"/>
      <c r="H80" s="326"/>
      <c r="I80" s="326"/>
      <c r="J80" s="326"/>
      <c r="K80" s="326"/>
      <c r="L80" s="327"/>
      <c r="M80" s="323" t="s">
        <v>43</v>
      </c>
      <c r="N80" s="324"/>
      <c r="O80" s="324"/>
      <c r="P80" s="324"/>
      <c r="Q80" s="324"/>
      <c r="R80" s="324"/>
      <c r="S80" s="325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8.4074074074074083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0.18336999999999998</v>
      </c>
      <c r="X80" s="68"/>
      <c r="Y80" s="68"/>
    </row>
    <row r="81" spans="1:29" x14ac:dyDescent="0.2">
      <c r="A81" s="326"/>
      <c r="B81" s="326"/>
      <c r="C81" s="326"/>
      <c r="D81" s="326"/>
      <c r="E81" s="326"/>
      <c r="F81" s="326"/>
      <c r="G81" s="326"/>
      <c r="H81" s="326"/>
      <c r="I81" s="326"/>
      <c r="J81" s="326"/>
      <c r="K81" s="326"/>
      <c r="L81" s="327"/>
      <c r="M81" s="323" t="s">
        <v>43</v>
      </c>
      <c r="N81" s="324"/>
      <c r="O81" s="324"/>
      <c r="P81" s="324"/>
      <c r="Q81" s="324"/>
      <c r="R81" s="324"/>
      <c r="S81" s="325"/>
      <c r="T81" s="43" t="s">
        <v>0</v>
      </c>
      <c r="U81" s="44">
        <f>IFERROR(SUM(U63:U79),"0")</f>
        <v>84</v>
      </c>
      <c r="V81" s="44">
        <f>IFERROR(SUM(V63:V79),"0")</f>
        <v>90.4</v>
      </c>
      <c r="W81" s="43"/>
      <c r="X81" s="68"/>
      <c r="Y81" s="68"/>
    </row>
    <row r="82" spans="1:29" ht="14.25" customHeight="1" x14ac:dyDescent="0.25">
      <c r="A82" s="334" t="s">
        <v>109</v>
      </c>
      <c r="B82" s="334"/>
      <c r="C82" s="334"/>
      <c r="D82" s="334"/>
      <c r="E82" s="334"/>
      <c r="F82" s="334"/>
      <c r="G82" s="334"/>
      <c r="H82" s="334"/>
      <c r="I82" s="334"/>
      <c r="J82" s="334"/>
      <c r="K82" s="334"/>
      <c r="L82" s="334"/>
      <c r="M82" s="334"/>
      <c r="N82" s="334"/>
      <c r="O82" s="334"/>
      <c r="P82" s="334"/>
      <c r="Q82" s="334"/>
      <c r="R82" s="334"/>
      <c r="S82" s="334"/>
      <c r="T82" s="334"/>
      <c r="U82" s="334"/>
      <c r="V82" s="334"/>
      <c r="W82" s="33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18">
        <v>4607091388442</v>
      </c>
      <c r="E83" s="318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0"/>
      <c r="O83" s="320"/>
      <c r="P83" s="320"/>
      <c r="Q83" s="321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18">
        <v>4607091384789</v>
      </c>
      <c r="E84" s="318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543" t="s">
        <v>165</v>
      </c>
      <c r="N84" s="320"/>
      <c r="O84" s="320"/>
      <c r="P84" s="320"/>
      <c r="Q84" s="321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18">
        <v>4680115881488</v>
      </c>
      <c r="E85" s="318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0"/>
      <c r="O85" s="320"/>
      <c r="P85" s="320"/>
      <c r="Q85" s="321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18">
        <v>4607091384765</v>
      </c>
      <c r="E86" s="318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538" t="s">
        <v>170</v>
      </c>
      <c r="N86" s="320"/>
      <c r="O86" s="320"/>
      <c r="P86" s="320"/>
      <c r="Q86" s="321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18">
        <v>4680115880658</v>
      </c>
      <c r="E87" s="318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0"/>
      <c r="O87" s="320"/>
      <c r="P87" s="320"/>
      <c r="Q87" s="321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18">
        <v>4607091381962</v>
      </c>
      <c r="E88" s="318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0"/>
      <c r="O88" s="320"/>
      <c r="P88" s="320"/>
      <c r="Q88" s="321"/>
      <c r="R88" s="40" t="s">
        <v>48</v>
      </c>
      <c r="S88" s="40" t="s">
        <v>48</v>
      </c>
      <c r="T88" s="41" t="s">
        <v>0</v>
      </c>
      <c r="U88" s="59">
        <v>6</v>
      </c>
      <c r="V88" s="56">
        <f t="shared" si="4"/>
        <v>6</v>
      </c>
      <c r="W88" s="42">
        <f>IFERROR(IF(V88=0,"",ROUNDUP(V88/H88,0)*0.00753),"")</f>
        <v>1.506E-2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6"/>
      <c r="B89" s="326"/>
      <c r="C89" s="326"/>
      <c r="D89" s="326"/>
      <c r="E89" s="326"/>
      <c r="F89" s="326"/>
      <c r="G89" s="326"/>
      <c r="H89" s="326"/>
      <c r="I89" s="326"/>
      <c r="J89" s="326"/>
      <c r="K89" s="326"/>
      <c r="L89" s="327"/>
      <c r="M89" s="323" t="s">
        <v>43</v>
      </c>
      <c r="N89" s="324"/>
      <c r="O89" s="324"/>
      <c r="P89" s="324"/>
      <c r="Q89" s="324"/>
      <c r="R89" s="324"/>
      <c r="S89" s="325"/>
      <c r="T89" s="43" t="s">
        <v>42</v>
      </c>
      <c r="U89" s="44">
        <f>IFERROR(U83/H83,"0")+IFERROR(U84/H84,"0")+IFERROR(U85/H85,"0")+IFERROR(U86/H86,"0")+IFERROR(U87/H87,"0")+IFERROR(U88/H88,"0")</f>
        <v>2</v>
      </c>
      <c r="V89" s="44">
        <f>IFERROR(V83/H83,"0")+IFERROR(V84/H84,"0")+IFERROR(V85/H85,"0")+IFERROR(V86/H86,"0")+IFERROR(V87/H87,"0")+IFERROR(V88/H88,"0")</f>
        <v>2</v>
      </c>
      <c r="W89" s="44">
        <f>IFERROR(IF(W83="",0,W83),"0")+IFERROR(IF(W84="",0,W84),"0")+IFERROR(IF(W85="",0,W85),"0")+IFERROR(IF(W86="",0,W86),"0")+IFERROR(IF(W87="",0,W87),"0")+IFERROR(IF(W88="",0,W88),"0")</f>
        <v>1.506E-2</v>
      </c>
      <c r="X89" s="68"/>
      <c r="Y89" s="68"/>
    </row>
    <row r="90" spans="1:29" x14ac:dyDescent="0.2">
      <c r="A90" s="326"/>
      <c r="B90" s="326"/>
      <c r="C90" s="326"/>
      <c r="D90" s="326"/>
      <c r="E90" s="326"/>
      <c r="F90" s="326"/>
      <c r="G90" s="326"/>
      <c r="H90" s="326"/>
      <c r="I90" s="326"/>
      <c r="J90" s="326"/>
      <c r="K90" s="326"/>
      <c r="L90" s="327"/>
      <c r="M90" s="323" t="s">
        <v>43</v>
      </c>
      <c r="N90" s="324"/>
      <c r="O90" s="324"/>
      <c r="P90" s="324"/>
      <c r="Q90" s="324"/>
      <c r="R90" s="324"/>
      <c r="S90" s="325"/>
      <c r="T90" s="43" t="s">
        <v>0</v>
      </c>
      <c r="U90" s="44">
        <f>IFERROR(SUM(U83:U88),"0")</f>
        <v>6</v>
      </c>
      <c r="V90" s="44">
        <f>IFERROR(SUM(V83:V88),"0")</f>
        <v>6</v>
      </c>
      <c r="W90" s="43"/>
      <c r="X90" s="68"/>
      <c r="Y90" s="68"/>
    </row>
    <row r="91" spans="1:29" ht="14.25" customHeight="1" x14ac:dyDescent="0.25">
      <c r="A91" s="334" t="s">
        <v>75</v>
      </c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4"/>
      <c r="P91" s="334"/>
      <c r="Q91" s="334"/>
      <c r="R91" s="334"/>
      <c r="S91" s="334"/>
      <c r="T91" s="334"/>
      <c r="U91" s="334"/>
      <c r="V91" s="334"/>
      <c r="W91" s="33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18">
        <v>4607091387667</v>
      </c>
      <c r="E92" s="318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0"/>
      <c r="O92" s="320"/>
      <c r="P92" s="320"/>
      <c r="Q92" s="321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18">
        <v>4607091387636</v>
      </c>
      <c r="E93" s="318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0"/>
      <c r="O93" s="320"/>
      <c r="P93" s="320"/>
      <c r="Q93" s="321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18">
        <v>4607091384727</v>
      </c>
      <c r="E94" s="318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0"/>
      <c r="O94" s="320"/>
      <c r="P94" s="320"/>
      <c r="Q94" s="321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18">
        <v>4607091386745</v>
      </c>
      <c r="E95" s="318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0"/>
      <c r="O95" s="320"/>
      <c r="P95" s="320"/>
      <c r="Q95" s="321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18">
        <v>4607091382426</v>
      </c>
      <c r="E96" s="31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0"/>
      <c r="O96" s="320"/>
      <c r="P96" s="320"/>
      <c r="Q96" s="321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18">
        <v>4607091386547</v>
      </c>
      <c r="E97" s="318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0"/>
      <c r="O97" s="320"/>
      <c r="P97" s="320"/>
      <c r="Q97" s="321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18">
        <v>4607091384703</v>
      </c>
      <c r="E98" s="318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0"/>
      <c r="O98" s="320"/>
      <c r="P98" s="320"/>
      <c r="Q98" s="321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18">
        <v>4607091384734</v>
      </c>
      <c r="E99" s="318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0"/>
      <c r="O99" s="320"/>
      <c r="P99" s="320"/>
      <c r="Q99" s="321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18">
        <v>4607091382464</v>
      </c>
      <c r="E100" s="31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0"/>
      <c r="O100" s="320"/>
      <c r="P100" s="320"/>
      <c r="Q100" s="321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6"/>
      <c r="B101" s="326"/>
      <c r="C101" s="326"/>
      <c r="D101" s="326"/>
      <c r="E101" s="326"/>
      <c r="F101" s="326"/>
      <c r="G101" s="326"/>
      <c r="H101" s="326"/>
      <c r="I101" s="326"/>
      <c r="J101" s="326"/>
      <c r="K101" s="326"/>
      <c r="L101" s="327"/>
      <c r="M101" s="323" t="s">
        <v>43</v>
      </c>
      <c r="N101" s="324"/>
      <c r="O101" s="324"/>
      <c r="P101" s="324"/>
      <c r="Q101" s="324"/>
      <c r="R101" s="324"/>
      <c r="S101" s="325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6"/>
      <c r="B102" s="326"/>
      <c r="C102" s="326"/>
      <c r="D102" s="326"/>
      <c r="E102" s="326"/>
      <c r="F102" s="326"/>
      <c r="G102" s="326"/>
      <c r="H102" s="326"/>
      <c r="I102" s="326"/>
      <c r="J102" s="326"/>
      <c r="K102" s="326"/>
      <c r="L102" s="327"/>
      <c r="M102" s="323" t="s">
        <v>43</v>
      </c>
      <c r="N102" s="324"/>
      <c r="O102" s="324"/>
      <c r="P102" s="324"/>
      <c r="Q102" s="324"/>
      <c r="R102" s="324"/>
      <c r="S102" s="325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34" t="s">
        <v>79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18">
        <v>4607091386967</v>
      </c>
      <c r="E104" s="318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525" t="s">
        <v>195</v>
      </c>
      <c r="N104" s="320"/>
      <c r="O104" s="320"/>
      <c r="P104" s="320"/>
      <c r="Q104" s="321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18">
        <v>4607091385304</v>
      </c>
      <c r="E105" s="318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0"/>
      <c r="O105" s="320"/>
      <c r="P105" s="320"/>
      <c r="Q105" s="321"/>
      <c r="R105" s="40" t="s">
        <v>48</v>
      </c>
      <c r="S105" s="40" t="s">
        <v>48</v>
      </c>
      <c r="T105" s="41" t="s">
        <v>0</v>
      </c>
      <c r="U105" s="59">
        <v>200</v>
      </c>
      <c r="V105" s="56">
        <f t="shared" si="6"/>
        <v>202.5</v>
      </c>
      <c r="W105" s="42">
        <f>IFERROR(IF(V105=0,"",ROUNDUP(V105/H105,0)*0.02175),"")</f>
        <v>0.54374999999999996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18">
        <v>4607091386264</v>
      </c>
      <c r="E106" s="318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0"/>
      <c r="O106" s="320"/>
      <c r="P106" s="320"/>
      <c r="Q106" s="321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18">
        <v>4607091385731</v>
      </c>
      <c r="E107" s="318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521" t="s">
        <v>202</v>
      </c>
      <c r="N107" s="320"/>
      <c r="O107" s="320"/>
      <c r="P107" s="320"/>
      <c r="Q107" s="321"/>
      <c r="R107" s="40" t="s">
        <v>48</v>
      </c>
      <c r="S107" s="40" t="s">
        <v>48</v>
      </c>
      <c r="T107" s="41" t="s">
        <v>0</v>
      </c>
      <c r="U107" s="59">
        <v>4</v>
      </c>
      <c r="V107" s="56">
        <f t="shared" si="6"/>
        <v>5.4</v>
      </c>
      <c r="W107" s="42">
        <f>IFERROR(IF(V107=0,"",ROUNDUP(V107/H107,0)*0.00753),"")</f>
        <v>1.506E-2</v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18">
        <v>4680115880214</v>
      </c>
      <c r="E108" s="318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522" t="s">
        <v>205</v>
      </c>
      <c r="N108" s="320"/>
      <c r="O108" s="320"/>
      <c r="P108" s="320"/>
      <c r="Q108" s="321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18">
        <v>4680115880894</v>
      </c>
      <c r="E109" s="318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523" t="s">
        <v>208</v>
      </c>
      <c r="N109" s="320"/>
      <c r="O109" s="320"/>
      <c r="P109" s="320"/>
      <c r="Q109" s="321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18">
        <v>4607091385427</v>
      </c>
      <c r="E110" s="318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0"/>
      <c r="O110" s="320"/>
      <c r="P110" s="320"/>
      <c r="Q110" s="321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6"/>
      <c r="B111" s="326"/>
      <c r="C111" s="326"/>
      <c r="D111" s="326"/>
      <c r="E111" s="326"/>
      <c r="F111" s="326"/>
      <c r="G111" s="326"/>
      <c r="H111" s="326"/>
      <c r="I111" s="326"/>
      <c r="J111" s="326"/>
      <c r="K111" s="326"/>
      <c r="L111" s="327"/>
      <c r="M111" s="323" t="s">
        <v>43</v>
      </c>
      <c r="N111" s="324"/>
      <c r="O111" s="324"/>
      <c r="P111" s="324"/>
      <c r="Q111" s="324"/>
      <c r="R111" s="324"/>
      <c r="S111" s="325"/>
      <c r="T111" s="43" t="s">
        <v>42</v>
      </c>
      <c r="U111" s="44">
        <f>IFERROR(U104/H104,"0")+IFERROR(U105/H105,"0")+IFERROR(U106/H106,"0")+IFERROR(U107/H107,"0")+IFERROR(U108/H108,"0")+IFERROR(U109/H109,"0")+IFERROR(U110/H110,"0")</f>
        <v>26.172839506172838</v>
      </c>
      <c r="V111" s="44">
        <f>IFERROR(V104/H104,"0")+IFERROR(V105/H105,"0")+IFERROR(V106/H106,"0")+IFERROR(V107/H107,"0")+IFERROR(V108/H108,"0")+IFERROR(V109/H109,"0")+IFERROR(V110/H110,"0")</f>
        <v>27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0.55880999999999992</v>
      </c>
      <c r="X111" s="68"/>
      <c r="Y111" s="68"/>
    </row>
    <row r="112" spans="1:29" x14ac:dyDescent="0.2">
      <c r="A112" s="326"/>
      <c r="B112" s="326"/>
      <c r="C112" s="326"/>
      <c r="D112" s="326"/>
      <c r="E112" s="326"/>
      <c r="F112" s="326"/>
      <c r="G112" s="326"/>
      <c r="H112" s="326"/>
      <c r="I112" s="326"/>
      <c r="J112" s="326"/>
      <c r="K112" s="326"/>
      <c r="L112" s="327"/>
      <c r="M112" s="323" t="s">
        <v>43</v>
      </c>
      <c r="N112" s="324"/>
      <c r="O112" s="324"/>
      <c r="P112" s="324"/>
      <c r="Q112" s="324"/>
      <c r="R112" s="324"/>
      <c r="S112" s="325"/>
      <c r="T112" s="43" t="s">
        <v>0</v>
      </c>
      <c r="U112" s="44">
        <f>IFERROR(SUM(U104:U110),"0")</f>
        <v>204</v>
      </c>
      <c r="V112" s="44">
        <f>IFERROR(SUM(V104:V110),"0")</f>
        <v>207.9</v>
      </c>
      <c r="W112" s="43"/>
      <c r="X112" s="68"/>
      <c r="Y112" s="68"/>
    </row>
    <row r="113" spans="1:29" ht="14.25" customHeight="1" x14ac:dyDescent="0.25">
      <c r="A113" s="334" t="s">
        <v>211</v>
      </c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34"/>
      <c r="P113" s="334"/>
      <c r="Q113" s="334"/>
      <c r="R113" s="334"/>
      <c r="S113" s="334"/>
      <c r="T113" s="334"/>
      <c r="U113" s="334"/>
      <c r="V113" s="334"/>
      <c r="W113" s="33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18">
        <v>4607091383065</v>
      </c>
      <c r="E114" s="318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0"/>
      <c r="O114" s="320"/>
      <c r="P114" s="320"/>
      <c r="Q114" s="321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18">
        <v>4680115881532</v>
      </c>
      <c r="E115" s="318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51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0"/>
      <c r="O115" s="320"/>
      <c r="P115" s="320"/>
      <c r="Q115" s="321"/>
      <c r="R115" s="40" t="s">
        <v>48</v>
      </c>
      <c r="S115" s="40" t="s">
        <v>48</v>
      </c>
      <c r="T115" s="41" t="s">
        <v>0</v>
      </c>
      <c r="U115" s="59">
        <v>30</v>
      </c>
      <c r="V115" s="56">
        <f>IFERROR(IF(U115="",0,CEILING((U115/$H115),1)*$H115),"")</f>
        <v>32.4</v>
      </c>
      <c r="W115" s="42">
        <f>IFERROR(IF(V115=0,"",ROUNDUP(V115/H115,0)*0.02175),"")</f>
        <v>8.6999999999999994E-2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18">
        <v>4680115880238</v>
      </c>
      <c r="E116" s="31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51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20"/>
      <c r="O116" s="320"/>
      <c r="P116" s="320"/>
      <c r="Q116" s="321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18">
        <v>4680115881464</v>
      </c>
      <c r="E117" s="318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520" t="s">
        <v>220</v>
      </c>
      <c r="N117" s="320"/>
      <c r="O117" s="320"/>
      <c r="P117" s="320"/>
      <c r="Q117" s="321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6"/>
      <c r="B118" s="326"/>
      <c r="C118" s="326"/>
      <c r="D118" s="326"/>
      <c r="E118" s="326"/>
      <c r="F118" s="326"/>
      <c r="G118" s="326"/>
      <c r="H118" s="326"/>
      <c r="I118" s="326"/>
      <c r="J118" s="326"/>
      <c r="K118" s="326"/>
      <c r="L118" s="327"/>
      <c r="M118" s="323" t="s">
        <v>43</v>
      </c>
      <c r="N118" s="324"/>
      <c r="O118" s="324"/>
      <c r="P118" s="324"/>
      <c r="Q118" s="324"/>
      <c r="R118" s="324"/>
      <c r="S118" s="325"/>
      <c r="T118" s="43" t="s">
        <v>42</v>
      </c>
      <c r="U118" s="44">
        <f>IFERROR(U114/H114,"0")+IFERROR(U115/H115,"0")+IFERROR(U116/H116,"0")+IFERROR(U117/H117,"0")</f>
        <v>3.7037037037037037</v>
      </c>
      <c r="V118" s="44">
        <f>IFERROR(V114/H114,"0")+IFERROR(V115/H115,"0")+IFERROR(V116/H116,"0")+IFERROR(V117/H117,"0")</f>
        <v>4</v>
      </c>
      <c r="W118" s="44">
        <f>IFERROR(IF(W114="",0,W114),"0")+IFERROR(IF(W115="",0,W115),"0")+IFERROR(IF(W116="",0,W116),"0")+IFERROR(IF(W117="",0,W117),"0")</f>
        <v>8.6999999999999994E-2</v>
      </c>
      <c r="X118" s="68"/>
      <c r="Y118" s="68"/>
    </row>
    <row r="119" spans="1:29" x14ac:dyDescent="0.2">
      <c r="A119" s="326"/>
      <c r="B119" s="326"/>
      <c r="C119" s="326"/>
      <c r="D119" s="326"/>
      <c r="E119" s="326"/>
      <c r="F119" s="326"/>
      <c r="G119" s="326"/>
      <c r="H119" s="326"/>
      <c r="I119" s="326"/>
      <c r="J119" s="326"/>
      <c r="K119" s="326"/>
      <c r="L119" s="327"/>
      <c r="M119" s="323" t="s">
        <v>43</v>
      </c>
      <c r="N119" s="324"/>
      <c r="O119" s="324"/>
      <c r="P119" s="324"/>
      <c r="Q119" s="324"/>
      <c r="R119" s="324"/>
      <c r="S119" s="325"/>
      <c r="T119" s="43" t="s">
        <v>0</v>
      </c>
      <c r="U119" s="44">
        <f>IFERROR(SUM(U114:U117),"0")</f>
        <v>30</v>
      </c>
      <c r="V119" s="44">
        <f>IFERROR(SUM(V114:V117),"0")</f>
        <v>32.4</v>
      </c>
      <c r="W119" s="43"/>
      <c r="X119" s="68"/>
      <c r="Y119" s="68"/>
    </row>
    <row r="120" spans="1:29" ht="16.5" customHeight="1" x14ac:dyDescent="0.25">
      <c r="A120" s="338" t="s">
        <v>221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66"/>
      <c r="Y120" s="66"/>
    </row>
    <row r="121" spans="1:29" ht="14.25" customHeight="1" x14ac:dyDescent="0.25">
      <c r="A121" s="334" t="s">
        <v>79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18">
        <v>4607091385168</v>
      </c>
      <c r="E122" s="318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0"/>
      <c r="O122" s="320"/>
      <c r="P122" s="320"/>
      <c r="Q122" s="321"/>
      <c r="R122" s="40" t="s">
        <v>48</v>
      </c>
      <c r="S122" s="40" t="s">
        <v>48</v>
      </c>
      <c r="T122" s="41" t="s">
        <v>0</v>
      </c>
      <c r="U122" s="59">
        <v>250</v>
      </c>
      <c r="V122" s="56">
        <f>IFERROR(IF(U122="",0,CEILING((U122/$H122),1)*$H122),"")</f>
        <v>251.1</v>
      </c>
      <c r="W122" s="42">
        <f>IFERROR(IF(V122=0,"",ROUNDUP(V122/H122,0)*0.02175),"")</f>
        <v>0.6742499999999999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18">
        <v>4607091383256</v>
      </c>
      <c r="E123" s="318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0"/>
      <c r="O123" s="320"/>
      <c r="P123" s="320"/>
      <c r="Q123" s="321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18">
        <v>4607091385748</v>
      </c>
      <c r="E124" s="318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51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0"/>
      <c r="O124" s="320"/>
      <c r="P124" s="320"/>
      <c r="Q124" s="321"/>
      <c r="R124" s="40" t="s">
        <v>48</v>
      </c>
      <c r="S124" s="40" t="s">
        <v>48</v>
      </c>
      <c r="T124" s="41" t="s">
        <v>0</v>
      </c>
      <c r="U124" s="59">
        <v>4</v>
      </c>
      <c r="V124" s="56">
        <f>IFERROR(IF(U124="",0,CEILING((U124/$H124),1)*$H124),"")</f>
        <v>5.4</v>
      </c>
      <c r="W124" s="42">
        <f>IFERROR(IF(V124=0,"",ROUNDUP(V124/H124,0)*0.00753),"")</f>
        <v>1.506E-2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18">
        <v>4607091384581</v>
      </c>
      <c r="E125" s="318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51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0"/>
      <c r="O125" s="320"/>
      <c r="P125" s="320"/>
      <c r="Q125" s="321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6"/>
      <c r="B126" s="326"/>
      <c r="C126" s="326"/>
      <c r="D126" s="326"/>
      <c r="E126" s="326"/>
      <c r="F126" s="326"/>
      <c r="G126" s="326"/>
      <c r="H126" s="326"/>
      <c r="I126" s="326"/>
      <c r="J126" s="326"/>
      <c r="K126" s="326"/>
      <c r="L126" s="327"/>
      <c r="M126" s="323" t="s">
        <v>43</v>
      </c>
      <c r="N126" s="324"/>
      <c r="O126" s="324"/>
      <c r="P126" s="324"/>
      <c r="Q126" s="324"/>
      <c r="R126" s="324"/>
      <c r="S126" s="325"/>
      <c r="T126" s="43" t="s">
        <v>42</v>
      </c>
      <c r="U126" s="44">
        <f>IFERROR(U122/H122,"0")+IFERROR(U123/H123,"0")+IFERROR(U124/H124,"0")+IFERROR(U125/H125,"0")</f>
        <v>32.345679012345684</v>
      </c>
      <c r="V126" s="44">
        <f>IFERROR(V122/H122,"0")+IFERROR(V123/H123,"0")+IFERROR(V124/H124,"0")+IFERROR(V125/H125,"0")</f>
        <v>33</v>
      </c>
      <c r="W126" s="44">
        <f>IFERROR(IF(W122="",0,W122),"0")+IFERROR(IF(W123="",0,W123),"0")+IFERROR(IF(W124="",0,W124),"0")+IFERROR(IF(W125="",0,W125),"0")</f>
        <v>0.68930999999999987</v>
      </c>
      <c r="X126" s="68"/>
      <c r="Y126" s="68"/>
    </row>
    <row r="127" spans="1:29" x14ac:dyDescent="0.2">
      <c r="A127" s="326"/>
      <c r="B127" s="326"/>
      <c r="C127" s="326"/>
      <c r="D127" s="326"/>
      <c r="E127" s="326"/>
      <c r="F127" s="326"/>
      <c r="G127" s="326"/>
      <c r="H127" s="326"/>
      <c r="I127" s="326"/>
      <c r="J127" s="326"/>
      <c r="K127" s="326"/>
      <c r="L127" s="327"/>
      <c r="M127" s="323" t="s">
        <v>43</v>
      </c>
      <c r="N127" s="324"/>
      <c r="O127" s="324"/>
      <c r="P127" s="324"/>
      <c r="Q127" s="324"/>
      <c r="R127" s="324"/>
      <c r="S127" s="325"/>
      <c r="T127" s="43" t="s">
        <v>0</v>
      </c>
      <c r="U127" s="44">
        <f>IFERROR(SUM(U122:U125),"0")</f>
        <v>254</v>
      </c>
      <c r="V127" s="44">
        <f>IFERROR(SUM(V122:V125),"0")</f>
        <v>256.5</v>
      </c>
      <c r="W127" s="43"/>
      <c r="X127" s="68"/>
      <c r="Y127" s="68"/>
    </row>
    <row r="128" spans="1:29" ht="27.75" customHeight="1" x14ac:dyDescent="0.2">
      <c r="A128" s="343" t="s">
        <v>230</v>
      </c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  <c r="T128" s="343"/>
      <c r="U128" s="343"/>
      <c r="V128" s="343"/>
      <c r="W128" s="343"/>
      <c r="X128" s="55"/>
      <c r="Y128" s="55"/>
    </row>
    <row r="129" spans="1:29" ht="16.5" customHeight="1" x14ac:dyDescent="0.25">
      <c r="A129" s="338" t="s">
        <v>231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66"/>
      <c r="Y129" s="66"/>
    </row>
    <row r="130" spans="1:29" ht="14.25" customHeight="1" x14ac:dyDescent="0.25">
      <c r="A130" s="334" t="s">
        <v>116</v>
      </c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34"/>
      <c r="P130" s="334"/>
      <c r="Q130" s="334"/>
      <c r="R130" s="334"/>
      <c r="S130" s="334"/>
      <c r="T130" s="334"/>
      <c r="U130" s="334"/>
      <c r="V130" s="334"/>
      <c r="W130" s="33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18">
        <v>4607091383423</v>
      </c>
      <c r="E131" s="318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0"/>
      <c r="O131" s="320"/>
      <c r="P131" s="320"/>
      <c r="Q131" s="321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18">
        <v>4607091381405</v>
      </c>
      <c r="E132" s="318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0"/>
      <c r="O132" s="320"/>
      <c r="P132" s="320"/>
      <c r="Q132" s="321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18">
        <v>4607091386516</v>
      </c>
      <c r="E133" s="318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51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0"/>
      <c r="O133" s="320"/>
      <c r="P133" s="320"/>
      <c r="Q133" s="321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6"/>
      <c r="B134" s="326"/>
      <c r="C134" s="326"/>
      <c r="D134" s="326"/>
      <c r="E134" s="326"/>
      <c r="F134" s="326"/>
      <c r="G134" s="326"/>
      <c r="H134" s="326"/>
      <c r="I134" s="326"/>
      <c r="J134" s="326"/>
      <c r="K134" s="326"/>
      <c r="L134" s="327"/>
      <c r="M134" s="323" t="s">
        <v>43</v>
      </c>
      <c r="N134" s="324"/>
      <c r="O134" s="324"/>
      <c r="P134" s="324"/>
      <c r="Q134" s="324"/>
      <c r="R134" s="324"/>
      <c r="S134" s="325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6"/>
      <c r="B135" s="326"/>
      <c r="C135" s="326"/>
      <c r="D135" s="326"/>
      <c r="E135" s="326"/>
      <c r="F135" s="326"/>
      <c r="G135" s="326"/>
      <c r="H135" s="326"/>
      <c r="I135" s="326"/>
      <c r="J135" s="326"/>
      <c r="K135" s="326"/>
      <c r="L135" s="327"/>
      <c r="M135" s="323" t="s">
        <v>43</v>
      </c>
      <c r="N135" s="324"/>
      <c r="O135" s="324"/>
      <c r="P135" s="324"/>
      <c r="Q135" s="324"/>
      <c r="R135" s="324"/>
      <c r="S135" s="325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38" t="s">
        <v>238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66"/>
      <c r="Y136" s="66"/>
    </row>
    <row r="137" spans="1:29" ht="14.25" customHeight="1" x14ac:dyDescent="0.25">
      <c r="A137" s="334" t="s">
        <v>75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18">
        <v>4680115880993</v>
      </c>
      <c r="E138" s="318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506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20"/>
      <c r="O138" s="320"/>
      <c r="P138" s="320"/>
      <c r="Q138" s="321"/>
      <c r="R138" s="40" t="s">
        <v>48</v>
      </c>
      <c r="S138" s="40" t="s">
        <v>48</v>
      </c>
      <c r="T138" s="41" t="s">
        <v>0</v>
      </c>
      <c r="U138" s="59">
        <v>40</v>
      </c>
      <c r="V138" s="56">
        <f t="shared" ref="V138:V145" si="7">IFERROR(IF(U138="",0,CEILING((U138/$H138),1)*$H138),"")</f>
        <v>42</v>
      </c>
      <c r="W138" s="42">
        <f>IFERROR(IF(V138=0,"",ROUNDUP(V138/H138,0)*0.00753),"")</f>
        <v>7.5300000000000006E-2</v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18">
        <v>4680115881761</v>
      </c>
      <c r="E139" s="318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507" t="s">
        <v>243</v>
      </c>
      <c r="N139" s="320"/>
      <c r="O139" s="320"/>
      <c r="P139" s="320"/>
      <c r="Q139" s="321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18">
        <v>4680115881563</v>
      </c>
      <c r="E140" s="318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508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20"/>
      <c r="O140" s="320"/>
      <c r="P140" s="320"/>
      <c r="Q140" s="321"/>
      <c r="R140" s="40" t="s">
        <v>48</v>
      </c>
      <c r="S140" s="40" t="s">
        <v>48</v>
      </c>
      <c r="T140" s="41" t="s">
        <v>0</v>
      </c>
      <c r="U140" s="59">
        <v>250</v>
      </c>
      <c r="V140" s="56">
        <f t="shared" si="7"/>
        <v>252</v>
      </c>
      <c r="W140" s="42">
        <f>IFERROR(IF(V140=0,"",ROUNDUP(V140/H140,0)*0.00753),"")</f>
        <v>0.45180000000000003</v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18">
        <v>4680115880986</v>
      </c>
      <c r="E141" s="318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509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20"/>
      <c r="O141" s="320"/>
      <c r="P141" s="320"/>
      <c r="Q141" s="321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18">
        <v>4680115880207</v>
      </c>
      <c r="E142" s="318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50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20"/>
      <c r="O142" s="320"/>
      <c r="P142" s="320"/>
      <c r="Q142" s="321"/>
      <c r="R142" s="40" t="s">
        <v>48</v>
      </c>
      <c r="S142" s="40" t="s">
        <v>48</v>
      </c>
      <c r="T142" s="41" t="s">
        <v>0</v>
      </c>
      <c r="U142" s="59">
        <v>2</v>
      </c>
      <c r="V142" s="56">
        <f t="shared" si="7"/>
        <v>2.4</v>
      </c>
      <c r="W142" s="42">
        <f>IFERROR(IF(V142=0,"",ROUNDUP(V142/H142,0)*0.00753),"")</f>
        <v>7.5300000000000002E-3</v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18">
        <v>4680115881785</v>
      </c>
      <c r="E143" s="318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503" t="s">
        <v>252</v>
      </c>
      <c r="N143" s="320"/>
      <c r="O143" s="320"/>
      <c r="P143" s="320"/>
      <c r="Q143" s="321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18">
        <v>4680115881679</v>
      </c>
      <c r="E144" s="318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50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20"/>
      <c r="O144" s="320"/>
      <c r="P144" s="320"/>
      <c r="Q144" s="321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18">
        <v>4680115880191</v>
      </c>
      <c r="E145" s="318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50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20"/>
      <c r="O145" s="320"/>
      <c r="P145" s="320"/>
      <c r="Q145" s="321"/>
      <c r="R145" s="40" t="s">
        <v>48</v>
      </c>
      <c r="S145" s="40" t="s">
        <v>48</v>
      </c>
      <c r="T145" s="41" t="s">
        <v>0</v>
      </c>
      <c r="U145" s="59">
        <v>4</v>
      </c>
      <c r="V145" s="56">
        <f t="shared" si="7"/>
        <v>4.8</v>
      </c>
      <c r="W145" s="42">
        <f>IFERROR(IF(V145=0,"",ROUNDUP(V145/H145,0)*0.00753),"")</f>
        <v>1.506E-2</v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26"/>
      <c r="B146" s="326"/>
      <c r="C146" s="326"/>
      <c r="D146" s="326"/>
      <c r="E146" s="326"/>
      <c r="F146" s="326"/>
      <c r="G146" s="326"/>
      <c r="H146" s="326"/>
      <c r="I146" s="326"/>
      <c r="J146" s="326"/>
      <c r="K146" s="326"/>
      <c r="L146" s="327"/>
      <c r="M146" s="323" t="s">
        <v>43</v>
      </c>
      <c r="N146" s="324"/>
      <c r="O146" s="324"/>
      <c r="P146" s="324"/>
      <c r="Q146" s="324"/>
      <c r="R146" s="324"/>
      <c r="S146" s="325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71.547619047619037</v>
      </c>
      <c r="V146" s="44">
        <f>IFERROR(V138/H138,"0")+IFERROR(V139/H139,"0")+IFERROR(V140/H140,"0")+IFERROR(V141/H141,"0")+IFERROR(V142/H142,"0")+IFERROR(V143/H143,"0")+IFERROR(V144/H144,"0")+IFERROR(V145/H145,"0")</f>
        <v>73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0.54969000000000001</v>
      </c>
      <c r="X146" s="68"/>
      <c r="Y146" s="68"/>
    </row>
    <row r="147" spans="1:29" x14ac:dyDescent="0.2">
      <c r="A147" s="326"/>
      <c r="B147" s="326"/>
      <c r="C147" s="326"/>
      <c r="D147" s="326"/>
      <c r="E147" s="326"/>
      <c r="F147" s="326"/>
      <c r="G147" s="326"/>
      <c r="H147" s="326"/>
      <c r="I147" s="326"/>
      <c r="J147" s="326"/>
      <c r="K147" s="326"/>
      <c r="L147" s="327"/>
      <c r="M147" s="323" t="s">
        <v>43</v>
      </c>
      <c r="N147" s="324"/>
      <c r="O147" s="324"/>
      <c r="P147" s="324"/>
      <c r="Q147" s="324"/>
      <c r="R147" s="324"/>
      <c r="S147" s="325"/>
      <c r="T147" s="43" t="s">
        <v>0</v>
      </c>
      <c r="U147" s="44">
        <f>IFERROR(SUM(U138:U145),"0")</f>
        <v>296</v>
      </c>
      <c r="V147" s="44">
        <f>IFERROR(SUM(V138:V145),"0")</f>
        <v>301.2</v>
      </c>
      <c r="W147" s="43"/>
      <c r="X147" s="68"/>
      <c r="Y147" s="68"/>
    </row>
    <row r="148" spans="1:29" ht="16.5" customHeight="1" x14ac:dyDescent="0.25">
      <c r="A148" s="338" t="s">
        <v>257</v>
      </c>
      <c r="B148" s="338"/>
      <c r="C148" s="338"/>
      <c r="D148" s="338"/>
      <c r="E148" s="338"/>
      <c r="F148" s="338"/>
      <c r="G148" s="338"/>
      <c r="H148" s="338"/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66"/>
      <c r="Y148" s="66"/>
    </row>
    <row r="149" spans="1:29" ht="14.25" customHeight="1" x14ac:dyDescent="0.25">
      <c r="A149" s="334" t="s">
        <v>116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18">
        <v>4680115881402</v>
      </c>
      <c r="E150" s="318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500" t="s">
        <v>260</v>
      </c>
      <c r="N150" s="320"/>
      <c r="O150" s="320"/>
      <c r="P150" s="320"/>
      <c r="Q150" s="321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18">
        <v>4680115881396</v>
      </c>
      <c r="E151" s="318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501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20"/>
      <c r="O151" s="320"/>
      <c r="P151" s="320"/>
      <c r="Q151" s="321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26"/>
      <c r="B152" s="326"/>
      <c r="C152" s="326"/>
      <c r="D152" s="326"/>
      <c r="E152" s="326"/>
      <c r="F152" s="326"/>
      <c r="G152" s="326"/>
      <c r="H152" s="326"/>
      <c r="I152" s="326"/>
      <c r="J152" s="326"/>
      <c r="K152" s="326"/>
      <c r="L152" s="327"/>
      <c r="M152" s="323" t="s">
        <v>43</v>
      </c>
      <c r="N152" s="324"/>
      <c r="O152" s="324"/>
      <c r="P152" s="324"/>
      <c r="Q152" s="324"/>
      <c r="R152" s="324"/>
      <c r="S152" s="325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26"/>
      <c r="B153" s="326"/>
      <c r="C153" s="326"/>
      <c r="D153" s="326"/>
      <c r="E153" s="326"/>
      <c r="F153" s="326"/>
      <c r="G153" s="326"/>
      <c r="H153" s="326"/>
      <c r="I153" s="326"/>
      <c r="J153" s="326"/>
      <c r="K153" s="326"/>
      <c r="L153" s="327"/>
      <c r="M153" s="323" t="s">
        <v>43</v>
      </c>
      <c r="N153" s="324"/>
      <c r="O153" s="324"/>
      <c r="P153" s="324"/>
      <c r="Q153" s="324"/>
      <c r="R153" s="324"/>
      <c r="S153" s="325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34" t="s">
        <v>109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18">
        <v>4680115882935</v>
      </c>
      <c r="E155" s="318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98" t="s">
        <v>265</v>
      </c>
      <c r="N155" s="320"/>
      <c r="O155" s="320"/>
      <c r="P155" s="320"/>
      <c r="Q155" s="321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18">
        <v>4680115880764</v>
      </c>
      <c r="E156" s="318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9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20"/>
      <c r="O156" s="320"/>
      <c r="P156" s="320"/>
      <c r="Q156" s="321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26"/>
      <c r="B157" s="326"/>
      <c r="C157" s="326"/>
      <c r="D157" s="326"/>
      <c r="E157" s="326"/>
      <c r="F157" s="326"/>
      <c r="G157" s="326"/>
      <c r="H157" s="326"/>
      <c r="I157" s="326"/>
      <c r="J157" s="326"/>
      <c r="K157" s="326"/>
      <c r="L157" s="327"/>
      <c r="M157" s="323" t="s">
        <v>43</v>
      </c>
      <c r="N157" s="324"/>
      <c r="O157" s="324"/>
      <c r="P157" s="324"/>
      <c r="Q157" s="324"/>
      <c r="R157" s="324"/>
      <c r="S157" s="32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26"/>
      <c r="B158" s="326"/>
      <c r="C158" s="326"/>
      <c r="D158" s="326"/>
      <c r="E158" s="326"/>
      <c r="F158" s="326"/>
      <c r="G158" s="326"/>
      <c r="H158" s="326"/>
      <c r="I158" s="326"/>
      <c r="J158" s="326"/>
      <c r="K158" s="326"/>
      <c r="L158" s="327"/>
      <c r="M158" s="323" t="s">
        <v>43</v>
      </c>
      <c r="N158" s="324"/>
      <c r="O158" s="324"/>
      <c r="P158" s="324"/>
      <c r="Q158" s="324"/>
      <c r="R158" s="324"/>
      <c r="S158" s="32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34" t="s">
        <v>75</v>
      </c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4"/>
      <c r="P159" s="334"/>
      <c r="Q159" s="334"/>
      <c r="R159" s="334"/>
      <c r="S159" s="334"/>
      <c r="T159" s="334"/>
      <c r="U159" s="334"/>
      <c r="V159" s="334"/>
      <c r="W159" s="33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18">
        <v>4680115882683</v>
      </c>
      <c r="E160" s="318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94" t="s">
        <v>270</v>
      </c>
      <c r="N160" s="320"/>
      <c r="O160" s="320"/>
      <c r="P160" s="320"/>
      <c r="Q160" s="321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18">
        <v>4680115882690</v>
      </c>
      <c r="E161" s="318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95" t="s">
        <v>273</v>
      </c>
      <c r="N161" s="320"/>
      <c r="O161" s="320"/>
      <c r="P161" s="320"/>
      <c r="Q161" s="321"/>
      <c r="R161" s="40" t="s">
        <v>48</v>
      </c>
      <c r="S161" s="40" t="s">
        <v>48</v>
      </c>
      <c r="T161" s="41" t="s">
        <v>0</v>
      </c>
      <c r="U161" s="59">
        <v>100</v>
      </c>
      <c r="V161" s="56">
        <f>IFERROR(IF(U161="",0,CEILING((U161/$H161),1)*$H161),"")</f>
        <v>102.60000000000001</v>
      </c>
      <c r="W161" s="42">
        <f>IFERROR(IF(V161=0,"",ROUNDUP(V161/H161,0)*0.00937),"")</f>
        <v>0.17802999999999999</v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18">
        <v>4680115882669</v>
      </c>
      <c r="E162" s="318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96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20"/>
      <c r="O162" s="320"/>
      <c r="P162" s="320"/>
      <c r="Q162" s="321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18">
        <v>4680115882676</v>
      </c>
      <c r="E163" s="318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7" t="s">
        <v>278</v>
      </c>
      <c r="N163" s="320"/>
      <c r="O163" s="320"/>
      <c r="P163" s="320"/>
      <c r="Q163" s="321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26"/>
      <c r="B164" s="326"/>
      <c r="C164" s="326"/>
      <c r="D164" s="326"/>
      <c r="E164" s="326"/>
      <c r="F164" s="326"/>
      <c r="G164" s="326"/>
      <c r="H164" s="326"/>
      <c r="I164" s="326"/>
      <c r="J164" s="326"/>
      <c r="K164" s="326"/>
      <c r="L164" s="327"/>
      <c r="M164" s="323" t="s">
        <v>43</v>
      </c>
      <c r="N164" s="324"/>
      <c r="O164" s="324"/>
      <c r="P164" s="324"/>
      <c r="Q164" s="324"/>
      <c r="R164" s="324"/>
      <c r="S164" s="325"/>
      <c r="T164" s="43" t="s">
        <v>42</v>
      </c>
      <c r="U164" s="44">
        <f>IFERROR(U160/H160,"0")+IFERROR(U161/H161,"0")+IFERROR(U162/H162,"0")+IFERROR(U163/H163,"0")</f>
        <v>18.518518518518519</v>
      </c>
      <c r="V164" s="44">
        <f>IFERROR(V160/H160,"0")+IFERROR(V161/H161,"0")+IFERROR(V162/H162,"0")+IFERROR(V163/H163,"0")</f>
        <v>19</v>
      </c>
      <c r="W164" s="44">
        <f>IFERROR(IF(W160="",0,W160),"0")+IFERROR(IF(W161="",0,W161),"0")+IFERROR(IF(W162="",0,W162),"0")+IFERROR(IF(W163="",0,W163),"0")</f>
        <v>0.17802999999999999</v>
      </c>
      <c r="X164" s="68"/>
      <c r="Y164" s="68"/>
    </row>
    <row r="165" spans="1:29" x14ac:dyDescent="0.2">
      <c r="A165" s="326"/>
      <c r="B165" s="326"/>
      <c r="C165" s="326"/>
      <c r="D165" s="326"/>
      <c r="E165" s="326"/>
      <c r="F165" s="326"/>
      <c r="G165" s="326"/>
      <c r="H165" s="326"/>
      <c r="I165" s="326"/>
      <c r="J165" s="326"/>
      <c r="K165" s="326"/>
      <c r="L165" s="327"/>
      <c r="M165" s="323" t="s">
        <v>43</v>
      </c>
      <c r="N165" s="324"/>
      <c r="O165" s="324"/>
      <c r="P165" s="324"/>
      <c r="Q165" s="324"/>
      <c r="R165" s="324"/>
      <c r="S165" s="325"/>
      <c r="T165" s="43" t="s">
        <v>0</v>
      </c>
      <c r="U165" s="44">
        <f>IFERROR(SUM(U160:U163),"0")</f>
        <v>100</v>
      </c>
      <c r="V165" s="44">
        <f>IFERROR(SUM(V160:V163),"0")</f>
        <v>102.60000000000001</v>
      </c>
      <c r="W165" s="43"/>
      <c r="X165" s="68"/>
      <c r="Y165" s="68"/>
    </row>
    <row r="166" spans="1:29" ht="14.25" customHeight="1" x14ac:dyDescent="0.25">
      <c r="A166" s="334" t="s">
        <v>79</v>
      </c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4"/>
      <c r="P166" s="334"/>
      <c r="Q166" s="334"/>
      <c r="R166" s="334"/>
      <c r="S166" s="334"/>
      <c r="T166" s="334"/>
      <c r="U166" s="334"/>
      <c r="V166" s="334"/>
      <c r="W166" s="33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18">
        <v>4680115881556</v>
      </c>
      <c r="E167" s="318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90" t="s">
        <v>281</v>
      </c>
      <c r="N167" s="320"/>
      <c r="O167" s="320"/>
      <c r="P167" s="320"/>
      <c r="Q167" s="321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18">
        <v>4680115880573</v>
      </c>
      <c r="E168" s="318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91" t="s">
        <v>284</v>
      </c>
      <c r="N168" s="320"/>
      <c r="O168" s="320"/>
      <c r="P168" s="320"/>
      <c r="Q168" s="321"/>
      <c r="R168" s="40" t="s">
        <v>48</v>
      </c>
      <c r="S168" s="40" t="s">
        <v>48</v>
      </c>
      <c r="T168" s="41" t="s">
        <v>0</v>
      </c>
      <c r="U168" s="59">
        <v>90</v>
      </c>
      <c r="V168" s="56">
        <f t="shared" si="8"/>
        <v>93.6</v>
      </c>
      <c r="W168" s="42">
        <f>IFERROR(IF(V168=0,"",ROUNDUP(V168/H168,0)*0.02175),"")</f>
        <v>0.26100000000000001</v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18">
        <v>4680115881594</v>
      </c>
      <c r="E169" s="318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92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20"/>
      <c r="O169" s="320"/>
      <c r="P169" s="320"/>
      <c r="Q169" s="321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18">
        <v>4680115881587</v>
      </c>
      <c r="E170" s="318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93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20"/>
      <c r="O170" s="320"/>
      <c r="P170" s="320"/>
      <c r="Q170" s="321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18">
        <v>4680115880962</v>
      </c>
      <c r="E171" s="318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85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20"/>
      <c r="O171" s="320"/>
      <c r="P171" s="320"/>
      <c r="Q171" s="321"/>
      <c r="R171" s="40" t="s">
        <v>48</v>
      </c>
      <c r="S171" s="40" t="s">
        <v>48</v>
      </c>
      <c r="T171" s="41" t="s">
        <v>0</v>
      </c>
      <c r="U171" s="59">
        <v>100</v>
      </c>
      <c r="V171" s="56">
        <f t="shared" si="8"/>
        <v>101.39999999999999</v>
      </c>
      <c r="W171" s="42">
        <f>IFERROR(IF(V171=0,"",ROUNDUP(V171/H171,0)*0.02175),"")</f>
        <v>0.28275</v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18">
        <v>4680115881617</v>
      </c>
      <c r="E172" s="318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86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20"/>
      <c r="O172" s="320"/>
      <c r="P172" s="320"/>
      <c r="Q172" s="321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18">
        <v>4680115881228</v>
      </c>
      <c r="E173" s="318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8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20"/>
      <c r="O173" s="320"/>
      <c r="P173" s="320"/>
      <c r="Q173" s="321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18">
        <v>4680115881037</v>
      </c>
      <c r="E174" s="318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88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20"/>
      <c r="O174" s="320"/>
      <c r="P174" s="320"/>
      <c r="Q174" s="321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18">
        <v>4680115881211</v>
      </c>
      <c r="E175" s="318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89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20"/>
      <c r="O175" s="320"/>
      <c r="P175" s="320"/>
      <c r="Q175" s="321"/>
      <c r="R175" s="40" t="s">
        <v>48</v>
      </c>
      <c r="S175" s="40" t="s">
        <v>48</v>
      </c>
      <c r="T175" s="41" t="s">
        <v>0</v>
      </c>
      <c r="U175" s="59">
        <v>124</v>
      </c>
      <c r="V175" s="56">
        <f t="shared" si="8"/>
        <v>124.8</v>
      </c>
      <c r="W175" s="42">
        <f>IFERROR(IF(V175=0,"",ROUNDUP(V175/H175,0)*0.00753),"")</f>
        <v>0.39156000000000002</v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18">
        <v>4680115881020</v>
      </c>
      <c r="E176" s="318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80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20"/>
      <c r="O176" s="320"/>
      <c r="P176" s="320"/>
      <c r="Q176" s="321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18">
        <v>4680115882195</v>
      </c>
      <c r="E177" s="318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81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20"/>
      <c r="O177" s="320"/>
      <c r="P177" s="320"/>
      <c r="Q177" s="321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18">
        <v>4680115882607</v>
      </c>
      <c r="E178" s="318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82" t="s">
        <v>305</v>
      </c>
      <c r="N178" s="320"/>
      <c r="O178" s="320"/>
      <c r="P178" s="320"/>
      <c r="Q178" s="321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18">
        <v>4680115880092</v>
      </c>
      <c r="E179" s="318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83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0"/>
      <c r="O179" s="320"/>
      <c r="P179" s="320"/>
      <c r="Q179" s="321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18">
        <v>4680115880221</v>
      </c>
      <c r="E180" s="318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84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0"/>
      <c r="O180" s="320"/>
      <c r="P180" s="320"/>
      <c r="Q180" s="321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18">
        <v>4680115882942</v>
      </c>
      <c r="E181" s="318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7" t="s">
        <v>312</v>
      </c>
      <c r="N181" s="320"/>
      <c r="O181" s="320"/>
      <c r="P181" s="320"/>
      <c r="Q181" s="321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18">
        <v>4680115880504</v>
      </c>
      <c r="E182" s="318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0"/>
      <c r="O182" s="320"/>
      <c r="P182" s="320"/>
      <c r="Q182" s="321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18">
        <v>4680115882164</v>
      </c>
      <c r="E183" s="318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79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0"/>
      <c r="O183" s="320"/>
      <c r="P183" s="320"/>
      <c r="Q183" s="321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26"/>
      <c r="B184" s="326"/>
      <c r="C184" s="326"/>
      <c r="D184" s="326"/>
      <c r="E184" s="326"/>
      <c r="F184" s="326"/>
      <c r="G184" s="326"/>
      <c r="H184" s="326"/>
      <c r="I184" s="326"/>
      <c r="J184" s="326"/>
      <c r="K184" s="326"/>
      <c r="L184" s="327"/>
      <c r="M184" s="323" t="s">
        <v>43</v>
      </c>
      <c r="N184" s="324"/>
      <c r="O184" s="324"/>
      <c r="P184" s="324"/>
      <c r="Q184" s="324"/>
      <c r="R184" s="324"/>
      <c r="S184" s="325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76.025641025641022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77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0.93530999999999997</v>
      </c>
      <c r="X184" s="68"/>
      <c r="Y184" s="68"/>
    </row>
    <row r="185" spans="1:29" x14ac:dyDescent="0.2">
      <c r="A185" s="326"/>
      <c r="B185" s="326"/>
      <c r="C185" s="326"/>
      <c r="D185" s="326"/>
      <c r="E185" s="326"/>
      <c r="F185" s="326"/>
      <c r="G185" s="326"/>
      <c r="H185" s="326"/>
      <c r="I185" s="326"/>
      <c r="J185" s="326"/>
      <c r="K185" s="326"/>
      <c r="L185" s="327"/>
      <c r="M185" s="323" t="s">
        <v>43</v>
      </c>
      <c r="N185" s="324"/>
      <c r="O185" s="324"/>
      <c r="P185" s="324"/>
      <c r="Q185" s="324"/>
      <c r="R185" s="324"/>
      <c r="S185" s="325"/>
      <c r="T185" s="43" t="s">
        <v>0</v>
      </c>
      <c r="U185" s="44">
        <f>IFERROR(SUM(U167:U183),"0")</f>
        <v>314</v>
      </c>
      <c r="V185" s="44">
        <f>IFERROR(SUM(V167:V183),"0")</f>
        <v>319.8</v>
      </c>
      <c r="W185" s="43"/>
      <c r="X185" s="68"/>
      <c r="Y185" s="68"/>
    </row>
    <row r="186" spans="1:29" ht="14.25" customHeight="1" x14ac:dyDescent="0.25">
      <c r="A186" s="334" t="s">
        <v>211</v>
      </c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4"/>
      <c r="P186" s="334"/>
      <c r="Q186" s="334"/>
      <c r="R186" s="334"/>
      <c r="S186" s="334"/>
      <c r="T186" s="334"/>
      <c r="U186" s="334"/>
      <c r="V186" s="334"/>
      <c r="W186" s="33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18">
        <v>4680115880801</v>
      </c>
      <c r="E187" s="31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75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0"/>
      <c r="O187" s="320"/>
      <c r="P187" s="320"/>
      <c r="Q187" s="321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18">
        <v>4680115880818</v>
      </c>
      <c r="E188" s="318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76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0"/>
      <c r="O188" s="320"/>
      <c r="P188" s="320"/>
      <c r="Q188" s="321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26"/>
      <c r="B189" s="326"/>
      <c r="C189" s="326"/>
      <c r="D189" s="326"/>
      <c r="E189" s="326"/>
      <c r="F189" s="326"/>
      <c r="G189" s="326"/>
      <c r="H189" s="326"/>
      <c r="I189" s="326"/>
      <c r="J189" s="326"/>
      <c r="K189" s="326"/>
      <c r="L189" s="327"/>
      <c r="M189" s="323" t="s">
        <v>43</v>
      </c>
      <c r="N189" s="324"/>
      <c r="O189" s="324"/>
      <c r="P189" s="324"/>
      <c r="Q189" s="324"/>
      <c r="R189" s="324"/>
      <c r="S189" s="325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26"/>
      <c r="B190" s="326"/>
      <c r="C190" s="326"/>
      <c r="D190" s="326"/>
      <c r="E190" s="326"/>
      <c r="F190" s="326"/>
      <c r="G190" s="326"/>
      <c r="H190" s="326"/>
      <c r="I190" s="326"/>
      <c r="J190" s="326"/>
      <c r="K190" s="326"/>
      <c r="L190" s="327"/>
      <c r="M190" s="323" t="s">
        <v>43</v>
      </c>
      <c r="N190" s="324"/>
      <c r="O190" s="324"/>
      <c r="P190" s="324"/>
      <c r="Q190" s="324"/>
      <c r="R190" s="324"/>
      <c r="S190" s="325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38" t="s">
        <v>321</v>
      </c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66"/>
      <c r="Y191" s="66"/>
    </row>
    <row r="192" spans="1:29" ht="14.25" customHeight="1" x14ac:dyDescent="0.25">
      <c r="A192" s="334" t="s">
        <v>116</v>
      </c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4"/>
      <c r="M192" s="334"/>
      <c r="N192" s="334"/>
      <c r="O192" s="334"/>
      <c r="P192" s="334"/>
      <c r="Q192" s="334"/>
      <c r="R192" s="334"/>
      <c r="S192" s="334"/>
      <c r="T192" s="334"/>
      <c r="U192" s="334"/>
      <c r="V192" s="334"/>
      <c r="W192" s="33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18">
        <v>4607091387445</v>
      </c>
      <c r="E193" s="318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0"/>
      <c r="O193" s="320"/>
      <c r="P193" s="320"/>
      <c r="Q193" s="321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18">
        <v>4607091386004</v>
      </c>
      <c r="E194" s="318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0"/>
      <c r="O194" s="320"/>
      <c r="P194" s="320"/>
      <c r="Q194" s="321"/>
      <c r="R194" s="40" t="s">
        <v>48</v>
      </c>
      <c r="S194" s="40" t="s">
        <v>48</v>
      </c>
      <c r="T194" s="41" t="s">
        <v>0</v>
      </c>
      <c r="U194" s="59">
        <v>10</v>
      </c>
      <c r="V194" s="56">
        <f t="shared" si="10"/>
        <v>10.8</v>
      </c>
      <c r="W194" s="42">
        <f>IFERROR(IF(V194=0,"",ROUNDUP(V194/H194,0)*0.02039),"")</f>
        <v>2.0389999999999998E-2</v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18">
        <v>4607091386004</v>
      </c>
      <c r="E195" s="318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0"/>
      <c r="O195" s="320"/>
      <c r="P195" s="320"/>
      <c r="Q195" s="321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18">
        <v>4607091386073</v>
      </c>
      <c r="E196" s="318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0"/>
      <c r="O196" s="320"/>
      <c r="P196" s="320"/>
      <c r="Q196" s="321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18">
        <v>4607091387322</v>
      </c>
      <c r="E197" s="318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0"/>
      <c r="O197" s="320"/>
      <c r="P197" s="320"/>
      <c r="Q197" s="321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18">
        <v>4607091387322</v>
      </c>
      <c r="E198" s="318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0"/>
      <c r="O198" s="320"/>
      <c r="P198" s="320"/>
      <c r="Q198" s="321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18">
        <v>4607091387377</v>
      </c>
      <c r="E199" s="318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0"/>
      <c r="O199" s="320"/>
      <c r="P199" s="320"/>
      <c r="Q199" s="321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18">
        <v>4607091387353</v>
      </c>
      <c r="E200" s="318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0"/>
      <c r="O200" s="320"/>
      <c r="P200" s="320"/>
      <c r="Q200" s="321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18">
        <v>4607091386011</v>
      </c>
      <c r="E201" s="318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0"/>
      <c r="O201" s="320"/>
      <c r="P201" s="320"/>
      <c r="Q201" s="321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18">
        <v>4607091387308</v>
      </c>
      <c r="E202" s="318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0"/>
      <c r="O202" s="320"/>
      <c r="P202" s="320"/>
      <c r="Q202" s="321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18">
        <v>4607091387339</v>
      </c>
      <c r="E203" s="318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0"/>
      <c r="O203" s="320"/>
      <c r="P203" s="320"/>
      <c r="Q203" s="321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18">
        <v>4680115882638</v>
      </c>
      <c r="E204" s="318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63" t="s">
        <v>345</v>
      </c>
      <c r="N204" s="320"/>
      <c r="O204" s="320"/>
      <c r="P204" s="320"/>
      <c r="Q204" s="321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18">
        <v>4680115881938</v>
      </c>
      <c r="E205" s="318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64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0"/>
      <c r="O205" s="320"/>
      <c r="P205" s="320"/>
      <c r="Q205" s="321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18">
        <v>4607091387346</v>
      </c>
      <c r="E206" s="318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0"/>
      <c r="O206" s="320"/>
      <c r="P206" s="320"/>
      <c r="Q206" s="321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18">
        <v>4607091389807</v>
      </c>
      <c r="E207" s="318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0"/>
      <c r="O207" s="320"/>
      <c r="P207" s="320"/>
      <c r="Q207" s="321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26"/>
      <c r="B208" s="326"/>
      <c r="C208" s="326"/>
      <c r="D208" s="326"/>
      <c r="E208" s="326"/>
      <c r="F208" s="326"/>
      <c r="G208" s="326"/>
      <c r="H208" s="326"/>
      <c r="I208" s="326"/>
      <c r="J208" s="326"/>
      <c r="K208" s="326"/>
      <c r="L208" s="327"/>
      <c r="M208" s="323" t="s">
        <v>43</v>
      </c>
      <c r="N208" s="324"/>
      <c r="O208" s="324"/>
      <c r="P208" s="324"/>
      <c r="Q208" s="324"/>
      <c r="R208" s="324"/>
      <c r="S208" s="325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0.92592592592592582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1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2.0389999999999998E-2</v>
      </c>
      <c r="X208" s="68"/>
      <c r="Y208" s="68"/>
    </row>
    <row r="209" spans="1:29" x14ac:dyDescent="0.2">
      <c r="A209" s="326"/>
      <c r="B209" s="326"/>
      <c r="C209" s="326"/>
      <c r="D209" s="326"/>
      <c r="E209" s="326"/>
      <c r="F209" s="326"/>
      <c r="G209" s="326"/>
      <c r="H209" s="326"/>
      <c r="I209" s="326"/>
      <c r="J209" s="326"/>
      <c r="K209" s="326"/>
      <c r="L209" s="327"/>
      <c r="M209" s="323" t="s">
        <v>43</v>
      </c>
      <c r="N209" s="324"/>
      <c r="O209" s="324"/>
      <c r="P209" s="324"/>
      <c r="Q209" s="324"/>
      <c r="R209" s="324"/>
      <c r="S209" s="325"/>
      <c r="T209" s="43" t="s">
        <v>0</v>
      </c>
      <c r="U209" s="44">
        <f>IFERROR(SUM(U193:U207),"0")</f>
        <v>10</v>
      </c>
      <c r="V209" s="44">
        <f>IFERROR(SUM(V193:V207),"0")</f>
        <v>10.8</v>
      </c>
      <c r="W209" s="43"/>
      <c r="X209" s="68"/>
      <c r="Y209" s="68"/>
    </row>
    <row r="210" spans="1:29" ht="14.25" customHeight="1" x14ac:dyDescent="0.25">
      <c r="A210" s="334" t="s">
        <v>109</v>
      </c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4"/>
      <c r="P210" s="334"/>
      <c r="Q210" s="334"/>
      <c r="R210" s="334"/>
      <c r="S210" s="334"/>
      <c r="T210" s="334"/>
      <c r="U210" s="334"/>
      <c r="V210" s="334"/>
      <c r="W210" s="33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18">
        <v>4680115881914</v>
      </c>
      <c r="E211" s="31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60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0"/>
      <c r="O211" s="320"/>
      <c r="P211" s="320"/>
      <c r="Q211" s="321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26"/>
      <c r="B212" s="326"/>
      <c r="C212" s="326"/>
      <c r="D212" s="326"/>
      <c r="E212" s="326"/>
      <c r="F212" s="326"/>
      <c r="G212" s="326"/>
      <c r="H212" s="326"/>
      <c r="I212" s="326"/>
      <c r="J212" s="326"/>
      <c r="K212" s="326"/>
      <c r="L212" s="327"/>
      <c r="M212" s="323" t="s">
        <v>43</v>
      </c>
      <c r="N212" s="324"/>
      <c r="O212" s="324"/>
      <c r="P212" s="324"/>
      <c r="Q212" s="324"/>
      <c r="R212" s="324"/>
      <c r="S212" s="325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26"/>
      <c r="B213" s="326"/>
      <c r="C213" s="326"/>
      <c r="D213" s="326"/>
      <c r="E213" s="326"/>
      <c r="F213" s="326"/>
      <c r="G213" s="326"/>
      <c r="H213" s="326"/>
      <c r="I213" s="326"/>
      <c r="J213" s="326"/>
      <c r="K213" s="326"/>
      <c r="L213" s="327"/>
      <c r="M213" s="323" t="s">
        <v>43</v>
      </c>
      <c r="N213" s="324"/>
      <c r="O213" s="324"/>
      <c r="P213" s="324"/>
      <c r="Q213" s="324"/>
      <c r="R213" s="324"/>
      <c r="S213" s="325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34" t="s">
        <v>75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18">
        <v>4607091387193</v>
      </c>
      <c r="E215" s="318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0"/>
      <c r="O215" s="320"/>
      <c r="P215" s="320"/>
      <c r="Q215" s="321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18">
        <v>4607091387230</v>
      </c>
      <c r="E216" s="318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0"/>
      <c r="O216" s="320"/>
      <c r="P216" s="320"/>
      <c r="Q216" s="321"/>
      <c r="R216" s="40" t="s">
        <v>48</v>
      </c>
      <c r="S216" s="40" t="s">
        <v>48</v>
      </c>
      <c r="T216" s="41" t="s">
        <v>0</v>
      </c>
      <c r="U216" s="59">
        <v>42</v>
      </c>
      <c r="V216" s="56">
        <f>IFERROR(IF(U216="",0,CEILING((U216/$H216),1)*$H216),"")</f>
        <v>42</v>
      </c>
      <c r="W216" s="42">
        <f>IFERROR(IF(V216=0,"",ROUNDUP(V216/H216,0)*0.00753),"")</f>
        <v>7.5300000000000006E-2</v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18">
        <v>4607091387285</v>
      </c>
      <c r="E217" s="318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0"/>
      <c r="O217" s="320"/>
      <c r="P217" s="320"/>
      <c r="Q217" s="321"/>
      <c r="R217" s="40" t="s">
        <v>48</v>
      </c>
      <c r="S217" s="40" t="s">
        <v>48</v>
      </c>
      <c r="T217" s="41" t="s">
        <v>0</v>
      </c>
      <c r="U217" s="59">
        <v>4</v>
      </c>
      <c r="V217" s="56">
        <f>IFERROR(IF(U217="",0,CEILING((U217/$H217),1)*$H217),"")</f>
        <v>4.2</v>
      </c>
      <c r="W217" s="42">
        <f>IFERROR(IF(V217=0,"",ROUNDUP(V217/H217,0)*0.00502),"")</f>
        <v>1.004E-2</v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18">
        <v>4607091389845</v>
      </c>
      <c r="E218" s="31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0"/>
      <c r="O218" s="320"/>
      <c r="P218" s="320"/>
      <c r="Q218" s="321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26"/>
      <c r="B219" s="326"/>
      <c r="C219" s="326"/>
      <c r="D219" s="326"/>
      <c r="E219" s="326"/>
      <c r="F219" s="326"/>
      <c r="G219" s="326"/>
      <c r="H219" s="326"/>
      <c r="I219" s="326"/>
      <c r="J219" s="326"/>
      <c r="K219" s="326"/>
      <c r="L219" s="327"/>
      <c r="M219" s="323" t="s">
        <v>43</v>
      </c>
      <c r="N219" s="324"/>
      <c r="O219" s="324"/>
      <c r="P219" s="324"/>
      <c r="Q219" s="324"/>
      <c r="R219" s="324"/>
      <c r="S219" s="325"/>
      <c r="T219" s="43" t="s">
        <v>42</v>
      </c>
      <c r="U219" s="44">
        <f>IFERROR(U215/H215,"0")+IFERROR(U216/H216,"0")+IFERROR(U217/H217,"0")+IFERROR(U218/H218,"0")</f>
        <v>11.904761904761905</v>
      </c>
      <c r="V219" s="44">
        <f>IFERROR(V215/H215,"0")+IFERROR(V216/H216,"0")+IFERROR(V217/H217,"0")+IFERROR(V218/H218,"0")</f>
        <v>12</v>
      </c>
      <c r="W219" s="44">
        <f>IFERROR(IF(W215="",0,W215),"0")+IFERROR(IF(W216="",0,W216),"0")+IFERROR(IF(W217="",0,W217),"0")+IFERROR(IF(W218="",0,W218),"0")</f>
        <v>8.5339999999999999E-2</v>
      </c>
      <c r="X219" s="68"/>
      <c r="Y219" s="68"/>
    </row>
    <row r="220" spans="1:29" x14ac:dyDescent="0.2">
      <c r="A220" s="326"/>
      <c r="B220" s="326"/>
      <c r="C220" s="326"/>
      <c r="D220" s="326"/>
      <c r="E220" s="326"/>
      <c r="F220" s="326"/>
      <c r="G220" s="326"/>
      <c r="H220" s="326"/>
      <c r="I220" s="326"/>
      <c r="J220" s="326"/>
      <c r="K220" s="326"/>
      <c r="L220" s="327"/>
      <c r="M220" s="323" t="s">
        <v>43</v>
      </c>
      <c r="N220" s="324"/>
      <c r="O220" s="324"/>
      <c r="P220" s="324"/>
      <c r="Q220" s="324"/>
      <c r="R220" s="324"/>
      <c r="S220" s="325"/>
      <c r="T220" s="43" t="s">
        <v>0</v>
      </c>
      <c r="U220" s="44">
        <f>IFERROR(SUM(U215:U218),"0")</f>
        <v>46</v>
      </c>
      <c r="V220" s="44">
        <f>IFERROR(SUM(V215:V218),"0")</f>
        <v>46.2</v>
      </c>
      <c r="W220" s="43"/>
      <c r="X220" s="68"/>
      <c r="Y220" s="68"/>
    </row>
    <row r="221" spans="1:29" ht="14.25" customHeight="1" x14ac:dyDescent="0.25">
      <c r="A221" s="334" t="s">
        <v>79</v>
      </c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4"/>
      <c r="P221" s="334"/>
      <c r="Q221" s="334"/>
      <c r="R221" s="334"/>
      <c r="S221" s="334"/>
      <c r="T221" s="334"/>
      <c r="U221" s="334"/>
      <c r="V221" s="334"/>
      <c r="W221" s="33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18">
        <v>4607091387766</v>
      </c>
      <c r="E222" s="318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0"/>
      <c r="O222" s="320"/>
      <c r="P222" s="320"/>
      <c r="Q222" s="321"/>
      <c r="R222" s="40" t="s">
        <v>48</v>
      </c>
      <c r="S222" s="40" t="s">
        <v>48</v>
      </c>
      <c r="T222" s="41" t="s">
        <v>0</v>
      </c>
      <c r="U222" s="59">
        <v>50</v>
      </c>
      <c r="V222" s="56">
        <f t="shared" ref="V222:V227" si="12">IFERROR(IF(U222="",0,CEILING((U222/$H222),1)*$H222),"")</f>
        <v>56.699999999999996</v>
      </c>
      <c r="W222" s="42">
        <f>IFERROR(IF(V222=0,"",ROUNDUP(V222/H222,0)*0.02175),"")</f>
        <v>0.15225</v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18">
        <v>4607091387957</v>
      </c>
      <c r="E223" s="318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0"/>
      <c r="O223" s="320"/>
      <c r="P223" s="320"/>
      <c r="Q223" s="321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18">
        <v>4607091387964</v>
      </c>
      <c r="E224" s="318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0"/>
      <c r="O224" s="320"/>
      <c r="P224" s="320"/>
      <c r="Q224" s="321"/>
      <c r="R224" s="40" t="s">
        <v>48</v>
      </c>
      <c r="S224" s="40" t="s">
        <v>48</v>
      </c>
      <c r="T224" s="41" t="s">
        <v>0</v>
      </c>
      <c r="U224" s="59">
        <v>30</v>
      </c>
      <c r="V224" s="56">
        <f t="shared" si="12"/>
        <v>32.4</v>
      </c>
      <c r="W224" s="42">
        <f>IFERROR(IF(V224=0,"",ROUNDUP(V224/H224,0)*0.02175),"")</f>
        <v>8.6999999999999994E-2</v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18">
        <v>4607091381672</v>
      </c>
      <c r="E225" s="318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0"/>
      <c r="O225" s="320"/>
      <c r="P225" s="320"/>
      <c r="Q225" s="321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18">
        <v>4607091387537</v>
      </c>
      <c r="E226" s="318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0"/>
      <c r="O226" s="320"/>
      <c r="P226" s="320"/>
      <c r="Q226" s="321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18">
        <v>4607091387513</v>
      </c>
      <c r="E227" s="318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0"/>
      <c r="O227" s="320"/>
      <c r="P227" s="320"/>
      <c r="Q227" s="321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26"/>
      <c r="B228" s="326"/>
      <c r="C228" s="326"/>
      <c r="D228" s="326"/>
      <c r="E228" s="326"/>
      <c r="F228" s="326"/>
      <c r="G228" s="326"/>
      <c r="H228" s="326"/>
      <c r="I228" s="326"/>
      <c r="J228" s="326"/>
      <c r="K228" s="326"/>
      <c r="L228" s="327"/>
      <c r="M228" s="323" t="s">
        <v>43</v>
      </c>
      <c r="N228" s="324"/>
      <c r="O228" s="324"/>
      <c r="P228" s="324"/>
      <c r="Q228" s="324"/>
      <c r="R228" s="324"/>
      <c r="S228" s="325"/>
      <c r="T228" s="43" t="s">
        <v>42</v>
      </c>
      <c r="U228" s="44">
        <f>IFERROR(U222/H222,"0")+IFERROR(U223/H223,"0")+IFERROR(U224/H224,"0")+IFERROR(U225/H225,"0")+IFERROR(U226/H226,"0")+IFERROR(U227/H227,"0")</f>
        <v>9.8765432098765427</v>
      </c>
      <c r="V228" s="44">
        <f>IFERROR(V222/H222,"0")+IFERROR(V223/H223,"0")+IFERROR(V224/H224,"0")+IFERROR(V225/H225,"0")+IFERROR(V226/H226,"0")+IFERROR(V227/H227,"0")</f>
        <v>11</v>
      </c>
      <c r="W228" s="44">
        <f>IFERROR(IF(W222="",0,W222),"0")+IFERROR(IF(W223="",0,W223),"0")+IFERROR(IF(W224="",0,W224),"0")+IFERROR(IF(W225="",0,W225),"0")+IFERROR(IF(W226="",0,W226),"0")+IFERROR(IF(W227="",0,W227),"0")</f>
        <v>0.23924999999999999</v>
      </c>
      <c r="X228" s="68"/>
      <c r="Y228" s="68"/>
    </row>
    <row r="229" spans="1:29" x14ac:dyDescent="0.2">
      <c r="A229" s="326"/>
      <c r="B229" s="326"/>
      <c r="C229" s="326"/>
      <c r="D229" s="326"/>
      <c r="E229" s="326"/>
      <c r="F229" s="326"/>
      <c r="G229" s="326"/>
      <c r="H229" s="326"/>
      <c r="I229" s="326"/>
      <c r="J229" s="326"/>
      <c r="K229" s="326"/>
      <c r="L229" s="327"/>
      <c r="M229" s="323" t="s">
        <v>43</v>
      </c>
      <c r="N229" s="324"/>
      <c r="O229" s="324"/>
      <c r="P229" s="324"/>
      <c r="Q229" s="324"/>
      <c r="R229" s="324"/>
      <c r="S229" s="325"/>
      <c r="T229" s="43" t="s">
        <v>0</v>
      </c>
      <c r="U229" s="44">
        <f>IFERROR(SUM(U222:U227),"0")</f>
        <v>80</v>
      </c>
      <c r="V229" s="44">
        <f>IFERROR(SUM(V222:V227),"0")</f>
        <v>89.1</v>
      </c>
      <c r="W229" s="43"/>
      <c r="X229" s="68"/>
      <c r="Y229" s="68"/>
    </row>
    <row r="230" spans="1:29" ht="14.25" customHeight="1" x14ac:dyDescent="0.25">
      <c r="A230" s="334" t="s">
        <v>211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18">
        <v>4607091380880</v>
      </c>
      <c r="E231" s="318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0"/>
      <c r="O231" s="320"/>
      <c r="P231" s="320"/>
      <c r="Q231" s="321"/>
      <c r="R231" s="40" t="s">
        <v>48</v>
      </c>
      <c r="S231" s="40" t="s">
        <v>48</v>
      </c>
      <c r="T231" s="41" t="s">
        <v>0</v>
      </c>
      <c r="U231" s="59">
        <v>50</v>
      </c>
      <c r="V231" s="56">
        <f>IFERROR(IF(U231="",0,CEILING((U231/$H231),1)*$H231),"")</f>
        <v>50.400000000000006</v>
      </c>
      <c r="W231" s="42">
        <f>IFERROR(IF(V231=0,"",ROUNDUP(V231/H231,0)*0.02175),"")</f>
        <v>0.1305</v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18">
        <v>4607091384482</v>
      </c>
      <c r="E232" s="318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0"/>
      <c r="O232" s="320"/>
      <c r="P232" s="320"/>
      <c r="Q232" s="321"/>
      <c r="R232" s="40" t="s">
        <v>48</v>
      </c>
      <c r="S232" s="40" t="s">
        <v>48</v>
      </c>
      <c r="T232" s="41" t="s">
        <v>0</v>
      </c>
      <c r="U232" s="59">
        <v>390</v>
      </c>
      <c r="V232" s="56">
        <f>IFERROR(IF(U232="",0,CEILING((U232/$H232),1)*$H232),"")</f>
        <v>390</v>
      </c>
      <c r="W232" s="42">
        <f>IFERROR(IF(V232=0,"",ROUNDUP(V232/H232,0)*0.02175),"")</f>
        <v>1.0874999999999999</v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18">
        <v>4607091380897</v>
      </c>
      <c r="E233" s="318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0"/>
      <c r="O233" s="320"/>
      <c r="P233" s="320"/>
      <c r="Q233" s="321"/>
      <c r="R233" s="40" t="s">
        <v>48</v>
      </c>
      <c r="S233" s="40" t="s">
        <v>48</v>
      </c>
      <c r="T233" s="41" t="s">
        <v>0</v>
      </c>
      <c r="U233" s="59">
        <v>30</v>
      </c>
      <c r="V233" s="56">
        <f>IFERROR(IF(U233="",0,CEILING((U233/$H233),1)*$H233),"")</f>
        <v>33.6</v>
      </c>
      <c r="W233" s="42">
        <f>IFERROR(IF(V233=0,"",ROUNDUP(V233/H233,0)*0.02175),"")</f>
        <v>8.6999999999999994E-2</v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18">
        <v>4680115880368</v>
      </c>
      <c r="E234" s="318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448" t="s">
        <v>382</v>
      </c>
      <c r="N234" s="320"/>
      <c r="O234" s="320"/>
      <c r="P234" s="320"/>
      <c r="Q234" s="321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26"/>
      <c r="B235" s="326"/>
      <c r="C235" s="326"/>
      <c r="D235" s="326"/>
      <c r="E235" s="326"/>
      <c r="F235" s="326"/>
      <c r="G235" s="326"/>
      <c r="H235" s="326"/>
      <c r="I235" s="326"/>
      <c r="J235" s="326"/>
      <c r="K235" s="326"/>
      <c r="L235" s="327"/>
      <c r="M235" s="323" t="s">
        <v>43</v>
      </c>
      <c r="N235" s="324"/>
      <c r="O235" s="324"/>
      <c r="P235" s="324"/>
      <c r="Q235" s="324"/>
      <c r="R235" s="324"/>
      <c r="S235" s="325"/>
      <c r="T235" s="43" t="s">
        <v>42</v>
      </c>
      <c r="U235" s="44">
        <f>IFERROR(U231/H231,"0")+IFERROR(U232/H232,"0")+IFERROR(U233/H233,"0")+IFERROR(U234/H234,"0")</f>
        <v>59.523809523809518</v>
      </c>
      <c r="V235" s="44">
        <f>IFERROR(V231/H231,"0")+IFERROR(V232/H232,"0")+IFERROR(V233/H233,"0")+IFERROR(V234/H234,"0")</f>
        <v>60</v>
      </c>
      <c r="W235" s="44">
        <f>IFERROR(IF(W231="",0,W231),"0")+IFERROR(IF(W232="",0,W232),"0")+IFERROR(IF(W233="",0,W233),"0")+IFERROR(IF(W234="",0,W234),"0")</f>
        <v>1.3049999999999999</v>
      </c>
      <c r="X235" s="68"/>
      <c r="Y235" s="68"/>
    </row>
    <row r="236" spans="1:29" x14ac:dyDescent="0.2">
      <c r="A236" s="326"/>
      <c r="B236" s="326"/>
      <c r="C236" s="326"/>
      <c r="D236" s="326"/>
      <c r="E236" s="326"/>
      <c r="F236" s="326"/>
      <c r="G236" s="326"/>
      <c r="H236" s="326"/>
      <c r="I236" s="326"/>
      <c r="J236" s="326"/>
      <c r="K236" s="326"/>
      <c r="L236" s="327"/>
      <c r="M236" s="323" t="s">
        <v>43</v>
      </c>
      <c r="N236" s="324"/>
      <c r="O236" s="324"/>
      <c r="P236" s="324"/>
      <c r="Q236" s="324"/>
      <c r="R236" s="324"/>
      <c r="S236" s="325"/>
      <c r="T236" s="43" t="s">
        <v>0</v>
      </c>
      <c r="U236" s="44">
        <f>IFERROR(SUM(U231:U234),"0")</f>
        <v>470</v>
      </c>
      <c r="V236" s="44">
        <f>IFERROR(SUM(V231:V234),"0")</f>
        <v>474</v>
      </c>
      <c r="W236" s="43"/>
      <c r="X236" s="68"/>
      <c r="Y236" s="68"/>
    </row>
    <row r="237" spans="1:29" ht="14.25" customHeight="1" x14ac:dyDescent="0.25">
      <c r="A237" s="334" t="s">
        <v>92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18">
        <v>4607091388374</v>
      </c>
      <c r="E238" s="318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442" t="s">
        <v>385</v>
      </c>
      <c r="N238" s="320"/>
      <c r="O238" s="320"/>
      <c r="P238" s="320"/>
      <c r="Q238" s="321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18">
        <v>4607091388381</v>
      </c>
      <c r="E239" s="318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443" t="s">
        <v>388</v>
      </c>
      <c r="N239" s="320"/>
      <c r="O239" s="320"/>
      <c r="P239" s="320"/>
      <c r="Q239" s="321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18">
        <v>4607091388404</v>
      </c>
      <c r="E240" s="318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0"/>
      <c r="O240" s="320"/>
      <c r="P240" s="320"/>
      <c r="Q240" s="321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26"/>
      <c r="B241" s="326"/>
      <c r="C241" s="326"/>
      <c r="D241" s="326"/>
      <c r="E241" s="326"/>
      <c r="F241" s="326"/>
      <c r="G241" s="326"/>
      <c r="H241" s="326"/>
      <c r="I241" s="326"/>
      <c r="J241" s="326"/>
      <c r="K241" s="326"/>
      <c r="L241" s="327"/>
      <c r="M241" s="323" t="s">
        <v>43</v>
      </c>
      <c r="N241" s="324"/>
      <c r="O241" s="324"/>
      <c r="P241" s="324"/>
      <c r="Q241" s="324"/>
      <c r="R241" s="324"/>
      <c r="S241" s="325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26"/>
      <c r="B242" s="326"/>
      <c r="C242" s="326"/>
      <c r="D242" s="326"/>
      <c r="E242" s="326"/>
      <c r="F242" s="326"/>
      <c r="G242" s="326"/>
      <c r="H242" s="326"/>
      <c r="I242" s="326"/>
      <c r="J242" s="326"/>
      <c r="K242" s="326"/>
      <c r="L242" s="327"/>
      <c r="M242" s="323" t="s">
        <v>43</v>
      </c>
      <c r="N242" s="324"/>
      <c r="O242" s="324"/>
      <c r="P242" s="324"/>
      <c r="Q242" s="324"/>
      <c r="R242" s="324"/>
      <c r="S242" s="325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34" t="s">
        <v>391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18">
        <v>4680115881808</v>
      </c>
      <c r="E244" s="318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439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0"/>
      <c r="O244" s="320"/>
      <c r="P244" s="320"/>
      <c r="Q244" s="321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18">
        <v>4680115881822</v>
      </c>
      <c r="E245" s="318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440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0"/>
      <c r="O245" s="320"/>
      <c r="P245" s="320"/>
      <c r="Q245" s="321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18">
        <v>4680115880016</v>
      </c>
      <c r="E246" s="318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0"/>
      <c r="O246" s="320"/>
      <c r="P246" s="320"/>
      <c r="Q246" s="321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26"/>
      <c r="B247" s="326"/>
      <c r="C247" s="326"/>
      <c r="D247" s="326"/>
      <c r="E247" s="326"/>
      <c r="F247" s="326"/>
      <c r="G247" s="326"/>
      <c r="H247" s="326"/>
      <c r="I247" s="326"/>
      <c r="J247" s="326"/>
      <c r="K247" s="326"/>
      <c r="L247" s="327"/>
      <c r="M247" s="323" t="s">
        <v>43</v>
      </c>
      <c r="N247" s="324"/>
      <c r="O247" s="324"/>
      <c r="P247" s="324"/>
      <c r="Q247" s="324"/>
      <c r="R247" s="324"/>
      <c r="S247" s="325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26"/>
      <c r="B248" s="326"/>
      <c r="C248" s="326"/>
      <c r="D248" s="326"/>
      <c r="E248" s="326"/>
      <c r="F248" s="326"/>
      <c r="G248" s="326"/>
      <c r="H248" s="326"/>
      <c r="I248" s="326"/>
      <c r="J248" s="326"/>
      <c r="K248" s="326"/>
      <c r="L248" s="327"/>
      <c r="M248" s="323" t="s">
        <v>43</v>
      </c>
      <c r="N248" s="324"/>
      <c r="O248" s="324"/>
      <c r="P248" s="324"/>
      <c r="Q248" s="324"/>
      <c r="R248" s="324"/>
      <c r="S248" s="325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38" t="s">
        <v>399</v>
      </c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66"/>
      <c r="Y249" s="66"/>
    </row>
    <row r="250" spans="1:29" ht="14.25" customHeight="1" x14ac:dyDescent="0.25">
      <c r="A250" s="334" t="s">
        <v>116</v>
      </c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4"/>
      <c r="P250" s="334"/>
      <c r="Q250" s="334"/>
      <c r="R250" s="334"/>
      <c r="S250" s="334"/>
      <c r="T250" s="334"/>
      <c r="U250" s="334"/>
      <c r="V250" s="334"/>
      <c r="W250" s="33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18">
        <v>4607091387421</v>
      </c>
      <c r="E251" s="318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0"/>
      <c r="O251" s="320"/>
      <c r="P251" s="320"/>
      <c r="Q251" s="321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18">
        <v>4607091387421</v>
      </c>
      <c r="E252" s="318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0"/>
      <c r="O252" s="320"/>
      <c r="P252" s="320"/>
      <c r="Q252" s="321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18">
        <v>4607091387452</v>
      </c>
      <c r="E253" s="318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4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20"/>
      <c r="O253" s="320"/>
      <c r="P253" s="320"/>
      <c r="Q253" s="321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18">
        <v>4607091387452</v>
      </c>
      <c r="E254" s="318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0"/>
      <c r="O254" s="320"/>
      <c r="P254" s="320"/>
      <c r="Q254" s="321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18">
        <v>4607091385984</v>
      </c>
      <c r="E255" s="318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0"/>
      <c r="O255" s="320"/>
      <c r="P255" s="320"/>
      <c r="Q255" s="321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18">
        <v>4607091387438</v>
      </c>
      <c r="E256" s="318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0"/>
      <c r="O256" s="320"/>
      <c r="P256" s="320"/>
      <c r="Q256" s="321"/>
      <c r="R256" s="40" t="s">
        <v>48</v>
      </c>
      <c r="S256" s="40" t="s">
        <v>48</v>
      </c>
      <c r="T256" s="41" t="s">
        <v>0</v>
      </c>
      <c r="U256" s="59">
        <v>10</v>
      </c>
      <c r="V256" s="56">
        <f t="shared" si="13"/>
        <v>10</v>
      </c>
      <c r="W256" s="42">
        <f>IFERROR(IF(V256=0,"",ROUNDUP(V256/H256,0)*0.00937),"")</f>
        <v>1.874E-2</v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18">
        <v>4607091387469</v>
      </c>
      <c r="E257" s="318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0"/>
      <c r="O257" s="320"/>
      <c r="P257" s="320"/>
      <c r="Q257" s="321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26"/>
      <c r="B258" s="326"/>
      <c r="C258" s="326"/>
      <c r="D258" s="326"/>
      <c r="E258" s="326"/>
      <c r="F258" s="326"/>
      <c r="G258" s="326"/>
      <c r="H258" s="326"/>
      <c r="I258" s="326"/>
      <c r="J258" s="326"/>
      <c r="K258" s="326"/>
      <c r="L258" s="327"/>
      <c r="M258" s="323" t="s">
        <v>43</v>
      </c>
      <c r="N258" s="324"/>
      <c r="O258" s="324"/>
      <c r="P258" s="324"/>
      <c r="Q258" s="324"/>
      <c r="R258" s="324"/>
      <c r="S258" s="325"/>
      <c r="T258" s="43" t="s">
        <v>42</v>
      </c>
      <c r="U258" s="44">
        <f>IFERROR(U251/H251,"0")+IFERROR(U252/H252,"0")+IFERROR(U253/H253,"0")+IFERROR(U254/H254,"0")+IFERROR(U255/H255,"0")+IFERROR(U256/H256,"0")+IFERROR(U257/H257,"0")</f>
        <v>2</v>
      </c>
      <c r="V258" s="44">
        <f>IFERROR(V251/H251,"0")+IFERROR(V252/H252,"0")+IFERROR(V253/H253,"0")+IFERROR(V254/H254,"0")+IFERROR(V255/H255,"0")+IFERROR(V256/H256,"0")+IFERROR(V257/H257,"0")</f>
        <v>2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1.874E-2</v>
      </c>
      <c r="X258" s="68"/>
      <c r="Y258" s="68"/>
    </row>
    <row r="259" spans="1:29" x14ac:dyDescent="0.2">
      <c r="A259" s="326"/>
      <c r="B259" s="326"/>
      <c r="C259" s="326"/>
      <c r="D259" s="326"/>
      <c r="E259" s="326"/>
      <c r="F259" s="326"/>
      <c r="G259" s="326"/>
      <c r="H259" s="326"/>
      <c r="I259" s="326"/>
      <c r="J259" s="326"/>
      <c r="K259" s="326"/>
      <c r="L259" s="327"/>
      <c r="M259" s="323" t="s">
        <v>43</v>
      </c>
      <c r="N259" s="324"/>
      <c r="O259" s="324"/>
      <c r="P259" s="324"/>
      <c r="Q259" s="324"/>
      <c r="R259" s="324"/>
      <c r="S259" s="325"/>
      <c r="T259" s="43" t="s">
        <v>0</v>
      </c>
      <c r="U259" s="44">
        <f>IFERROR(SUM(U251:U257),"0")</f>
        <v>10</v>
      </c>
      <c r="V259" s="44">
        <f>IFERROR(SUM(V251:V257),"0")</f>
        <v>10</v>
      </c>
      <c r="W259" s="43"/>
      <c r="X259" s="68"/>
      <c r="Y259" s="68"/>
    </row>
    <row r="260" spans="1:29" ht="14.25" customHeight="1" x14ac:dyDescent="0.25">
      <c r="A260" s="334" t="s">
        <v>75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18">
        <v>4607091387292</v>
      </c>
      <c r="E261" s="318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0"/>
      <c r="O261" s="320"/>
      <c r="P261" s="320"/>
      <c r="Q261" s="321"/>
      <c r="R261" s="40" t="s">
        <v>48</v>
      </c>
      <c r="S261" s="40" t="s">
        <v>48</v>
      </c>
      <c r="T261" s="41" t="s">
        <v>0</v>
      </c>
      <c r="U261" s="59">
        <v>30</v>
      </c>
      <c r="V261" s="56">
        <f>IFERROR(IF(U261="",0,CEILING((U261/$H261),1)*$H261),"")</f>
        <v>30.66</v>
      </c>
      <c r="W261" s="42">
        <f>IFERROR(IF(V261=0,"",ROUNDUP(V261/H261,0)*0.00753),"")</f>
        <v>5.271E-2</v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18">
        <v>4607091387315</v>
      </c>
      <c r="E262" s="318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0"/>
      <c r="O262" s="320"/>
      <c r="P262" s="320"/>
      <c r="Q262" s="321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26"/>
      <c r="B263" s="326"/>
      <c r="C263" s="326"/>
      <c r="D263" s="326"/>
      <c r="E263" s="326"/>
      <c r="F263" s="326"/>
      <c r="G263" s="326"/>
      <c r="H263" s="326"/>
      <c r="I263" s="326"/>
      <c r="J263" s="326"/>
      <c r="K263" s="326"/>
      <c r="L263" s="327"/>
      <c r="M263" s="323" t="s">
        <v>43</v>
      </c>
      <c r="N263" s="324"/>
      <c r="O263" s="324"/>
      <c r="P263" s="324"/>
      <c r="Q263" s="324"/>
      <c r="R263" s="324"/>
      <c r="S263" s="325"/>
      <c r="T263" s="43" t="s">
        <v>42</v>
      </c>
      <c r="U263" s="44">
        <f>IFERROR(U261/H261,"0")+IFERROR(U262/H262,"0")</f>
        <v>6.8493150684931505</v>
      </c>
      <c r="V263" s="44">
        <f>IFERROR(V261/H261,"0")+IFERROR(V262/H262,"0")</f>
        <v>7</v>
      </c>
      <c r="W263" s="44">
        <f>IFERROR(IF(W261="",0,W261),"0")+IFERROR(IF(W262="",0,W262),"0")</f>
        <v>5.271E-2</v>
      </c>
      <c r="X263" s="68"/>
      <c r="Y263" s="68"/>
    </row>
    <row r="264" spans="1:29" x14ac:dyDescent="0.2">
      <c r="A264" s="326"/>
      <c r="B264" s="326"/>
      <c r="C264" s="326"/>
      <c r="D264" s="326"/>
      <c r="E264" s="326"/>
      <c r="F264" s="326"/>
      <c r="G264" s="326"/>
      <c r="H264" s="326"/>
      <c r="I264" s="326"/>
      <c r="J264" s="326"/>
      <c r="K264" s="326"/>
      <c r="L264" s="327"/>
      <c r="M264" s="323" t="s">
        <v>43</v>
      </c>
      <c r="N264" s="324"/>
      <c r="O264" s="324"/>
      <c r="P264" s="324"/>
      <c r="Q264" s="324"/>
      <c r="R264" s="324"/>
      <c r="S264" s="325"/>
      <c r="T264" s="43" t="s">
        <v>0</v>
      </c>
      <c r="U264" s="44">
        <f>IFERROR(SUM(U261:U262),"0")</f>
        <v>30</v>
      </c>
      <c r="V264" s="44">
        <f>IFERROR(SUM(V261:V262),"0")</f>
        <v>30.66</v>
      </c>
      <c r="W264" s="43"/>
      <c r="X264" s="68"/>
      <c r="Y264" s="68"/>
    </row>
    <row r="265" spans="1:29" ht="16.5" customHeight="1" x14ac:dyDescent="0.25">
      <c r="A265" s="338" t="s">
        <v>416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66"/>
      <c r="Y265" s="66"/>
    </row>
    <row r="266" spans="1:29" ht="14.25" customHeight="1" x14ac:dyDescent="0.25">
      <c r="A266" s="334" t="s">
        <v>75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18">
        <v>4607091383232</v>
      </c>
      <c r="E267" s="318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4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20"/>
      <c r="O267" s="320"/>
      <c r="P267" s="320"/>
      <c r="Q267" s="321"/>
      <c r="R267" s="40" t="s">
        <v>48</v>
      </c>
      <c r="S267" s="40" t="s">
        <v>48</v>
      </c>
      <c r="T267" s="41" t="s">
        <v>0</v>
      </c>
      <c r="U267" s="59">
        <v>16</v>
      </c>
      <c r="V267" s="56">
        <f>IFERROR(IF(U267="",0,CEILING((U267/$H267),1)*$H267),"")</f>
        <v>16.8</v>
      </c>
      <c r="W267" s="42">
        <f>IFERROR(IF(V267=0,"",ROUNDUP(V267/H267,0)*0.00753),"")</f>
        <v>7.5300000000000006E-2</v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18">
        <v>4607091383836</v>
      </c>
      <c r="E268" s="318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20"/>
      <c r="O268" s="320"/>
      <c r="P268" s="320"/>
      <c r="Q268" s="321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26"/>
      <c r="B269" s="326"/>
      <c r="C269" s="326"/>
      <c r="D269" s="326"/>
      <c r="E269" s="326"/>
      <c r="F269" s="326"/>
      <c r="G269" s="326"/>
      <c r="H269" s="326"/>
      <c r="I269" s="326"/>
      <c r="J269" s="326"/>
      <c r="K269" s="326"/>
      <c r="L269" s="327"/>
      <c r="M269" s="323" t="s">
        <v>43</v>
      </c>
      <c r="N269" s="324"/>
      <c r="O269" s="324"/>
      <c r="P269" s="324"/>
      <c r="Q269" s="324"/>
      <c r="R269" s="324"/>
      <c r="S269" s="325"/>
      <c r="T269" s="43" t="s">
        <v>42</v>
      </c>
      <c r="U269" s="44">
        <f>IFERROR(U267/H267,"0")+IFERROR(U268/H268,"0")</f>
        <v>9.5238095238095237</v>
      </c>
      <c r="V269" s="44">
        <f>IFERROR(V267/H267,"0")+IFERROR(V268/H268,"0")</f>
        <v>10</v>
      </c>
      <c r="W269" s="44">
        <f>IFERROR(IF(W267="",0,W267),"0")+IFERROR(IF(W268="",0,W268),"0")</f>
        <v>7.5300000000000006E-2</v>
      </c>
      <c r="X269" s="68"/>
      <c r="Y269" s="68"/>
    </row>
    <row r="270" spans="1:29" x14ac:dyDescent="0.2">
      <c r="A270" s="326"/>
      <c r="B270" s="326"/>
      <c r="C270" s="326"/>
      <c r="D270" s="326"/>
      <c r="E270" s="326"/>
      <c r="F270" s="326"/>
      <c r="G270" s="326"/>
      <c r="H270" s="326"/>
      <c r="I270" s="326"/>
      <c r="J270" s="326"/>
      <c r="K270" s="326"/>
      <c r="L270" s="327"/>
      <c r="M270" s="323" t="s">
        <v>43</v>
      </c>
      <c r="N270" s="324"/>
      <c r="O270" s="324"/>
      <c r="P270" s="324"/>
      <c r="Q270" s="324"/>
      <c r="R270" s="324"/>
      <c r="S270" s="325"/>
      <c r="T270" s="43" t="s">
        <v>0</v>
      </c>
      <c r="U270" s="44">
        <f>IFERROR(SUM(U267:U268),"0")</f>
        <v>16</v>
      </c>
      <c r="V270" s="44">
        <f>IFERROR(SUM(V267:V268),"0")</f>
        <v>16.8</v>
      </c>
      <c r="W270" s="43"/>
      <c r="X270" s="68"/>
      <c r="Y270" s="68"/>
    </row>
    <row r="271" spans="1:29" ht="14.25" customHeight="1" x14ac:dyDescent="0.25">
      <c r="A271" s="334" t="s">
        <v>79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18">
        <v>4607091387919</v>
      </c>
      <c r="E272" s="318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20"/>
      <c r="O272" s="320"/>
      <c r="P272" s="320"/>
      <c r="Q272" s="321"/>
      <c r="R272" s="40" t="s">
        <v>48</v>
      </c>
      <c r="S272" s="40" t="s">
        <v>48</v>
      </c>
      <c r="T272" s="41" t="s">
        <v>0</v>
      </c>
      <c r="U272" s="59">
        <v>114</v>
      </c>
      <c r="V272" s="56">
        <f>IFERROR(IF(U272="",0,CEILING((U272/$H272),1)*$H272),"")</f>
        <v>121.5</v>
      </c>
      <c r="W272" s="42">
        <f>IFERROR(IF(V272=0,"",ROUNDUP(V272/H272,0)*0.02175),"")</f>
        <v>0.32624999999999998</v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18">
        <v>4607091383942</v>
      </c>
      <c r="E273" s="318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4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20"/>
      <c r="O273" s="320"/>
      <c r="P273" s="320"/>
      <c r="Q273" s="321"/>
      <c r="R273" s="40" t="s">
        <v>48</v>
      </c>
      <c r="S273" s="40" t="s">
        <v>48</v>
      </c>
      <c r="T273" s="41" t="s">
        <v>0</v>
      </c>
      <c r="U273" s="59">
        <v>180</v>
      </c>
      <c r="V273" s="56">
        <f>IFERROR(IF(U273="",0,CEILING((U273/$H273),1)*$H273),"")</f>
        <v>181.44</v>
      </c>
      <c r="W273" s="42">
        <f>IFERROR(IF(V273=0,"",ROUNDUP(V273/H273,0)*0.00753),"")</f>
        <v>0.54215999999999998</v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18">
        <v>4607091383959</v>
      </c>
      <c r="E274" s="318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427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20"/>
      <c r="O274" s="320"/>
      <c r="P274" s="320"/>
      <c r="Q274" s="321"/>
      <c r="R274" s="40" t="s">
        <v>48</v>
      </c>
      <c r="S274" s="40" t="s">
        <v>48</v>
      </c>
      <c r="T274" s="41" t="s">
        <v>0</v>
      </c>
      <c r="U274" s="59">
        <v>80</v>
      </c>
      <c r="V274" s="56">
        <f>IFERROR(IF(U274="",0,CEILING((U274/$H274),1)*$H274),"")</f>
        <v>80.64</v>
      </c>
      <c r="W274" s="42">
        <f>IFERROR(IF(V274=0,"",ROUNDUP(V274/H274,0)*0.00753),"")</f>
        <v>0.24096000000000001</v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26"/>
      <c r="B275" s="326"/>
      <c r="C275" s="326"/>
      <c r="D275" s="326"/>
      <c r="E275" s="326"/>
      <c r="F275" s="326"/>
      <c r="G275" s="326"/>
      <c r="H275" s="326"/>
      <c r="I275" s="326"/>
      <c r="J275" s="326"/>
      <c r="K275" s="326"/>
      <c r="L275" s="327"/>
      <c r="M275" s="323" t="s">
        <v>43</v>
      </c>
      <c r="N275" s="324"/>
      <c r="O275" s="324"/>
      <c r="P275" s="324"/>
      <c r="Q275" s="324"/>
      <c r="R275" s="324"/>
      <c r="S275" s="325"/>
      <c r="T275" s="43" t="s">
        <v>42</v>
      </c>
      <c r="U275" s="44">
        <f>IFERROR(U272/H272,"0")+IFERROR(U273/H273,"0")+IFERROR(U274/H274,"0")</f>
        <v>117.24867724867725</v>
      </c>
      <c r="V275" s="44">
        <f>IFERROR(V272/H272,"0")+IFERROR(V273/H273,"0")+IFERROR(V274/H274,"0")</f>
        <v>119</v>
      </c>
      <c r="W275" s="44">
        <f>IFERROR(IF(W272="",0,W272),"0")+IFERROR(IF(W273="",0,W273),"0")+IFERROR(IF(W274="",0,W274),"0")</f>
        <v>1.10937</v>
      </c>
      <c r="X275" s="68"/>
      <c r="Y275" s="68"/>
    </row>
    <row r="276" spans="1:29" x14ac:dyDescent="0.2">
      <c r="A276" s="326"/>
      <c r="B276" s="326"/>
      <c r="C276" s="326"/>
      <c r="D276" s="326"/>
      <c r="E276" s="326"/>
      <c r="F276" s="326"/>
      <c r="G276" s="326"/>
      <c r="H276" s="326"/>
      <c r="I276" s="326"/>
      <c r="J276" s="326"/>
      <c r="K276" s="326"/>
      <c r="L276" s="327"/>
      <c r="M276" s="323" t="s">
        <v>43</v>
      </c>
      <c r="N276" s="324"/>
      <c r="O276" s="324"/>
      <c r="P276" s="324"/>
      <c r="Q276" s="324"/>
      <c r="R276" s="324"/>
      <c r="S276" s="325"/>
      <c r="T276" s="43" t="s">
        <v>0</v>
      </c>
      <c r="U276" s="44">
        <f>IFERROR(SUM(U272:U274),"0")</f>
        <v>374</v>
      </c>
      <c r="V276" s="44">
        <f>IFERROR(SUM(V272:V274),"0")</f>
        <v>383.58</v>
      </c>
      <c r="W276" s="43"/>
      <c r="X276" s="68"/>
      <c r="Y276" s="68"/>
    </row>
    <row r="277" spans="1:29" ht="14.25" customHeight="1" x14ac:dyDescent="0.25">
      <c r="A277" s="334" t="s">
        <v>211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18">
        <v>4607091388831</v>
      </c>
      <c r="E278" s="318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4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20"/>
      <c r="O278" s="320"/>
      <c r="P278" s="320"/>
      <c r="Q278" s="321"/>
      <c r="R278" s="40" t="s">
        <v>48</v>
      </c>
      <c r="S278" s="40" t="s">
        <v>48</v>
      </c>
      <c r="T278" s="41" t="s">
        <v>0</v>
      </c>
      <c r="U278" s="59">
        <v>2</v>
      </c>
      <c r="V278" s="56">
        <f>IFERROR(IF(U278="",0,CEILING((U278/$H278),1)*$H278),"")</f>
        <v>2.2799999999999998</v>
      </c>
      <c r="W278" s="42">
        <f>IFERROR(IF(V278=0,"",ROUNDUP(V278/H278,0)*0.00753),"")</f>
        <v>7.5300000000000002E-3</v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26"/>
      <c r="B279" s="326"/>
      <c r="C279" s="326"/>
      <c r="D279" s="326"/>
      <c r="E279" s="326"/>
      <c r="F279" s="326"/>
      <c r="G279" s="326"/>
      <c r="H279" s="326"/>
      <c r="I279" s="326"/>
      <c r="J279" s="326"/>
      <c r="K279" s="326"/>
      <c r="L279" s="327"/>
      <c r="M279" s="323" t="s">
        <v>43</v>
      </c>
      <c r="N279" s="324"/>
      <c r="O279" s="324"/>
      <c r="P279" s="324"/>
      <c r="Q279" s="324"/>
      <c r="R279" s="324"/>
      <c r="S279" s="325"/>
      <c r="T279" s="43" t="s">
        <v>42</v>
      </c>
      <c r="U279" s="44">
        <f>IFERROR(U278/H278,"0")</f>
        <v>0.87719298245614041</v>
      </c>
      <c r="V279" s="44">
        <f>IFERROR(V278/H278,"0")</f>
        <v>1</v>
      </c>
      <c r="W279" s="44">
        <f>IFERROR(IF(W278="",0,W278),"0")</f>
        <v>7.5300000000000002E-3</v>
      </c>
      <c r="X279" s="68"/>
      <c r="Y279" s="68"/>
    </row>
    <row r="280" spans="1:29" x14ac:dyDescent="0.2">
      <c r="A280" s="326"/>
      <c r="B280" s="326"/>
      <c r="C280" s="326"/>
      <c r="D280" s="326"/>
      <c r="E280" s="326"/>
      <c r="F280" s="326"/>
      <c r="G280" s="326"/>
      <c r="H280" s="326"/>
      <c r="I280" s="326"/>
      <c r="J280" s="326"/>
      <c r="K280" s="326"/>
      <c r="L280" s="327"/>
      <c r="M280" s="323" t="s">
        <v>43</v>
      </c>
      <c r="N280" s="324"/>
      <c r="O280" s="324"/>
      <c r="P280" s="324"/>
      <c r="Q280" s="324"/>
      <c r="R280" s="324"/>
      <c r="S280" s="325"/>
      <c r="T280" s="43" t="s">
        <v>0</v>
      </c>
      <c r="U280" s="44">
        <f>IFERROR(SUM(U278:U278),"0")</f>
        <v>2</v>
      </c>
      <c r="V280" s="44">
        <f>IFERROR(SUM(V278:V278),"0")</f>
        <v>2.2799999999999998</v>
      </c>
      <c r="W280" s="43"/>
      <c r="X280" s="68"/>
      <c r="Y280" s="68"/>
    </row>
    <row r="281" spans="1:29" ht="14.25" customHeight="1" x14ac:dyDescent="0.25">
      <c r="A281" s="334" t="s">
        <v>92</v>
      </c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4"/>
      <c r="P281" s="334"/>
      <c r="Q281" s="334"/>
      <c r="R281" s="334"/>
      <c r="S281" s="334"/>
      <c r="T281" s="334"/>
      <c r="U281" s="334"/>
      <c r="V281" s="334"/>
      <c r="W281" s="33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18">
        <v>4607091383102</v>
      </c>
      <c r="E282" s="318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20"/>
      <c r="O282" s="320"/>
      <c r="P282" s="320"/>
      <c r="Q282" s="321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26"/>
      <c r="B283" s="326"/>
      <c r="C283" s="326"/>
      <c r="D283" s="326"/>
      <c r="E283" s="326"/>
      <c r="F283" s="326"/>
      <c r="G283" s="326"/>
      <c r="H283" s="326"/>
      <c r="I283" s="326"/>
      <c r="J283" s="326"/>
      <c r="K283" s="326"/>
      <c r="L283" s="327"/>
      <c r="M283" s="323" t="s">
        <v>43</v>
      </c>
      <c r="N283" s="324"/>
      <c r="O283" s="324"/>
      <c r="P283" s="324"/>
      <c r="Q283" s="324"/>
      <c r="R283" s="324"/>
      <c r="S283" s="32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26"/>
      <c r="B284" s="326"/>
      <c r="C284" s="326"/>
      <c r="D284" s="326"/>
      <c r="E284" s="326"/>
      <c r="F284" s="326"/>
      <c r="G284" s="326"/>
      <c r="H284" s="326"/>
      <c r="I284" s="326"/>
      <c r="J284" s="326"/>
      <c r="K284" s="326"/>
      <c r="L284" s="327"/>
      <c r="M284" s="323" t="s">
        <v>43</v>
      </c>
      <c r="N284" s="324"/>
      <c r="O284" s="324"/>
      <c r="P284" s="324"/>
      <c r="Q284" s="324"/>
      <c r="R284" s="324"/>
      <c r="S284" s="32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43" t="s">
        <v>431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55"/>
      <c r="Y285" s="55"/>
    </row>
    <row r="286" spans="1:29" ht="16.5" customHeight="1" x14ac:dyDescent="0.25">
      <c r="A286" s="338" t="s">
        <v>432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66"/>
      <c r="Y286" s="66"/>
    </row>
    <row r="287" spans="1:29" ht="14.25" customHeight="1" x14ac:dyDescent="0.25">
      <c r="A287" s="334" t="s">
        <v>116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18">
        <v>4607091383997</v>
      </c>
      <c r="E288" s="318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0"/>
      <c r="O288" s="320"/>
      <c r="P288" s="320"/>
      <c r="Q288" s="321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18">
        <v>4607091383997</v>
      </c>
      <c r="E289" s="318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0"/>
      <c r="O289" s="320"/>
      <c r="P289" s="320"/>
      <c r="Q289" s="321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18">
        <v>4607091384130</v>
      </c>
      <c r="E290" s="318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0"/>
      <c r="O290" s="320"/>
      <c r="P290" s="320"/>
      <c r="Q290" s="321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18">
        <v>4607091384130</v>
      </c>
      <c r="E291" s="318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41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0"/>
      <c r="O291" s="320"/>
      <c r="P291" s="320"/>
      <c r="Q291" s="321"/>
      <c r="R291" s="40" t="s">
        <v>48</v>
      </c>
      <c r="S291" s="40" t="s">
        <v>48</v>
      </c>
      <c r="T291" s="41" t="s">
        <v>0</v>
      </c>
      <c r="U291" s="59">
        <v>1980</v>
      </c>
      <c r="V291" s="56">
        <f t="shared" si="14"/>
        <v>1980</v>
      </c>
      <c r="W291" s="42">
        <f>IFERROR(IF(V291=0,"",ROUNDUP(V291/H291,0)*0.02039),"")</f>
        <v>2.6914799999999999</v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18">
        <v>4607091384147</v>
      </c>
      <c r="E292" s="318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20"/>
      <c r="O292" s="320"/>
      <c r="P292" s="320"/>
      <c r="Q292" s="321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18">
        <v>4607091384147</v>
      </c>
      <c r="E293" s="318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419" t="s">
        <v>442</v>
      </c>
      <c r="N293" s="320"/>
      <c r="O293" s="320"/>
      <c r="P293" s="320"/>
      <c r="Q293" s="321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18">
        <v>4607091384154</v>
      </c>
      <c r="E294" s="318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20"/>
      <c r="O294" s="320"/>
      <c r="P294" s="320"/>
      <c r="Q294" s="321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18">
        <v>4607091384161</v>
      </c>
      <c r="E295" s="31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20"/>
      <c r="O295" s="320"/>
      <c r="P295" s="320"/>
      <c r="Q295" s="321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26"/>
      <c r="B296" s="326"/>
      <c r="C296" s="326"/>
      <c r="D296" s="326"/>
      <c r="E296" s="326"/>
      <c r="F296" s="326"/>
      <c r="G296" s="326"/>
      <c r="H296" s="326"/>
      <c r="I296" s="326"/>
      <c r="J296" s="326"/>
      <c r="K296" s="326"/>
      <c r="L296" s="327"/>
      <c r="M296" s="323" t="s">
        <v>43</v>
      </c>
      <c r="N296" s="324"/>
      <c r="O296" s="324"/>
      <c r="P296" s="324"/>
      <c r="Q296" s="324"/>
      <c r="R296" s="324"/>
      <c r="S296" s="325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132</v>
      </c>
      <c r="V296" s="44">
        <f>IFERROR(V288/H288,"0")+IFERROR(V289/H289,"0")+IFERROR(V290/H290,"0")+IFERROR(V291/H291,"0")+IFERROR(V292/H292,"0")+IFERROR(V293/H293,"0")+IFERROR(V294/H294,"0")+IFERROR(V295/H295,"0")</f>
        <v>132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2.6914799999999999</v>
      </c>
      <c r="X296" s="68"/>
      <c r="Y296" s="68"/>
    </row>
    <row r="297" spans="1:29" x14ac:dyDescent="0.2">
      <c r="A297" s="326"/>
      <c r="B297" s="326"/>
      <c r="C297" s="326"/>
      <c r="D297" s="326"/>
      <c r="E297" s="326"/>
      <c r="F297" s="326"/>
      <c r="G297" s="326"/>
      <c r="H297" s="326"/>
      <c r="I297" s="326"/>
      <c r="J297" s="326"/>
      <c r="K297" s="326"/>
      <c r="L297" s="327"/>
      <c r="M297" s="323" t="s">
        <v>43</v>
      </c>
      <c r="N297" s="324"/>
      <c r="O297" s="324"/>
      <c r="P297" s="324"/>
      <c r="Q297" s="324"/>
      <c r="R297" s="324"/>
      <c r="S297" s="325"/>
      <c r="T297" s="43" t="s">
        <v>0</v>
      </c>
      <c r="U297" s="44">
        <f>IFERROR(SUM(U288:U295),"0")</f>
        <v>1980</v>
      </c>
      <c r="V297" s="44">
        <f>IFERROR(SUM(V288:V295),"0")</f>
        <v>1980</v>
      </c>
      <c r="W297" s="43"/>
      <c r="X297" s="68"/>
      <c r="Y297" s="68"/>
    </row>
    <row r="298" spans="1:29" ht="14.25" customHeight="1" x14ac:dyDescent="0.25">
      <c r="A298" s="334" t="s">
        <v>109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18">
        <v>4607091383980</v>
      </c>
      <c r="E299" s="318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20"/>
      <c r="O299" s="320"/>
      <c r="P299" s="320"/>
      <c r="Q299" s="321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18">
        <v>4607091384178</v>
      </c>
      <c r="E300" s="318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20"/>
      <c r="O300" s="320"/>
      <c r="P300" s="320"/>
      <c r="Q300" s="321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26"/>
      <c r="B301" s="326"/>
      <c r="C301" s="326"/>
      <c r="D301" s="326"/>
      <c r="E301" s="326"/>
      <c r="F301" s="326"/>
      <c r="G301" s="326"/>
      <c r="H301" s="326"/>
      <c r="I301" s="326"/>
      <c r="J301" s="326"/>
      <c r="K301" s="326"/>
      <c r="L301" s="327"/>
      <c r="M301" s="323" t="s">
        <v>43</v>
      </c>
      <c r="N301" s="324"/>
      <c r="O301" s="324"/>
      <c r="P301" s="324"/>
      <c r="Q301" s="324"/>
      <c r="R301" s="324"/>
      <c r="S301" s="325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26"/>
      <c r="B302" s="326"/>
      <c r="C302" s="326"/>
      <c r="D302" s="326"/>
      <c r="E302" s="326"/>
      <c r="F302" s="326"/>
      <c r="G302" s="326"/>
      <c r="H302" s="326"/>
      <c r="I302" s="326"/>
      <c r="J302" s="326"/>
      <c r="K302" s="326"/>
      <c r="L302" s="327"/>
      <c r="M302" s="323" t="s">
        <v>43</v>
      </c>
      <c r="N302" s="324"/>
      <c r="O302" s="324"/>
      <c r="P302" s="324"/>
      <c r="Q302" s="324"/>
      <c r="R302" s="324"/>
      <c r="S302" s="325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34" t="s">
        <v>75</v>
      </c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34"/>
      <c r="P303" s="334"/>
      <c r="Q303" s="334"/>
      <c r="R303" s="334"/>
      <c r="S303" s="334"/>
      <c r="T303" s="334"/>
      <c r="U303" s="334"/>
      <c r="V303" s="334"/>
      <c r="W303" s="33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18">
        <v>4607091384857</v>
      </c>
      <c r="E304" s="318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41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20"/>
      <c r="O304" s="320"/>
      <c r="P304" s="320"/>
      <c r="Q304" s="321"/>
      <c r="R304" s="40" t="s">
        <v>48</v>
      </c>
      <c r="S304" s="40" t="s">
        <v>48</v>
      </c>
      <c r="T304" s="41" t="s">
        <v>0</v>
      </c>
      <c r="U304" s="59">
        <v>60</v>
      </c>
      <c r="V304" s="56">
        <f>IFERROR(IF(U304="",0,CEILING((U304/$H304),1)*$H304),"")</f>
        <v>61.32</v>
      </c>
      <c r="W304" s="42">
        <f>IFERROR(IF(V304=0,"",ROUNDUP(V304/H304,0)*0.00753),"")</f>
        <v>0.10542</v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26"/>
      <c r="B305" s="326"/>
      <c r="C305" s="326"/>
      <c r="D305" s="326"/>
      <c r="E305" s="326"/>
      <c r="F305" s="326"/>
      <c r="G305" s="326"/>
      <c r="H305" s="326"/>
      <c r="I305" s="326"/>
      <c r="J305" s="326"/>
      <c r="K305" s="326"/>
      <c r="L305" s="327"/>
      <c r="M305" s="323" t="s">
        <v>43</v>
      </c>
      <c r="N305" s="324"/>
      <c r="O305" s="324"/>
      <c r="P305" s="324"/>
      <c r="Q305" s="324"/>
      <c r="R305" s="324"/>
      <c r="S305" s="325"/>
      <c r="T305" s="43" t="s">
        <v>42</v>
      </c>
      <c r="U305" s="44">
        <f>IFERROR(U304/H304,"0")</f>
        <v>13.698630136986301</v>
      </c>
      <c r="V305" s="44">
        <f>IFERROR(V304/H304,"0")</f>
        <v>14</v>
      </c>
      <c r="W305" s="44">
        <f>IFERROR(IF(W304="",0,W304),"0")</f>
        <v>0.10542</v>
      </c>
      <c r="X305" s="68"/>
      <c r="Y305" s="68"/>
    </row>
    <row r="306" spans="1:29" x14ac:dyDescent="0.2">
      <c r="A306" s="326"/>
      <c r="B306" s="326"/>
      <c r="C306" s="326"/>
      <c r="D306" s="326"/>
      <c r="E306" s="326"/>
      <c r="F306" s="326"/>
      <c r="G306" s="326"/>
      <c r="H306" s="326"/>
      <c r="I306" s="326"/>
      <c r="J306" s="326"/>
      <c r="K306" s="326"/>
      <c r="L306" s="327"/>
      <c r="M306" s="323" t="s">
        <v>43</v>
      </c>
      <c r="N306" s="324"/>
      <c r="O306" s="324"/>
      <c r="P306" s="324"/>
      <c r="Q306" s="324"/>
      <c r="R306" s="324"/>
      <c r="S306" s="325"/>
      <c r="T306" s="43" t="s">
        <v>0</v>
      </c>
      <c r="U306" s="44">
        <f>IFERROR(SUM(U304:U304),"0")</f>
        <v>60</v>
      </c>
      <c r="V306" s="44">
        <f>IFERROR(SUM(V304:V304),"0")</f>
        <v>61.32</v>
      </c>
      <c r="W306" s="43"/>
      <c r="X306" s="68"/>
      <c r="Y306" s="68"/>
    </row>
    <row r="307" spans="1:29" ht="14.25" customHeight="1" x14ac:dyDescent="0.25">
      <c r="A307" s="334" t="s">
        <v>79</v>
      </c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334"/>
      <c r="P307" s="334"/>
      <c r="Q307" s="334"/>
      <c r="R307" s="334"/>
      <c r="S307" s="334"/>
      <c r="T307" s="334"/>
      <c r="U307" s="334"/>
      <c r="V307" s="334"/>
      <c r="W307" s="33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18">
        <v>4607091384260</v>
      </c>
      <c r="E308" s="318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0"/>
      <c r="O308" s="320"/>
      <c r="P308" s="320"/>
      <c r="Q308" s="321"/>
      <c r="R308" s="40" t="s">
        <v>48</v>
      </c>
      <c r="S308" s="40" t="s">
        <v>48</v>
      </c>
      <c r="T308" s="41" t="s">
        <v>0</v>
      </c>
      <c r="U308" s="59">
        <v>450</v>
      </c>
      <c r="V308" s="56">
        <f>IFERROR(IF(U308="",0,CEILING((U308/$H308),1)*$H308),"")</f>
        <v>452.4</v>
      </c>
      <c r="W308" s="42">
        <f>IFERROR(IF(V308=0,"",ROUNDUP(V308/H308,0)*0.02175),"")</f>
        <v>1.2614999999999998</v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26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7"/>
      <c r="M309" s="323" t="s">
        <v>43</v>
      </c>
      <c r="N309" s="324"/>
      <c r="O309" s="324"/>
      <c r="P309" s="324"/>
      <c r="Q309" s="324"/>
      <c r="R309" s="324"/>
      <c r="S309" s="325"/>
      <c r="T309" s="43" t="s">
        <v>42</v>
      </c>
      <c r="U309" s="44">
        <f>IFERROR(U308/H308,"0")</f>
        <v>57.692307692307693</v>
      </c>
      <c r="V309" s="44">
        <f>IFERROR(V308/H308,"0")</f>
        <v>58</v>
      </c>
      <c r="W309" s="44">
        <f>IFERROR(IF(W308="",0,W308),"0")</f>
        <v>1.2614999999999998</v>
      </c>
      <c r="X309" s="68"/>
      <c r="Y309" s="68"/>
    </row>
    <row r="310" spans="1:29" x14ac:dyDescent="0.2">
      <c r="A310" s="326"/>
      <c r="B310" s="326"/>
      <c r="C310" s="326"/>
      <c r="D310" s="326"/>
      <c r="E310" s="326"/>
      <c r="F310" s="326"/>
      <c r="G310" s="326"/>
      <c r="H310" s="326"/>
      <c r="I310" s="326"/>
      <c r="J310" s="326"/>
      <c r="K310" s="326"/>
      <c r="L310" s="327"/>
      <c r="M310" s="323" t="s">
        <v>43</v>
      </c>
      <c r="N310" s="324"/>
      <c r="O310" s="324"/>
      <c r="P310" s="324"/>
      <c r="Q310" s="324"/>
      <c r="R310" s="324"/>
      <c r="S310" s="325"/>
      <c r="T310" s="43" t="s">
        <v>0</v>
      </c>
      <c r="U310" s="44">
        <f>IFERROR(SUM(U308:U308),"0")</f>
        <v>450</v>
      </c>
      <c r="V310" s="44">
        <f>IFERROR(SUM(V308:V308),"0")</f>
        <v>452.4</v>
      </c>
      <c r="W310" s="43"/>
      <c r="X310" s="68"/>
      <c r="Y310" s="68"/>
    </row>
    <row r="311" spans="1:29" ht="14.25" customHeight="1" x14ac:dyDescent="0.25">
      <c r="A311" s="334" t="s">
        <v>211</v>
      </c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4"/>
      <c r="M311" s="334"/>
      <c r="N311" s="334"/>
      <c r="O311" s="334"/>
      <c r="P311" s="334"/>
      <c r="Q311" s="334"/>
      <c r="R311" s="334"/>
      <c r="S311" s="334"/>
      <c r="T311" s="334"/>
      <c r="U311" s="334"/>
      <c r="V311" s="334"/>
      <c r="W311" s="33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18">
        <v>4607091384673</v>
      </c>
      <c r="E312" s="318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0"/>
      <c r="O312" s="320"/>
      <c r="P312" s="320"/>
      <c r="Q312" s="321"/>
      <c r="R312" s="40" t="s">
        <v>48</v>
      </c>
      <c r="S312" s="40" t="s">
        <v>48</v>
      </c>
      <c r="T312" s="41" t="s">
        <v>0</v>
      </c>
      <c r="U312" s="59">
        <v>140</v>
      </c>
      <c r="V312" s="56">
        <f>IFERROR(IF(U312="",0,CEILING((U312/$H312),1)*$H312),"")</f>
        <v>140.4</v>
      </c>
      <c r="W312" s="42">
        <f>IFERROR(IF(V312=0,"",ROUNDUP(V312/H312,0)*0.02175),"")</f>
        <v>0.39149999999999996</v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26"/>
      <c r="B313" s="326"/>
      <c r="C313" s="326"/>
      <c r="D313" s="326"/>
      <c r="E313" s="326"/>
      <c r="F313" s="326"/>
      <c r="G313" s="326"/>
      <c r="H313" s="326"/>
      <c r="I313" s="326"/>
      <c r="J313" s="326"/>
      <c r="K313" s="326"/>
      <c r="L313" s="327"/>
      <c r="M313" s="323" t="s">
        <v>43</v>
      </c>
      <c r="N313" s="324"/>
      <c r="O313" s="324"/>
      <c r="P313" s="324"/>
      <c r="Q313" s="324"/>
      <c r="R313" s="324"/>
      <c r="S313" s="325"/>
      <c r="T313" s="43" t="s">
        <v>42</v>
      </c>
      <c r="U313" s="44">
        <f>IFERROR(U312/H312,"0")</f>
        <v>17.948717948717949</v>
      </c>
      <c r="V313" s="44">
        <f>IFERROR(V312/H312,"0")</f>
        <v>18</v>
      </c>
      <c r="W313" s="44">
        <f>IFERROR(IF(W312="",0,W312),"0")</f>
        <v>0.39149999999999996</v>
      </c>
      <c r="X313" s="68"/>
      <c r="Y313" s="68"/>
    </row>
    <row r="314" spans="1:29" x14ac:dyDescent="0.2">
      <c r="A314" s="326"/>
      <c r="B314" s="326"/>
      <c r="C314" s="326"/>
      <c r="D314" s="326"/>
      <c r="E314" s="326"/>
      <c r="F314" s="326"/>
      <c r="G314" s="326"/>
      <c r="H314" s="326"/>
      <c r="I314" s="326"/>
      <c r="J314" s="326"/>
      <c r="K314" s="326"/>
      <c r="L314" s="327"/>
      <c r="M314" s="323" t="s">
        <v>43</v>
      </c>
      <c r="N314" s="324"/>
      <c r="O314" s="324"/>
      <c r="P314" s="324"/>
      <c r="Q314" s="324"/>
      <c r="R314" s="324"/>
      <c r="S314" s="325"/>
      <c r="T314" s="43" t="s">
        <v>0</v>
      </c>
      <c r="U314" s="44">
        <f>IFERROR(SUM(U312:U312),"0")</f>
        <v>140</v>
      </c>
      <c r="V314" s="44">
        <f>IFERROR(SUM(V312:V312),"0")</f>
        <v>140.4</v>
      </c>
      <c r="W314" s="43"/>
      <c r="X314" s="68"/>
      <c r="Y314" s="68"/>
    </row>
    <row r="315" spans="1:29" ht="16.5" customHeight="1" x14ac:dyDescent="0.25">
      <c r="A315" s="338" t="s">
        <v>457</v>
      </c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66"/>
      <c r="Y315" s="66"/>
    </row>
    <row r="316" spans="1:29" ht="14.25" customHeight="1" x14ac:dyDescent="0.25">
      <c r="A316" s="334" t="s">
        <v>116</v>
      </c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4"/>
      <c r="M316" s="334"/>
      <c r="N316" s="334"/>
      <c r="O316" s="334"/>
      <c r="P316" s="334"/>
      <c r="Q316" s="334"/>
      <c r="R316" s="334"/>
      <c r="S316" s="334"/>
      <c r="T316" s="334"/>
      <c r="U316" s="334"/>
      <c r="V316" s="334"/>
      <c r="W316" s="33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18">
        <v>4607091384185</v>
      </c>
      <c r="E317" s="318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0"/>
      <c r="O317" s="320"/>
      <c r="P317" s="320"/>
      <c r="Q317" s="321"/>
      <c r="R317" s="40" t="s">
        <v>48</v>
      </c>
      <c r="S317" s="40" t="s">
        <v>48</v>
      </c>
      <c r="T317" s="41" t="s">
        <v>0</v>
      </c>
      <c r="U317" s="59">
        <v>230</v>
      </c>
      <c r="V317" s="56">
        <f>IFERROR(IF(U317="",0,CEILING((U317/$H317),1)*$H317),"")</f>
        <v>240</v>
      </c>
      <c r="W317" s="42">
        <f>IFERROR(IF(V317=0,"",ROUNDUP(V317/H317,0)*0.02175),"")</f>
        <v>0.43499999999999994</v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18">
        <v>4607091384192</v>
      </c>
      <c r="E318" s="318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0"/>
      <c r="O318" s="320"/>
      <c r="P318" s="320"/>
      <c r="Q318" s="321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18">
        <v>4680115881907</v>
      </c>
      <c r="E319" s="318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405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0"/>
      <c r="O319" s="320"/>
      <c r="P319" s="320"/>
      <c r="Q319" s="321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18">
        <v>4607091384680</v>
      </c>
      <c r="E320" s="318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0"/>
      <c r="O320" s="320"/>
      <c r="P320" s="320"/>
      <c r="Q320" s="321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26"/>
      <c r="B321" s="326"/>
      <c r="C321" s="326"/>
      <c r="D321" s="326"/>
      <c r="E321" s="326"/>
      <c r="F321" s="326"/>
      <c r="G321" s="326"/>
      <c r="H321" s="326"/>
      <c r="I321" s="326"/>
      <c r="J321" s="326"/>
      <c r="K321" s="326"/>
      <c r="L321" s="327"/>
      <c r="M321" s="323" t="s">
        <v>43</v>
      </c>
      <c r="N321" s="324"/>
      <c r="O321" s="324"/>
      <c r="P321" s="324"/>
      <c r="Q321" s="324"/>
      <c r="R321" s="324"/>
      <c r="S321" s="325"/>
      <c r="T321" s="43" t="s">
        <v>42</v>
      </c>
      <c r="U321" s="44">
        <f>IFERROR(U317/H317,"0")+IFERROR(U318/H318,"0")+IFERROR(U319/H319,"0")+IFERROR(U320/H320,"0")</f>
        <v>19.166666666666668</v>
      </c>
      <c r="V321" s="44">
        <f>IFERROR(V317/H317,"0")+IFERROR(V318/H318,"0")+IFERROR(V319/H319,"0")+IFERROR(V320/H320,"0")</f>
        <v>20</v>
      </c>
      <c r="W321" s="44">
        <f>IFERROR(IF(W317="",0,W317),"0")+IFERROR(IF(W318="",0,W318),"0")+IFERROR(IF(W319="",0,W319),"0")+IFERROR(IF(W320="",0,W320),"0")</f>
        <v>0.43499999999999994</v>
      </c>
      <c r="X321" s="68"/>
      <c r="Y321" s="68"/>
    </row>
    <row r="322" spans="1:29" x14ac:dyDescent="0.2">
      <c r="A322" s="326"/>
      <c r="B322" s="326"/>
      <c r="C322" s="326"/>
      <c r="D322" s="326"/>
      <c r="E322" s="326"/>
      <c r="F322" s="326"/>
      <c r="G322" s="326"/>
      <c r="H322" s="326"/>
      <c r="I322" s="326"/>
      <c r="J322" s="326"/>
      <c r="K322" s="326"/>
      <c r="L322" s="327"/>
      <c r="M322" s="323" t="s">
        <v>43</v>
      </c>
      <c r="N322" s="324"/>
      <c r="O322" s="324"/>
      <c r="P322" s="324"/>
      <c r="Q322" s="324"/>
      <c r="R322" s="324"/>
      <c r="S322" s="325"/>
      <c r="T322" s="43" t="s">
        <v>0</v>
      </c>
      <c r="U322" s="44">
        <f>IFERROR(SUM(U317:U320),"0")</f>
        <v>230</v>
      </c>
      <c r="V322" s="44">
        <f>IFERROR(SUM(V317:V320),"0")</f>
        <v>240</v>
      </c>
      <c r="W322" s="43"/>
      <c r="X322" s="68"/>
      <c r="Y322" s="68"/>
    </row>
    <row r="323" spans="1:29" ht="14.25" customHeight="1" x14ac:dyDescent="0.25">
      <c r="A323" s="334" t="s">
        <v>75</v>
      </c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4"/>
      <c r="P323" s="334"/>
      <c r="Q323" s="334"/>
      <c r="R323" s="334"/>
      <c r="S323" s="334"/>
      <c r="T323" s="334"/>
      <c r="U323" s="334"/>
      <c r="V323" s="334"/>
      <c r="W323" s="33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18">
        <v>4607091384802</v>
      </c>
      <c r="E324" s="318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0"/>
      <c r="O324" s="320"/>
      <c r="P324" s="320"/>
      <c r="Q324" s="321"/>
      <c r="R324" s="40" t="s">
        <v>48</v>
      </c>
      <c r="S324" s="40" t="s">
        <v>48</v>
      </c>
      <c r="T324" s="41" t="s">
        <v>0</v>
      </c>
      <c r="U324" s="59">
        <v>90</v>
      </c>
      <c r="V324" s="56">
        <f>IFERROR(IF(U324="",0,CEILING((U324/$H324),1)*$H324),"")</f>
        <v>91.98</v>
      </c>
      <c r="W324" s="42">
        <f>IFERROR(IF(V324=0,"",ROUNDUP(V324/H324,0)*0.00753),"")</f>
        <v>0.15812999999999999</v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18">
        <v>4607091384826</v>
      </c>
      <c r="E325" s="318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0"/>
      <c r="O325" s="320"/>
      <c r="P325" s="320"/>
      <c r="Q325" s="321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26"/>
      <c r="B326" s="326"/>
      <c r="C326" s="326"/>
      <c r="D326" s="326"/>
      <c r="E326" s="326"/>
      <c r="F326" s="326"/>
      <c r="G326" s="326"/>
      <c r="H326" s="326"/>
      <c r="I326" s="326"/>
      <c r="J326" s="326"/>
      <c r="K326" s="326"/>
      <c r="L326" s="327"/>
      <c r="M326" s="323" t="s">
        <v>43</v>
      </c>
      <c r="N326" s="324"/>
      <c r="O326" s="324"/>
      <c r="P326" s="324"/>
      <c r="Q326" s="324"/>
      <c r="R326" s="324"/>
      <c r="S326" s="325"/>
      <c r="T326" s="43" t="s">
        <v>42</v>
      </c>
      <c r="U326" s="44">
        <f>IFERROR(U324/H324,"0")+IFERROR(U325/H325,"0")</f>
        <v>20.547945205479454</v>
      </c>
      <c r="V326" s="44">
        <f>IFERROR(V324/H324,"0")+IFERROR(V325/H325,"0")</f>
        <v>21</v>
      </c>
      <c r="W326" s="44">
        <f>IFERROR(IF(W324="",0,W324),"0")+IFERROR(IF(W325="",0,W325),"0")</f>
        <v>0.15812999999999999</v>
      </c>
      <c r="X326" s="68"/>
      <c r="Y326" s="68"/>
    </row>
    <row r="327" spans="1:29" x14ac:dyDescent="0.2">
      <c r="A327" s="326"/>
      <c r="B327" s="326"/>
      <c r="C327" s="326"/>
      <c r="D327" s="326"/>
      <c r="E327" s="326"/>
      <c r="F327" s="326"/>
      <c r="G327" s="326"/>
      <c r="H327" s="326"/>
      <c r="I327" s="326"/>
      <c r="J327" s="326"/>
      <c r="K327" s="326"/>
      <c r="L327" s="327"/>
      <c r="M327" s="323" t="s">
        <v>43</v>
      </c>
      <c r="N327" s="324"/>
      <c r="O327" s="324"/>
      <c r="P327" s="324"/>
      <c r="Q327" s="324"/>
      <c r="R327" s="324"/>
      <c r="S327" s="325"/>
      <c r="T327" s="43" t="s">
        <v>0</v>
      </c>
      <c r="U327" s="44">
        <f>IFERROR(SUM(U324:U325),"0")</f>
        <v>90</v>
      </c>
      <c r="V327" s="44">
        <f>IFERROR(SUM(V324:V325),"0")</f>
        <v>91.98</v>
      </c>
      <c r="W327" s="43"/>
      <c r="X327" s="68"/>
      <c r="Y327" s="68"/>
    </row>
    <row r="328" spans="1:29" ht="14.25" customHeight="1" x14ac:dyDescent="0.25">
      <c r="A328" s="334" t="s">
        <v>79</v>
      </c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334"/>
      <c r="P328" s="334"/>
      <c r="Q328" s="334"/>
      <c r="R328" s="334"/>
      <c r="S328" s="334"/>
      <c r="T328" s="334"/>
      <c r="U328" s="334"/>
      <c r="V328" s="334"/>
      <c r="W328" s="33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18">
        <v>4607091384246</v>
      </c>
      <c r="E329" s="31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0"/>
      <c r="O329" s="320"/>
      <c r="P329" s="320"/>
      <c r="Q329" s="321"/>
      <c r="R329" s="40" t="s">
        <v>48</v>
      </c>
      <c r="S329" s="40" t="s">
        <v>48</v>
      </c>
      <c r="T329" s="41" t="s">
        <v>0</v>
      </c>
      <c r="U329" s="59">
        <v>250</v>
      </c>
      <c r="V329" s="56">
        <f>IFERROR(IF(U329="",0,CEILING((U329/$H329),1)*$H329),"")</f>
        <v>257.39999999999998</v>
      </c>
      <c r="W329" s="42">
        <f>IFERROR(IF(V329=0,"",ROUNDUP(V329/H329,0)*0.02175),"")</f>
        <v>0.71775</v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18">
        <v>4680115881976</v>
      </c>
      <c r="E330" s="318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404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0"/>
      <c r="O330" s="320"/>
      <c r="P330" s="320"/>
      <c r="Q330" s="321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18">
        <v>4607091384253</v>
      </c>
      <c r="E331" s="318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0"/>
      <c r="O331" s="320"/>
      <c r="P331" s="320"/>
      <c r="Q331" s="321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18">
        <v>4680115881969</v>
      </c>
      <c r="E332" s="318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400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0"/>
      <c r="O332" s="320"/>
      <c r="P332" s="320"/>
      <c r="Q332" s="321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26"/>
      <c r="B333" s="326"/>
      <c r="C333" s="326"/>
      <c r="D333" s="326"/>
      <c r="E333" s="326"/>
      <c r="F333" s="326"/>
      <c r="G333" s="326"/>
      <c r="H333" s="326"/>
      <c r="I333" s="326"/>
      <c r="J333" s="326"/>
      <c r="K333" s="326"/>
      <c r="L333" s="327"/>
      <c r="M333" s="323" t="s">
        <v>43</v>
      </c>
      <c r="N333" s="324"/>
      <c r="O333" s="324"/>
      <c r="P333" s="324"/>
      <c r="Q333" s="324"/>
      <c r="R333" s="324"/>
      <c r="S333" s="325"/>
      <c r="T333" s="43" t="s">
        <v>42</v>
      </c>
      <c r="U333" s="44">
        <f>IFERROR(U329/H329,"0")+IFERROR(U330/H330,"0")+IFERROR(U331/H331,"0")+IFERROR(U332/H332,"0")</f>
        <v>32.051282051282051</v>
      </c>
      <c r="V333" s="44">
        <f>IFERROR(V329/H329,"0")+IFERROR(V330/H330,"0")+IFERROR(V331/H331,"0")+IFERROR(V332/H332,"0")</f>
        <v>33</v>
      </c>
      <c r="W333" s="44">
        <f>IFERROR(IF(W329="",0,W329),"0")+IFERROR(IF(W330="",0,W330),"0")+IFERROR(IF(W331="",0,W331),"0")+IFERROR(IF(W332="",0,W332),"0")</f>
        <v>0.71775</v>
      </c>
      <c r="X333" s="68"/>
      <c r="Y333" s="68"/>
    </row>
    <row r="334" spans="1:29" x14ac:dyDescent="0.2">
      <c r="A334" s="326"/>
      <c r="B334" s="326"/>
      <c r="C334" s="326"/>
      <c r="D334" s="326"/>
      <c r="E334" s="326"/>
      <c r="F334" s="326"/>
      <c r="G334" s="326"/>
      <c r="H334" s="326"/>
      <c r="I334" s="326"/>
      <c r="J334" s="326"/>
      <c r="K334" s="326"/>
      <c r="L334" s="327"/>
      <c r="M334" s="323" t="s">
        <v>43</v>
      </c>
      <c r="N334" s="324"/>
      <c r="O334" s="324"/>
      <c r="P334" s="324"/>
      <c r="Q334" s="324"/>
      <c r="R334" s="324"/>
      <c r="S334" s="325"/>
      <c r="T334" s="43" t="s">
        <v>0</v>
      </c>
      <c r="U334" s="44">
        <f>IFERROR(SUM(U329:U332),"0")</f>
        <v>250</v>
      </c>
      <c r="V334" s="44">
        <f>IFERROR(SUM(V329:V332),"0")</f>
        <v>257.39999999999998</v>
      </c>
      <c r="W334" s="43"/>
      <c r="X334" s="68"/>
      <c r="Y334" s="68"/>
    </row>
    <row r="335" spans="1:29" ht="14.25" customHeight="1" x14ac:dyDescent="0.25">
      <c r="A335" s="334" t="s">
        <v>211</v>
      </c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4"/>
      <c r="M335" s="334"/>
      <c r="N335" s="334"/>
      <c r="O335" s="334"/>
      <c r="P335" s="334"/>
      <c r="Q335" s="334"/>
      <c r="R335" s="334"/>
      <c r="S335" s="334"/>
      <c r="T335" s="334"/>
      <c r="U335" s="334"/>
      <c r="V335" s="334"/>
      <c r="W335" s="33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18">
        <v>4607091389357</v>
      </c>
      <c r="E336" s="318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401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0"/>
      <c r="O336" s="320"/>
      <c r="P336" s="320"/>
      <c r="Q336" s="321"/>
      <c r="R336" s="40" t="s">
        <v>48</v>
      </c>
      <c r="S336" s="40" t="s">
        <v>48</v>
      </c>
      <c r="T336" s="41" t="s">
        <v>0</v>
      </c>
      <c r="U336" s="59">
        <v>90</v>
      </c>
      <c r="V336" s="56">
        <f>IFERROR(IF(U336="",0,CEILING((U336/$H336),1)*$H336),"")</f>
        <v>93.6</v>
      </c>
      <c r="W336" s="42">
        <f>IFERROR(IF(V336=0,"",ROUNDUP(V336/H336,0)*0.02175),"")</f>
        <v>0.26100000000000001</v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26"/>
      <c r="B337" s="326"/>
      <c r="C337" s="326"/>
      <c r="D337" s="326"/>
      <c r="E337" s="326"/>
      <c r="F337" s="326"/>
      <c r="G337" s="326"/>
      <c r="H337" s="326"/>
      <c r="I337" s="326"/>
      <c r="J337" s="326"/>
      <c r="K337" s="326"/>
      <c r="L337" s="327"/>
      <c r="M337" s="323" t="s">
        <v>43</v>
      </c>
      <c r="N337" s="324"/>
      <c r="O337" s="324"/>
      <c r="P337" s="324"/>
      <c r="Q337" s="324"/>
      <c r="R337" s="324"/>
      <c r="S337" s="325"/>
      <c r="T337" s="43" t="s">
        <v>42</v>
      </c>
      <c r="U337" s="44">
        <f>IFERROR(U336/H336,"0")</f>
        <v>11.538461538461538</v>
      </c>
      <c r="V337" s="44">
        <f>IFERROR(V336/H336,"0")</f>
        <v>12</v>
      </c>
      <c r="W337" s="44">
        <f>IFERROR(IF(W336="",0,W336),"0")</f>
        <v>0.26100000000000001</v>
      </c>
      <c r="X337" s="68"/>
      <c r="Y337" s="68"/>
    </row>
    <row r="338" spans="1:29" x14ac:dyDescent="0.2">
      <c r="A338" s="326"/>
      <c r="B338" s="326"/>
      <c r="C338" s="326"/>
      <c r="D338" s="326"/>
      <c r="E338" s="326"/>
      <c r="F338" s="326"/>
      <c r="G338" s="326"/>
      <c r="H338" s="326"/>
      <c r="I338" s="326"/>
      <c r="J338" s="326"/>
      <c r="K338" s="326"/>
      <c r="L338" s="327"/>
      <c r="M338" s="323" t="s">
        <v>43</v>
      </c>
      <c r="N338" s="324"/>
      <c r="O338" s="324"/>
      <c r="P338" s="324"/>
      <c r="Q338" s="324"/>
      <c r="R338" s="324"/>
      <c r="S338" s="325"/>
      <c r="T338" s="43" t="s">
        <v>0</v>
      </c>
      <c r="U338" s="44">
        <f>IFERROR(SUM(U336:U336),"0")</f>
        <v>90</v>
      </c>
      <c r="V338" s="44">
        <f>IFERROR(SUM(V336:V336),"0")</f>
        <v>93.6</v>
      </c>
      <c r="W338" s="43"/>
      <c r="X338" s="68"/>
      <c r="Y338" s="68"/>
    </row>
    <row r="339" spans="1:29" ht="27.75" customHeight="1" x14ac:dyDescent="0.2">
      <c r="A339" s="343" t="s">
        <v>480</v>
      </c>
      <c r="B339" s="343"/>
      <c r="C339" s="343"/>
      <c r="D339" s="343"/>
      <c r="E339" s="343"/>
      <c r="F339" s="343"/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  <c r="T339" s="343"/>
      <c r="U339" s="343"/>
      <c r="V339" s="343"/>
      <c r="W339" s="343"/>
      <c r="X339" s="55"/>
      <c r="Y339" s="55"/>
    </row>
    <row r="340" spans="1:29" ht="16.5" customHeight="1" x14ac:dyDescent="0.25">
      <c r="A340" s="338" t="s">
        <v>481</v>
      </c>
      <c r="B340" s="338"/>
      <c r="C340" s="338"/>
      <c r="D340" s="338"/>
      <c r="E340" s="338"/>
      <c r="F340" s="338"/>
      <c r="G340" s="338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66"/>
      <c r="Y340" s="66"/>
    </row>
    <row r="341" spans="1:29" ht="14.25" customHeight="1" x14ac:dyDescent="0.25">
      <c r="A341" s="334" t="s">
        <v>116</v>
      </c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4"/>
      <c r="M341" s="334"/>
      <c r="N341" s="334"/>
      <c r="O341" s="334"/>
      <c r="P341" s="334"/>
      <c r="Q341" s="334"/>
      <c r="R341" s="334"/>
      <c r="S341" s="334"/>
      <c r="T341" s="334"/>
      <c r="U341" s="334"/>
      <c r="V341" s="334"/>
      <c r="W341" s="33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18">
        <v>4607091389708</v>
      </c>
      <c r="E342" s="318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0"/>
      <c r="O342" s="320"/>
      <c r="P342" s="320"/>
      <c r="Q342" s="321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18">
        <v>4607091389692</v>
      </c>
      <c r="E343" s="318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398" t="s">
        <v>486</v>
      </c>
      <c r="N343" s="320"/>
      <c r="O343" s="320"/>
      <c r="P343" s="320"/>
      <c r="Q343" s="321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26"/>
      <c r="B344" s="326"/>
      <c r="C344" s="326"/>
      <c r="D344" s="326"/>
      <c r="E344" s="326"/>
      <c r="F344" s="326"/>
      <c r="G344" s="326"/>
      <c r="H344" s="326"/>
      <c r="I344" s="326"/>
      <c r="J344" s="326"/>
      <c r="K344" s="326"/>
      <c r="L344" s="327"/>
      <c r="M344" s="323" t="s">
        <v>43</v>
      </c>
      <c r="N344" s="324"/>
      <c r="O344" s="324"/>
      <c r="P344" s="324"/>
      <c r="Q344" s="324"/>
      <c r="R344" s="324"/>
      <c r="S344" s="32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26"/>
      <c r="B345" s="326"/>
      <c r="C345" s="326"/>
      <c r="D345" s="326"/>
      <c r="E345" s="326"/>
      <c r="F345" s="326"/>
      <c r="G345" s="326"/>
      <c r="H345" s="326"/>
      <c r="I345" s="326"/>
      <c r="J345" s="326"/>
      <c r="K345" s="326"/>
      <c r="L345" s="327"/>
      <c r="M345" s="323" t="s">
        <v>43</v>
      </c>
      <c r="N345" s="324"/>
      <c r="O345" s="324"/>
      <c r="P345" s="324"/>
      <c r="Q345" s="324"/>
      <c r="R345" s="324"/>
      <c r="S345" s="32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34" t="s">
        <v>75</v>
      </c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4"/>
      <c r="M346" s="334"/>
      <c r="N346" s="334"/>
      <c r="O346" s="334"/>
      <c r="P346" s="334"/>
      <c r="Q346" s="334"/>
      <c r="R346" s="334"/>
      <c r="S346" s="334"/>
      <c r="T346" s="334"/>
      <c r="U346" s="334"/>
      <c r="V346" s="334"/>
      <c r="W346" s="33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18">
        <v>4680115882928</v>
      </c>
      <c r="E347" s="318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94" t="s">
        <v>489</v>
      </c>
      <c r="N347" s="320"/>
      <c r="O347" s="320"/>
      <c r="P347" s="320"/>
      <c r="Q347" s="321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18">
        <v>4680115883185</v>
      </c>
      <c r="E348" s="318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95" t="s">
        <v>493</v>
      </c>
      <c r="N348" s="320"/>
      <c r="O348" s="320"/>
      <c r="P348" s="320"/>
      <c r="Q348" s="321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18">
        <v>4607091389753</v>
      </c>
      <c r="E349" s="318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20"/>
      <c r="O349" s="320"/>
      <c r="P349" s="320"/>
      <c r="Q349" s="321"/>
      <c r="R349" s="40" t="s">
        <v>48</v>
      </c>
      <c r="S349" s="40" t="s">
        <v>48</v>
      </c>
      <c r="T349" s="41" t="s">
        <v>0</v>
      </c>
      <c r="U349" s="59">
        <v>480</v>
      </c>
      <c r="V349" s="56">
        <f t="shared" si="15"/>
        <v>483</v>
      </c>
      <c r="W349" s="42">
        <f>IFERROR(IF(V349=0,"",ROUNDUP(V349/H349,0)*0.00753),"")</f>
        <v>0.86595</v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18">
        <v>4607091389760</v>
      </c>
      <c r="E350" s="318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20"/>
      <c r="O350" s="320"/>
      <c r="P350" s="320"/>
      <c r="Q350" s="321"/>
      <c r="R350" s="40" t="s">
        <v>48</v>
      </c>
      <c r="S350" s="40" t="s">
        <v>48</v>
      </c>
      <c r="T350" s="41" t="s">
        <v>0</v>
      </c>
      <c r="U350" s="59">
        <v>70</v>
      </c>
      <c r="V350" s="56">
        <f t="shared" si="15"/>
        <v>71.400000000000006</v>
      </c>
      <c r="W350" s="42">
        <f>IFERROR(IF(V350=0,"",ROUNDUP(V350/H350,0)*0.00753),"")</f>
        <v>0.12801000000000001</v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18">
        <v>4607091389746</v>
      </c>
      <c r="E351" s="318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20"/>
      <c r="O351" s="320"/>
      <c r="P351" s="320"/>
      <c r="Q351" s="321"/>
      <c r="R351" s="40" t="s">
        <v>48</v>
      </c>
      <c r="S351" s="40" t="s">
        <v>48</v>
      </c>
      <c r="T351" s="41" t="s">
        <v>0</v>
      </c>
      <c r="U351" s="59">
        <v>560</v>
      </c>
      <c r="V351" s="56">
        <f t="shared" si="15"/>
        <v>562.80000000000007</v>
      </c>
      <c r="W351" s="42">
        <f>IFERROR(IF(V351=0,"",ROUNDUP(V351/H351,0)*0.00753),"")</f>
        <v>1.00902</v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18">
        <v>4680115883147</v>
      </c>
      <c r="E352" s="318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91" t="s">
        <v>502</v>
      </c>
      <c r="N352" s="320"/>
      <c r="O352" s="320"/>
      <c r="P352" s="320"/>
      <c r="Q352" s="321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18">
        <v>4607091384338</v>
      </c>
      <c r="E353" s="318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20"/>
      <c r="O353" s="320"/>
      <c r="P353" s="320"/>
      <c r="Q353" s="321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18">
        <v>4680115883154</v>
      </c>
      <c r="E354" s="318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93" t="s">
        <v>507</v>
      </c>
      <c r="N354" s="320"/>
      <c r="O354" s="320"/>
      <c r="P354" s="320"/>
      <c r="Q354" s="321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18">
        <v>4607091389524</v>
      </c>
      <c r="E355" s="318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20"/>
      <c r="O355" s="320"/>
      <c r="P355" s="320"/>
      <c r="Q355" s="321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18">
        <v>4680115883161</v>
      </c>
      <c r="E356" s="318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5" t="s">
        <v>512</v>
      </c>
      <c r="N356" s="320"/>
      <c r="O356" s="320"/>
      <c r="P356" s="320"/>
      <c r="Q356" s="321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18">
        <v>4607091384345</v>
      </c>
      <c r="E357" s="318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20"/>
      <c r="O357" s="320"/>
      <c r="P357" s="320"/>
      <c r="Q357" s="321"/>
      <c r="R357" s="40" t="s">
        <v>48</v>
      </c>
      <c r="S357" s="40" t="s">
        <v>48</v>
      </c>
      <c r="T357" s="41" t="s">
        <v>0</v>
      </c>
      <c r="U357" s="59">
        <v>2</v>
      </c>
      <c r="V357" s="56">
        <f t="shared" si="15"/>
        <v>2.1</v>
      </c>
      <c r="W357" s="42">
        <f t="shared" si="16"/>
        <v>5.0200000000000002E-3</v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18">
        <v>4680115883178</v>
      </c>
      <c r="E358" s="318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387" t="s">
        <v>517</v>
      </c>
      <c r="N358" s="320"/>
      <c r="O358" s="320"/>
      <c r="P358" s="320"/>
      <c r="Q358" s="321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18">
        <v>4607091389531</v>
      </c>
      <c r="E359" s="318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3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20"/>
      <c r="O359" s="320"/>
      <c r="P359" s="320"/>
      <c r="Q359" s="321"/>
      <c r="R359" s="40" t="s">
        <v>48</v>
      </c>
      <c r="S359" s="40" t="s">
        <v>48</v>
      </c>
      <c r="T359" s="41" t="s">
        <v>0</v>
      </c>
      <c r="U359" s="59">
        <v>2</v>
      </c>
      <c r="V359" s="56">
        <f t="shared" si="15"/>
        <v>2.1</v>
      </c>
      <c r="W359" s="42">
        <f t="shared" si="16"/>
        <v>5.0200000000000002E-3</v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26"/>
      <c r="B360" s="326"/>
      <c r="C360" s="326"/>
      <c r="D360" s="326"/>
      <c r="E360" s="326"/>
      <c r="F360" s="326"/>
      <c r="G360" s="326"/>
      <c r="H360" s="326"/>
      <c r="I360" s="326"/>
      <c r="J360" s="326"/>
      <c r="K360" s="326"/>
      <c r="L360" s="327"/>
      <c r="M360" s="323" t="s">
        <v>43</v>
      </c>
      <c r="N360" s="324"/>
      <c r="O360" s="324"/>
      <c r="P360" s="324"/>
      <c r="Q360" s="324"/>
      <c r="R360" s="324"/>
      <c r="S360" s="32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266.19047619047615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268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2.01302</v>
      </c>
      <c r="X360" s="68"/>
      <c r="Y360" s="68"/>
    </row>
    <row r="361" spans="1:29" x14ac:dyDescent="0.2">
      <c r="A361" s="326"/>
      <c r="B361" s="326"/>
      <c r="C361" s="326"/>
      <c r="D361" s="326"/>
      <c r="E361" s="326"/>
      <c r="F361" s="326"/>
      <c r="G361" s="326"/>
      <c r="H361" s="326"/>
      <c r="I361" s="326"/>
      <c r="J361" s="326"/>
      <c r="K361" s="326"/>
      <c r="L361" s="327"/>
      <c r="M361" s="323" t="s">
        <v>43</v>
      </c>
      <c r="N361" s="324"/>
      <c r="O361" s="324"/>
      <c r="P361" s="324"/>
      <c r="Q361" s="324"/>
      <c r="R361" s="324"/>
      <c r="S361" s="325"/>
      <c r="T361" s="43" t="s">
        <v>0</v>
      </c>
      <c r="U361" s="44">
        <f>IFERROR(SUM(U347:U359),"0")</f>
        <v>1114</v>
      </c>
      <c r="V361" s="44">
        <f>IFERROR(SUM(V347:V359),"0")</f>
        <v>1121.3999999999999</v>
      </c>
      <c r="W361" s="43"/>
      <c r="X361" s="68"/>
      <c r="Y361" s="68"/>
    </row>
    <row r="362" spans="1:29" ht="14.25" customHeight="1" x14ac:dyDescent="0.25">
      <c r="A362" s="334" t="s">
        <v>79</v>
      </c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4"/>
      <c r="M362" s="334"/>
      <c r="N362" s="334"/>
      <c r="O362" s="334"/>
      <c r="P362" s="334"/>
      <c r="Q362" s="334"/>
      <c r="R362" s="334"/>
      <c r="S362" s="334"/>
      <c r="T362" s="334"/>
      <c r="U362" s="334"/>
      <c r="V362" s="334"/>
      <c r="W362" s="33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18">
        <v>4607091389685</v>
      </c>
      <c r="E363" s="318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0"/>
      <c r="O363" s="320"/>
      <c r="P363" s="320"/>
      <c r="Q363" s="321"/>
      <c r="R363" s="40" t="s">
        <v>48</v>
      </c>
      <c r="S363" s="40" t="s">
        <v>48</v>
      </c>
      <c r="T363" s="41" t="s">
        <v>0</v>
      </c>
      <c r="U363" s="59">
        <v>70</v>
      </c>
      <c r="V363" s="56">
        <f>IFERROR(IF(U363="",0,CEILING((U363/$H363),1)*$H363),"")</f>
        <v>70.2</v>
      </c>
      <c r="W363" s="42">
        <f>IFERROR(IF(V363=0,"",ROUNDUP(V363/H363,0)*0.02175),"")</f>
        <v>0.19574999999999998</v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18">
        <v>4607091389654</v>
      </c>
      <c r="E364" s="318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382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0"/>
      <c r="O364" s="320"/>
      <c r="P364" s="320"/>
      <c r="Q364" s="321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18">
        <v>4607091384352</v>
      </c>
      <c r="E365" s="318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0"/>
      <c r="O365" s="320"/>
      <c r="P365" s="320"/>
      <c r="Q365" s="321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18">
        <v>4607091389661</v>
      </c>
      <c r="E366" s="318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0"/>
      <c r="O366" s="320"/>
      <c r="P366" s="320"/>
      <c r="Q366" s="321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26"/>
      <c r="B367" s="326"/>
      <c r="C367" s="326"/>
      <c r="D367" s="326"/>
      <c r="E367" s="326"/>
      <c r="F367" s="326"/>
      <c r="G367" s="326"/>
      <c r="H367" s="326"/>
      <c r="I367" s="326"/>
      <c r="J367" s="326"/>
      <c r="K367" s="326"/>
      <c r="L367" s="327"/>
      <c r="M367" s="323" t="s">
        <v>43</v>
      </c>
      <c r="N367" s="324"/>
      <c r="O367" s="324"/>
      <c r="P367" s="324"/>
      <c r="Q367" s="324"/>
      <c r="R367" s="324"/>
      <c r="S367" s="325"/>
      <c r="T367" s="43" t="s">
        <v>42</v>
      </c>
      <c r="U367" s="44">
        <f>IFERROR(U363/H363,"0")+IFERROR(U364/H364,"0")+IFERROR(U365/H365,"0")+IFERROR(U366/H366,"0")</f>
        <v>8.9743589743589745</v>
      </c>
      <c r="V367" s="44">
        <f>IFERROR(V363/H363,"0")+IFERROR(V364/H364,"0")+IFERROR(V365/H365,"0")+IFERROR(V366/H366,"0")</f>
        <v>9</v>
      </c>
      <c r="W367" s="44">
        <f>IFERROR(IF(W363="",0,W363),"0")+IFERROR(IF(W364="",0,W364),"0")+IFERROR(IF(W365="",0,W365),"0")+IFERROR(IF(W366="",0,W366),"0")</f>
        <v>0.19574999999999998</v>
      </c>
      <c r="X367" s="68"/>
      <c r="Y367" s="68"/>
    </row>
    <row r="368" spans="1:29" x14ac:dyDescent="0.2">
      <c r="A368" s="326"/>
      <c r="B368" s="326"/>
      <c r="C368" s="326"/>
      <c r="D368" s="326"/>
      <c r="E368" s="326"/>
      <c r="F368" s="326"/>
      <c r="G368" s="326"/>
      <c r="H368" s="326"/>
      <c r="I368" s="326"/>
      <c r="J368" s="326"/>
      <c r="K368" s="326"/>
      <c r="L368" s="327"/>
      <c r="M368" s="323" t="s">
        <v>43</v>
      </c>
      <c r="N368" s="324"/>
      <c r="O368" s="324"/>
      <c r="P368" s="324"/>
      <c r="Q368" s="324"/>
      <c r="R368" s="324"/>
      <c r="S368" s="325"/>
      <c r="T368" s="43" t="s">
        <v>0</v>
      </c>
      <c r="U368" s="44">
        <f>IFERROR(SUM(U363:U366),"0")</f>
        <v>70</v>
      </c>
      <c r="V368" s="44">
        <f>IFERROR(SUM(V363:V366),"0")</f>
        <v>70.2</v>
      </c>
      <c r="W368" s="43"/>
      <c r="X368" s="68"/>
      <c r="Y368" s="68"/>
    </row>
    <row r="369" spans="1:29" ht="14.25" customHeight="1" x14ac:dyDescent="0.25">
      <c r="A369" s="334" t="s">
        <v>211</v>
      </c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4"/>
      <c r="M369" s="334"/>
      <c r="N369" s="334"/>
      <c r="O369" s="334"/>
      <c r="P369" s="334"/>
      <c r="Q369" s="334"/>
      <c r="R369" s="334"/>
      <c r="S369" s="334"/>
      <c r="T369" s="334"/>
      <c r="U369" s="334"/>
      <c r="V369" s="334"/>
      <c r="W369" s="33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18">
        <v>4680115881648</v>
      </c>
      <c r="E370" s="318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380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0"/>
      <c r="O370" s="320"/>
      <c r="P370" s="320"/>
      <c r="Q370" s="321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26"/>
      <c r="B371" s="326"/>
      <c r="C371" s="326"/>
      <c r="D371" s="326"/>
      <c r="E371" s="326"/>
      <c r="F371" s="326"/>
      <c r="G371" s="326"/>
      <c r="H371" s="326"/>
      <c r="I371" s="326"/>
      <c r="J371" s="326"/>
      <c r="K371" s="326"/>
      <c r="L371" s="327"/>
      <c r="M371" s="323" t="s">
        <v>43</v>
      </c>
      <c r="N371" s="324"/>
      <c r="O371" s="324"/>
      <c r="P371" s="324"/>
      <c r="Q371" s="324"/>
      <c r="R371" s="324"/>
      <c r="S371" s="32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26"/>
      <c r="B372" s="326"/>
      <c r="C372" s="326"/>
      <c r="D372" s="326"/>
      <c r="E372" s="326"/>
      <c r="F372" s="326"/>
      <c r="G372" s="326"/>
      <c r="H372" s="326"/>
      <c r="I372" s="326"/>
      <c r="J372" s="326"/>
      <c r="K372" s="326"/>
      <c r="L372" s="327"/>
      <c r="M372" s="323" t="s">
        <v>43</v>
      </c>
      <c r="N372" s="324"/>
      <c r="O372" s="324"/>
      <c r="P372" s="324"/>
      <c r="Q372" s="324"/>
      <c r="R372" s="324"/>
      <c r="S372" s="32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34" t="s">
        <v>92</v>
      </c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4"/>
      <c r="M373" s="334"/>
      <c r="N373" s="334"/>
      <c r="O373" s="334"/>
      <c r="P373" s="334"/>
      <c r="Q373" s="334"/>
      <c r="R373" s="334"/>
      <c r="S373" s="334"/>
      <c r="T373" s="334"/>
      <c r="U373" s="334"/>
      <c r="V373" s="334"/>
      <c r="W373" s="33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18">
        <v>4680115883017</v>
      </c>
      <c r="E374" s="318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376" t="s">
        <v>532</v>
      </c>
      <c r="N374" s="320"/>
      <c r="O374" s="320"/>
      <c r="P374" s="320"/>
      <c r="Q374" s="321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18">
        <v>4680115883031</v>
      </c>
      <c r="E375" s="318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377" t="s">
        <v>536</v>
      </c>
      <c r="N375" s="320"/>
      <c r="O375" s="320"/>
      <c r="P375" s="320"/>
      <c r="Q375" s="321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18">
        <v>4680115883024</v>
      </c>
      <c r="E376" s="318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378" t="s">
        <v>539</v>
      </c>
      <c r="N376" s="320"/>
      <c r="O376" s="320"/>
      <c r="P376" s="320"/>
      <c r="Q376" s="321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26"/>
      <c r="B377" s="326"/>
      <c r="C377" s="326"/>
      <c r="D377" s="326"/>
      <c r="E377" s="326"/>
      <c r="F377" s="326"/>
      <c r="G377" s="326"/>
      <c r="H377" s="326"/>
      <c r="I377" s="326"/>
      <c r="J377" s="326"/>
      <c r="K377" s="326"/>
      <c r="L377" s="327"/>
      <c r="M377" s="323" t="s">
        <v>43</v>
      </c>
      <c r="N377" s="324"/>
      <c r="O377" s="324"/>
      <c r="P377" s="324"/>
      <c r="Q377" s="324"/>
      <c r="R377" s="324"/>
      <c r="S377" s="32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26"/>
      <c r="B378" s="326"/>
      <c r="C378" s="326"/>
      <c r="D378" s="326"/>
      <c r="E378" s="326"/>
      <c r="F378" s="326"/>
      <c r="G378" s="326"/>
      <c r="H378" s="326"/>
      <c r="I378" s="326"/>
      <c r="J378" s="326"/>
      <c r="K378" s="326"/>
      <c r="L378" s="327"/>
      <c r="M378" s="323" t="s">
        <v>43</v>
      </c>
      <c r="N378" s="324"/>
      <c r="O378" s="324"/>
      <c r="P378" s="324"/>
      <c r="Q378" s="324"/>
      <c r="R378" s="324"/>
      <c r="S378" s="32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38" t="s">
        <v>540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66"/>
      <c r="Y379" s="66"/>
    </row>
    <row r="380" spans="1:29" ht="14.25" customHeight="1" x14ac:dyDescent="0.25">
      <c r="A380" s="334" t="s">
        <v>109</v>
      </c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4"/>
      <c r="M380" s="334"/>
      <c r="N380" s="334"/>
      <c r="O380" s="334"/>
      <c r="P380" s="334"/>
      <c r="Q380" s="334"/>
      <c r="R380" s="334"/>
      <c r="S380" s="334"/>
      <c r="T380" s="334"/>
      <c r="U380" s="334"/>
      <c r="V380" s="334"/>
      <c r="W380" s="33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18">
        <v>4607091389388</v>
      </c>
      <c r="E381" s="318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20"/>
      <c r="O381" s="320"/>
      <c r="P381" s="320"/>
      <c r="Q381" s="321"/>
      <c r="R381" s="40" t="s">
        <v>48</v>
      </c>
      <c r="S381" s="40" t="s">
        <v>48</v>
      </c>
      <c r="T381" s="41" t="s">
        <v>0</v>
      </c>
      <c r="U381" s="59">
        <v>40</v>
      </c>
      <c r="V381" s="56">
        <f>IFERROR(IF(U381="",0,CEILING((U381/$H381),1)*$H381),"")</f>
        <v>41.6</v>
      </c>
      <c r="W381" s="42">
        <f>IFERROR(IF(V381=0,"",ROUNDUP(V381/H381,0)*0.01196),"")</f>
        <v>9.5680000000000001E-2</v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18">
        <v>4607091389364</v>
      </c>
      <c r="E382" s="318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37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20"/>
      <c r="O382" s="320"/>
      <c r="P382" s="320"/>
      <c r="Q382" s="321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26"/>
      <c r="B383" s="326"/>
      <c r="C383" s="326"/>
      <c r="D383" s="326"/>
      <c r="E383" s="326"/>
      <c r="F383" s="326"/>
      <c r="G383" s="326"/>
      <c r="H383" s="326"/>
      <c r="I383" s="326"/>
      <c r="J383" s="326"/>
      <c r="K383" s="326"/>
      <c r="L383" s="327"/>
      <c r="M383" s="323" t="s">
        <v>43</v>
      </c>
      <c r="N383" s="324"/>
      <c r="O383" s="324"/>
      <c r="P383" s="324"/>
      <c r="Q383" s="324"/>
      <c r="R383" s="324"/>
      <c r="S383" s="325"/>
      <c r="T383" s="43" t="s">
        <v>42</v>
      </c>
      <c r="U383" s="44">
        <f>IFERROR(U381/H381,"0")+IFERROR(U382/H382,"0")</f>
        <v>7.6923076923076916</v>
      </c>
      <c r="V383" s="44">
        <f>IFERROR(V381/H381,"0")+IFERROR(V382/H382,"0")</f>
        <v>8</v>
      </c>
      <c r="W383" s="44">
        <f>IFERROR(IF(W381="",0,W381),"0")+IFERROR(IF(W382="",0,W382),"0")</f>
        <v>9.5680000000000001E-2</v>
      </c>
      <c r="X383" s="68"/>
      <c r="Y383" s="68"/>
    </row>
    <row r="384" spans="1:29" x14ac:dyDescent="0.2">
      <c r="A384" s="326"/>
      <c r="B384" s="326"/>
      <c r="C384" s="326"/>
      <c r="D384" s="326"/>
      <c r="E384" s="326"/>
      <c r="F384" s="326"/>
      <c r="G384" s="326"/>
      <c r="H384" s="326"/>
      <c r="I384" s="326"/>
      <c r="J384" s="326"/>
      <c r="K384" s="326"/>
      <c r="L384" s="327"/>
      <c r="M384" s="323" t="s">
        <v>43</v>
      </c>
      <c r="N384" s="324"/>
      <c r="O384" s="324"/>
      <c r="P384" s="324"/>
      <c r="Q384" s="324"/>
      <c r="R384" s="324"/>
      <c r="S384" s="325"/>
      <c r="T384" s="43" t="s">
        <v>0</v>
      </c>
      <c r="U384" s="44">
        <f>IFERROR(SUM(U381:U382),"0")</f>
        <v>40</v>
      </c>
      <c r="V384" s="44">
        <f>IFERROR(SUM(V381:V382),"0")</f>
        <v>41.6</v>
      </c>
      <c r="W384" s="43"/>
      <c r="X384" s="68"/>
      <c r="Y384" s="68"/>
    </row>
    <row r="385" spans="1:29" ht="14.25" customHeight="1" x14ac:dyDescent="0.25">
      <c r="A385" s="334" t="s">
        <v>75</v>
      </c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4"/>
      <c r="M385" s="334"/>
      <c r="N385" s="334"/>
      <c r="O385" s="334"/>
      <c r="P385" s="334"/>
      <c r="Q385" s="334"/>
      <c r="R385" s="334"/>
      <c r="S385" s="334"/>
      <c r="T385" s="334"/>
      <c r="U385" s="334"/>
      <c r="V385" s="334"/>
      <c r="W385" s="33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18">
        <v>4680115882911</v>
      </c>
      <c r="E386" s="318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370" t="s">
        <v>547</v>
      </c>
      <c r="N386" s="320"/>
      <c r="O386" s="320"/>
      <c r="P386" s="320"/>
      <c r="Q386" s="321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18">
        <v>4607091389739</v>
      </c>
      <c r="E387" s="318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0"/>
      <c r="O387" s="320"/>
      <c r="P387" s="320"/>
      <c r="Q387" s="321"/>
      <c r="R387" s="40" t="s">
        <v>48</v>
      </c>
      <c r="S387" s="40" t="s">
        <v>48</v>
      </c>
      <c r="T387" s="41" t="s">
        <v>0</v>
      </c>
      <c r="U387" s="59">
        <v>650</v>
      </c>
      <c r="V387" s="56">
        <f t="shared" si="17"/>
        <v>651</v>
      </c>
      <c r="W387" s="42">
        <f>IFERROR(IF(V387=0,"",ROUNDUP(V387/H387,0)*0.00753),"")</f>
        <v>1.1671500000000001</v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18">
        <v>4680115883048</v>
      </c>
      <c r="E388" s="318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">
        <v>552</v>
      </c>
      <c r="N388" s="320"/>
      <c r="O388" s="320"/>
      <c r="P388" s="320"/>
      <c r="Q388" s="321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18">
        <v>4607091389425</v>
      </c>
      <c r="E389" s="318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0"/>
      <c r="O389" s="320"/>
      <c r="P389" s="320"/>
      <c r="Q389" s="321"/>
      <c r="R389" s="40" t="s">
        <v>48</v>
      </c>
      <c r="S389" s="40" t="s">
        <v>48</v>
      </c>
      <c r="T389" s="41" t="s">
        <v>0</v>
      </c>
      <c r="U389" s="59">
        <v>2</v>
      </c>
      <c r="V389" s="56">
        <f t="shared" si="17"/>
        <v>2.1</v>
      </c>
      <c r="W389" s="42">
        <f>IFERROR(IF(V389=0,"",ROUNDUP(V389/H389,0)*0.00502),"")</f>
        <v>5.0200000000000002E-3</v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18">
        <v>4680115880771</v>
      </c>
      <c r="E390" s="318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20"/>
      <c r="O390" s="320"/>
      <c r="P390" s="320"/>
      <c r="Q390" s="321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18">
        <v>4607091389500</v>
      </c>
      <c r="E391" s="318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20"/>
      <c r="O391" s="320"/>
      <c r="P391" s="320"/>
      <c r="Q391" s="321"/>
      <c r="R391" s="40" t="s">
        <v>48</v>
      </c>
      <c r="S391" s="40" t="s">
        <v>48</v>
      </c>
      <c r="T391" s="41" t="s">
        <v>0</v>
      </c>
      <c r="U391" s="59">
        <v>2</v>
      </c>
      <c r="V391" s="56">
        <f t="shared" si="17"/>
        <v>2.1</v>
      </c>
      <c r="W391" s="42">
        <f>IFERROR(IF(V391=0,"",ROUNDUP(V391/H391,0)*0.00502),"")</f>
        <v>5.0200000000000002E-3</v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18">
        <v>4680115881983</v>
      </c>
      <c r="E392" s="318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9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20"/>
      <c r="O392" s="320"/>
      <c r="P392" s="320"/>
      <c r="Q392" s="321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26"/>
      <c r="B393" s="326"/>
      <c r="C393" s="326"/>
      <c r="D393" s="326"/>
      <c r="E393" s="326"/>
      <c r="F393" s="326"/>
      <c r="G393" s="326"/>
      <c r="H393" s="326"/>
      <c r="I393" s="326"/>
      <c r="J393" s="326"/>
      <c r="K393" s="326"/>
      <c r="L393" s="327"/>
      <c r="M393" s="323" t="s">
        <v>43</v>
      </c>
      <c r="N393" s="324"/>
      <c r="O393" s="324"/>
      <c r="P393" s="324"/>
      <c r="Q393" s="324"/>
      <c r="R393" s="324"/>
      <c r="S393" s="325"/>
      <c r="T393" s="43" t="s">
        <v>42</v>
      </c>
      <c r="U393" s="44">
        <f>IFERROR(U386/H386,"0")+IFERROR(U387/H387,"0")+IFERROR(U388/H388,"0")+IFERROR(U389/H389,"0")+IFERROR(U390/H390,"0")+IFERROR(U391/H391,"0")+IFERROR(U392/H392,"0")</f>
        <v>156.66666666666669</v>
      </c>
      <c r="V393" s="44">
        <f>IFERROR(V386/H386,"0")+IFERROR(V387/H387,"0")+IFERROR(V388/H388,"0")+IFERROR(V389/H389,"0")+IFERROR(V390/H390,"0")+IFERROR(V391/H391,"0")+IFERROR(V392/H392,"0")</f>
        <v>157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1.1771900000000002</v>
      </c>
      <c r="X393" s="68"/>
      <c r="Y393" s="68"/>
    </row>
    <row r="394" spans="1:29" x14ac:dyDescent="0.2">
      <c r="A394" s="326"/>
      <c r="B394" s="326"/>
      <c r="C394" s="326"/>
      <c r="D394" s="326"/>
      <c r="E394" s="326"/>
      <c r="F394" s="326"/>
      <c r="G394" s="326"/>
      <c r="H394" s="326"/>
      <c r="I394" s="326"/>
      <c r="J394" s="326"/>
      <c r="K394" s="326"/>
      <c r="L394" s="327"/>
      <c r="M394" s="323" t="s">
        <v>43</v>
      </c>
      <c r="N394" s="324"/>
      <c r="O394" s="324"/>
      <c r="P394" s="324"/>
      <c r="Q394" s="324"/>
      <c r="R394" s="324"/>
      <c r="S394" s="325"/>
      <c r="T394" s="43" t="s">
        <v>0</v>
      </c>
      <c r="U394" s="44">
        <f>IFERROR(SUM(U386:U392),"0")</f>
        <v>654</v>
      </c>
      <c r="V394" s="44">
        <f>IFERROR(SUM(V386:V392),"0")</f>
        <v>655.20000000000005</v>
      </c>
      <c r="W394" s="43"/>
      <c r="X394" s="68"/>
      <c r="Y394" s="68"/>
    </row>
    <row r="395" spans="1:29" ht="14.25" customHeight="1" x14ac:dyDescent="0.25">
      <c r="A395" s="334" t="s">
        <v>92</v>
      </c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4"/>
      <c r="M395" s="334"/>
      <c r="N395" s="334"/>
      <c r="O395" s="334"/>
      <c r="P395" s="334"/>
      <c r="Q395" s="334"/>
      <c r="R395" s="334"/>
      <c r="S395" s="334"/>
      <c r="T395" s="334"/>
      <c r="U395" s="334"/>
      <c r="V395" s="334"/>
      <c r="W395" s="33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18">
        <v>4680115883000</v>
      </c>
      <c r="E396" s="318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365" t="s">
        <v>563</v>
      </c>
      <c r="N396" s="320"/>
      <c r="O396" s="320"/>
      <c r="P396" s="320"/>
      <c r="Q396" s="321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26"/>
      <c r="B397" s="326"/>
      <c r="C397" s="326"/>
      <c r="D397" s="326"/>
      <c r="E397" s="326"/>
      <c r="F397" s="326"/>
      <c r="G397" s="326"/>
      <c r="H397" s="326"/>
      <c r="I397" s="326"/>
      <c r="J397" s="326"/>
      <c r="K397" s="326"/>
      <c r="L397" s="327"/>
      <c r="M397" s="323" t="s">
        <v>43</v>
      </c>
      <c r="N397" s="324"/>
      <c r="O397" s="324"/>
      <c r="P397" s="324"/>
      <c r="Q397" s="324"/>
      <c r="R397" s="324"/>
      <c r="S397" s="325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26"/>
      <c r="B398" s="326"/>
      <c r="C398" s="326"/>
      <c r="D398" s="326"/>
      <c r="E398" s="326"/>
      <c r="F398" s="326"/>
      <c r="G398" s="326"/>
      <c r="H398" s="326"/>
      <c r="I398" s="326"/>
      <c r="J398" s="326"/>
      <c r="K398" s="326"/>
      <c r="L398" s="327"/>
      <c r="M398" s="323" t="s">
        <v>43</v>
      </c>
      <c r="N398" s="324"/>
      <c r="O398" s="324"/>
      <c r="P398" s="324"/>
      <c r="Q398" s="324"/>
      <c r="R398" s="324"/>
      <c r="S398" s="325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34" t="s">
        <v>104</v>
      </c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4"/>
      <c r="M399" s="334"/>
      <c r="N399" s="334"/>
      <c r="O399" s="334"/>
      <c r="P399" s="334"/>
      <c r="Q399" s="334"/>
      <c r="R399" s="334"/>
      <c r="S399" s="334"/>
      <c r="T399" s="334"/>
      <c r="U399" s="334"/>
      <c r="V399" s="334"/>
      <c r="W399" s="33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18">
        <v>4680115882980</v>
      </c>
      <c r="E400" s="318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366" t="s">
        <v>566</v>
      </c>
      <c r="N400" s="320"/>
      <c r="O400" s="320"/>
      <c r="P400" s="320"/>
      <c r="Q400" s="321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26"/>
      <c r="B401" s="326"/>
      <c r="C401" s="326"/>
      <c r="D401" s="326"/>
      <c r="E401" s="326"/>
      <c r="F401" s="326"/>
      <c r="G401" s="326"/>
      <c r="H401" s="326"/>
      <c r="I401" s="326"/>
      <c r="J401" s="326"/>
      <c r="K401" s="326"/>
      <c r="L401" s="327"/>
      <c r="M401" s="323" t="s">
        <v>43</v>
      </c>
      <c r="N401" s="324"/>
      <c r="O401" s="324"/>
      <c r="P401" s="324"/>
      <c r="Q401" s="324"/>
      <c r="R401" s="324"/>
      <c r="S401" s="32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26"/>
      <c r="B402" s="326"/>
      <c r="C402" s="326"/>
      <c r="D402" s="326"/>
      <c r="E402" s="326"/>
      <c r="F402" s="326"/>
      <c r="G402" s="326"/>
      <c r="H402" s="326"/>
      <c r="I402" s="326"/>
      <c r="J402" s="326"/>
      <c r="K402" s="326"/>
      <c r="L402" s="327"/>
      <c r="M402" s="323" t="s">
        <v>43</v>
      </c>
      <c r="N402" s="324"/>
      <c r="O402" s="324"/>
      <c r="P402" s="324"/>
      <c r="Q402" s="324"/>
      <c r="R402" s="324"/>
      <c r="S402" s="32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43" t="s">
        <v>567</v>
      </c>
      <c r="B403" s="343"/>
      <c r="C403" s="343"/>
      <c r="D403" s="343"/>
      <c r="E403" s="343"/>
      <c r="F403" s="343"/>
      <c r="G403" s="343"/>
      <c r="H403" s="343"/>
      <c r="I403" s="343"/>
      <c r="J403" s="343"/>
      <c r="K403" s="343"/>
      <c r="L403" s="343"/>
      <c r="M403" s="343"/>
      <c r="N403" s="343"/>
      <c r="O403" s="343"/>
      <c r="P403" s="343"/>
      <c r="Q403" s="343"/>
      <c r="R403" s="343"/>
      <c r="S403" s="343"/>
      <c r="T403" s="343"/>
      <c r="U403" s="343"/>
      <c r="V403" s="343"/>
      <c r="W403" s="343"/>
      <c r="X403" s="55"/>
      <c r="Y403" s="55"/>
    </row>
    <row r="404" spans="1:29" ht="16.5" customHeight="1" x14ac:dyDescent="0.25">
      <c r="A404" s="338" t="s">
        <v>567</v>
      </c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66"/>
      <c r="Y404" s="66"/>
    </row>
    <row r="405" spans="1:29" ht="14.25" customHeight="1" x14ac:dyDescent="0.25">
      <c r="A405" s="334" t="s">
        <v>116</v>
      </c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4"/>
      <c r="M405" s="334"/>
      <c r="N405" s="334"/>
      <c r="O405" s="334"/>
      <c r="P405" s="334"/>
      <c r="Q405" s="334"/>
      <c r="R405" s="334"/>
      <c r="S405" s="334"/>
      <c r="T405" s="334"/>
      <c r="U405" s="334"/>
      <c r="V405" s="334"/>
      <c r="W405" s="33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18">
        <v>4607091389067</v>
      </c>
      <c r="E406" s="318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3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20"/>
      <c r="O406" s="320"/>
      <c r="P406" s="320"/>
      <c r="Q406" s="321"/>
      <c r="R406" s="40" t="s">
        <v>48</v>
      </c>
      <c r="S406" s="40" t="s">
        <v>48</v>
      </c>
      <c r="T406" s="41" t="s">
        <v>0</v>
      </c>
      <c r="U406" s="59">
        <v>35</v>
      </c>
      <c r="V406" s="56">
        <f t="shared" ref="V406:V415" si="18">IFERROR(IF(U406="",0,CEILING((U406/$H406),1)*$H406),"")</f>
        <v>36.96</v>
      </c>
      <c r="W406" s="42">
        <f>IFERROR(IF(V406=0,"",ROUNDUP(V406/H406,0)*0.01196),"")</f>
        <v>8.3720000000000003E-2</v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18">
        <v>4607091383522</v>
      </c>
      <c r="E407" s="318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36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20"/>
      <c r="O407" s="320"/>
      <c r="P407" s="320"/>
      <c r="Q407" s="321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18">
        <v>4607091384437</v>
      </c>
      <c r="E408" s="318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358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20"/>
      <c r="O408" s="320"/>
      <c r="P408" s="320"/>
      <c r="Q408" s="321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18">
        <v>4607091389104</v>
      </c>
      <c r="E409" s="318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20"/>
      <c r="O409" s="320"/>
      <c r="P409" s="320"/>
      <c r="Q409" s="321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18">
        <v>4607091389036</v>
      </c>
      <c r="E410" s="318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20"/>
      <c r="O410" s="320"/>
      <c r="P410" s="320"/>
      <c r="Q410" s="321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18">
        <v>4680115880603</v>
      </c>
      <c r="E411" s="318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361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0"/>
      <c r="O411" s="320"/>
      <c r="P411" s="320"/>
      <c r="Q411" s="321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18">
        <v>4607091389999</v>
      </c>
      <c r="E412" s="318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362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0"/>
      <c r="O412" s="320"/>
      <c r="P412" s="320"/>
      <c r="Q412" s="321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18">
        <v>4680115882782</v>
      </c>
      <c r="E413" s="318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355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0"/>
      <c r="O413" s="320"/>
      <c r="P413" s="320"/>
      <c r="Q413" s="321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18">
        <v>4607091389098</v>
      </c>
      <c r="E414" s="318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0"/>
      <c r="O414" s="320"/>
      <c r="P414" s="320"/>
      <c r="Q414" s="321"/>
      <c r="R414" s="40" t="s">
        <v>48</v>
      </c>
      <c r="S414" s="40" t="s">
        <v>48</v>
      </c>
      <c r="T414" s="41" t="s">
        <v>0</v>
      </c>
      <c r="U414" s="59">
        <v>4</v>
      </c>
      <c r="V414" s="56">
        <f t="shared" si="18"/>
        <v>4.8</v>
      </c>
      <c r="W414" s="42">
        <f>IFERROR(IF(V414=0,"",ROUNDUP(V414/H414,0)*0.00753),"")</f>
        <v>1.506E-2</v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18">
        <v>4607091389982</v>
      </c>
      <c r="E415" s="318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357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0"/>
      <c r="O415" s="320"/>
      <c r="P415" s="320"/>
      <c r="Q415" s="321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26"/>
      <c r="B416" s="326"/>
      <c r="C416" s="326"/>
      <c r="D416" s="326"/>
      <c r="E416" s="326"/>
      <c r="F416" s="326"/>
      <c r="G416" s="326"/>
      <c r="H416" s="326"/>
      <c r="I416" s="326"/>
      <c r="J416" s="326"/>
      <c r="K416" s="326"/>
      <c r="L416" s="327"/>
      <c r="M416" s="323" t="s">
        <v>43</v>
      </c>
      <c r="N416" s="324"/>
      <c r="O416" s="324"/>
      <c r="P416" s="324"/>
      <c r="Q416" s="324"/>
      <c r="R416" s="324"/>
      <c r="S416" s="325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8.295454545454545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9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9.8780000000000007E-2</v>
      </c>
      <c r="X416" s="68"/>
      <c r="Y416" s="68"/>
    </row>
    <row r="417" spans="1:29" x14ac:dyDescent="0.2">
      <c r="A417" s="326"/>
      <c r="B417" s="326"/>
      <c r="C417" s="326"/>
      <c r="D417" s="326"/>
      <c r="E417" s="326"/>
      <c r="F417" s="326"/>
      <c r="G417" s="326"/>
      <c r="H417" s="326"/>
      <c r="I417" s="326"/>
      <c r="J417" s="326"/>
      <c r="K417" s="326"/>
      <c r="L417" s="327"/>
      <c r="M417" s="323" t="s">
        <v>43</v>
      </c>
      <c r="N417" s="324"/>
      <c r="O417" s="324"/>
      <c r="P417" s="324"/>
      <c r="Q417" s="324"/>
      <c r="R417" s="324"/>
      <c r="S417" s="325"/>
      <c r="T417" s="43" t="s">
        <v>0</v>
      </c>
      <c r="U417" s="44">
        <f>IFERROR(SUM(U406:U415),"0")</f>
        <v>39</v>
      </c>
      <c r="V417" s="44">
        <f>IFERROR(SUM(V406:V415),"0")</f>
        <v>41.76</v>
      </c>
      <c r="W417" s="43"/>
      <c r="X417" s="68"/>
      <c r="Y417" s="68"/>
    </row>
    <row r="418" spans="1:29" ht="14.25" customHeight="1" x14ac:dyDescent="0.25">
      <c r="A418" s="334" t="s">
        <v>109</v>
      </c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4"/>
      <c r="M418" s="334"/>
      <c r="N418" s="334"/>
      <c r="O418" s="334"/>
      <c r="P418" s="334"/>
      <c r="Q418" s="334"/>
      <c r="R418" s="334"/>
      <c r="S418" s="334"/>
      <c r="T418" s="334"/>
      <c r="U418" s="334"/>
      <c r="V418" s="334"/>
      <c r="W418" s="33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18">
        <v>4607091388930</v>
      </c>
      <c r="E419" s="318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0"/>
      <c r="O419" s="320"/>
      <c r="P419" s="320"/>
      <c r="Q419" s="321"/>
      <c r="R419" s="40" t="s">
        <v>48</v>
      </c>
      <c r="S419" s="40" t="s">
        <v>48</v>
      </c>
      <c r="T419" s="41" t="s">
        <v>0</v>
      </c>
      <c r="U419" s="59">
        <v>950</v>
      </c>
      <c r="V419" s="56">
        <f>IFERROR(IF(U419="",0,CEILING((U419/$H419),1)*$H419),"")</f>
        <v>950.40000000000009</v>
      </c>
      <c r="W419" s="42">
        <f>IFERROR(IF(V419=0,"",ROUNDUP(V419/H419,0)*0.01196),"")</f>
        <v>2.1528</v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18">
        <v>4680115880054</v>
      </c>
      <c r="E420" s="318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35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0"/>
      <c r="O420" s="320"/>
      <c r="P420" s="320"/>
      <c r="Q420" s="321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26"/>
      <c r="B421" s="326"/>
      <c r="C421" s="326"/>
      <c r="D421" s="326"/>
      <c r="E421" s="326"/>
      <c r="F421" s="326"/>
      <c r="G421" s="326"/>
      <c r="H421" s="326"/>
      <c r="I421" s="326"/>
      <c r="J421" s="326"/>
      <c r="K421" s="326"/>
      <c r="L421" s="327"/>
      <c r="M421" s="323" t="s">
        <v>43</v>
      </c>
      <c r="N421" s="324"/>
      <c r="O421" s="324"/>
      <c r="P421" s="324"/>
      <c r="Q421" s="324"/>
      <c r="R421" s="324"/>
      <c r="S421" s="325"/>
      <c r="T421" s="43" t="s">
        <v>42</v>
      </c>
      <c r="U421" s="44">
        <f>IFERROR(U419/H419,"0")+IFERROR(U420/H420,"0")</f>
        <v>179.92424242424241</v>
      </c>
      <c r="V421" s="44">
        <f>IFERROR(V419/H419,"0")+IFERROR(V420/H420,"0")</f>
        <v>180</v>
      </c>
      <c r="W421" s="44">
        <f>IFERROR(IF(W419="",0,W419),"0")+IFERROR(IF(W420="",0,W420),"0")</f>
        <v>2.1528</v>
      </c>
      <c r="X421" s="68"/>
      <c r="Y421" s="68"/>
    </row>
    <row r="422" spans="1:29" x14ac:dyDescent="0.2">
      <c r="A422" s="326"/>
      <c r="B422" s="326"/>
      <c r="C422" s="326"/>
      <c r="D422" s="326"/>
      <c r="E422" s="326"/>
      <c r="F422" s="326"/>
      <c r="G422" s="326"/>
      <c r="H422" s="326"/>
      <c r="I422" s="326"/>
      <c r="J422" s="326"/>
      <c r="K422" s="326"/>
      <c r="L422" s="327"/>
      <c r="M422" s="323" t="s">
        <v>43</v>
      </c>
      <c r="N422" s="324"/>
      <c r="O422" s="324"/>
      <c r="P422" s="324"/>
      <c r="Q422" s="324"/>
      <c r="R422" s="324"/>
      <c r="S422" s="325"/>
      <c r="T422" s="43" t="s">
        <v>0</v>
      </c>
      <c r="U422" s="44">
        <f>IFERROR(SUM(U419:U420),"0")</f>
        <v>950</v>
      </c>
      <c r="V422" s="44">
        <f>IFERROR(SUM(V419:V420),"0")</f>
        <v>950.40000000000009</v>
      </c>
      <c r="W422" s="43"/>
      <c r="X422" s="68"/>
      <c r="Y422" s="68"/>
    </row>
    <row r="423" spans="1:29" ht="14.25" customHeight="1" x14ac:dyDescent="0.25">
      <c r="A423" s="334" t="s">
        <v>75</v>
      </c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4"/>
      <c r="M423" s="334"/>
      <c r="N423" s="334"/>
      <c r="O423" s="334"/>
      <c r="P423" s="334"/>
      <c r="Q423" s="334"/>
      <c r="R423" s="334"/>
      <c r="S423" s="334"/>
      <c r="T423" s="334"/>
      <c r="U423" s="334"/>
      <c r="V423" s="334"/>
      <c r="W423" s="33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18">
        <v>4680115883116</v>
      </c>
      <c r="E424" s="318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348" t="s">
        <v>594</v>
      </c>
      <c r="N424" s="320"/>
      <c r="O424" s="320"/>
      <c r="P424" s="320"/>
      <c r="Q424" s="321"/>
      <c r="R424" s="40" t="s">
        <v>48</v>
      </c>
      <c r="S424" s="40" t="s">
        <v>48</v>
      </c>
      <c r="T424" s="41" t="s">
        <v>0</v>
      </c>
      <c r="U424" s="59">
        <v>5</v>
      </c>
      <c r="V424" s="56">
        <f t="shared" ref="V424:V432" si="19">IFERROR(IF(U424="",0,CEILING((U424/$H424),1)*$H424),"")</f>
        <v>5.28</v>
      </c>
      <c r="W424" s="42">
        <f>IFERROR(IF(V424=0,"",ROUNDUP(V424/H424,0)*0.01196),"")</f>
        <v>1.196E-2</v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18">
        <v>4680115883093</v>
      </c>
      <c r="E425" s="318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9" t="s">
        <v>597</v>
      </c>
      <c r="N425" s="320"/>
      <c r="O425" s="320"/>
      <c r="P425" s="320"/>
      <c r="Q425" s="321"/>
      <c r="R425" s="40" t="s">
        <v>48</v>
      </c>
      <c r="S425" s="40" t="s">
        <v>48</v>
      </c>
      <c r="T425" s="41" t="s">
        <v>0</v>
      </c>
      <c r="U425" s="59">
        <v>100</v>
      </c>
      <c r="V425" s="56">
        <f t="shared" si="19"/>
        <v>100.32000000000001</v>
      </c>
      <c r="W425" s="42">
        <f>IFERROR(IF(V425=0,"",ROUNDUP(V425/H425,0)*0.01196),"")</f>
        <v>0.22724</v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18">
        <v>4680115883109</v>
      </c>
      <c r="E426" s="318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50" t="s">
        <v>600</v>
      </c>
      <c r="N426" s="320"/>
      <c r="O426" s="320"/>
      <c r="P426" s="320"/>
      <c r="Q426" s="321"/>
      <c r="R426" s="40" t="s">
        <v>48</v>
      </c>
      <c r="S426" s="40" t="s">
        <v>48</v>
      </c>
      <c r="T426" s="41" t="s">
        <v>0</v>
      </c>
      <c r="U426" s="59">
        <v>970</v>
      </c>
      <c r="V426" s="56">
        <f t="shared" si="19"/>
        <v>971.5200000000001</v>
      </c>
      <c r="W426" s="42">
        <f>IFERROR(IF(V426=0,"",ROUNDUP(V426/H426,0)*0.01196),"")</f>
        <v>2.2006399999999999</v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18">
        <v>4680115882072</v>
      </c>
      <c r="E427" s="318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351" t="s">
        <v>603</v>
      </c>
      <c r="N427" s="320"/>
      <c r="O427" s="320"/>
      <c r="P427" s="320"/>
      <c r="Q427" s="321"/>
      <c r="R427" s="40" t="s">
        <v>48</v>
      </c>
      <c r="S427" s="40" t="s">
        <v>48</v>
      </c>
      <c r="T427" s="41" t="s">
        <v>0</v>
      </c>
      <c r="U427" s="59">
        <v>100</v>
      </c>
      <c r="V427" s="56">
        <f t="shared" si="19"/>
        <v>100.8</v>
      </c>
      <c r="W427" s="42">
        <f t="shared" ref="W427:W432" si="20">IFERROR(IF(V427=0,"",ROUNDUP(V427/H427,0)*0.00937),"")</f>
        <v>0.26235999999999998</v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18">
        <v>4680115882072</v>
      </c>
      <c r="E428" s="318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352" t="s">
        <v>603</v>
      </c>
      <c r="N428" s="320"/>
      <c r="O428" s="320"/>
      <c r="P428" s="320"/>
      <c r="Q428" s="321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18">
        <v>4680115882102</v>
      </c>
      <c r="E429" s="318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607</v>
      </c>
      <c r="N429" s="320"/>
      <c r="O429" s="320"/>
      <c r="P429" s="320"/>
      <c r="Q429" s="321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18">
        <v>4680115882102</v>
      </c>
      <c r="E430" s="318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345" t="s">
        <v>607</v>
      </c>
      <c r="N430" s="320"/>
      <c r="O430" s="320"/>
      <c r="P430" s="320"/>
      <c r="Q430" s="321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18">
        <v>4680115882096</v>
      </c>
      <c r="E431" s="318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346" t="s">
        <v>611</v>
      </c>
      <c r="N431" s="320"/>
      <c r="O431" s="320"/>
      <c r="P431" s="320"/>
      <c r="Q431" s="321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18">
        <v>4680115882096</v>
      </c>
      <c r="E432" s="318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347" t="s">
        <v>611</v>
      </c>
      <c r="N432" s="320"/>
      <c r="O432" s="320"/>
      <c r="P432" s="320"/>
      <c r="Q432" s="321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26"/>
      <c r="B433" s="326"/>
      <c r="C433" s="326"/>
      <c r="D433" s="326"/>
      <c r="E433" s="326"/>
      <c r="F433" s="326"/>
      <c r="G433" s="326"/>
      <c r="H433" s="326"/>
      <c r="I433" s="326"/>
      <c r="J433" s="326"/>
      <c r="K433" s="326"/>
      <c r="L433" s="327"/>
      <c r="M433" s="323" t="s">
        <v>43</v>
      </c>
      <c r="N433" s="324"/>
      <c r="O433" s="324"/>
      <c r="P433" s="324"/>
      <c r="Q433" s="324"/>
      <c r="R433" s="324"/>
      <c r="S433" s="325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231.37626262626259</v>
      </c>
      <c r="V433" s="44">
        <f>IFERROR(V424/H424,"0")+IFERROR(V425/H425,"0")+IFERROR(V426/H426,"0")+IFERROR(V427/H427,"0")+IFERROR(V428/H428,"0")+IFERROR(V429/H429,"0")+IFERROR(V430/H430,"0")+IFERROR(V431/H431,"0")+IFERROR(V432/H432,"0")</f>
        <v>232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2.7021999999999999</v>
      </c>
      <c r="X433" s="68"/>
      <c r="Y433" s="68"/>
    </row>
    <row r="434" spans="1:29" x14ac:dyDescent="0.2">
      <c r="A434" s="326"/>
      <c r="B434" s="326"/>
      <c r="C434" s="326"/>
      <c r="D434" s="326"/>
      <c r="E434" s="326"/>
      <c r="F434" s="326"/>
      <c r="G434" s="326"/>
      <c r="H434" s="326"/>
      <c r="I434" s="326"/>
      <c r="J434" s="326"/>
      <c r="K434" s="326"/>
      <c r="L434" s="327"/>
      <c r="M434" s="323" t="s">
        <v>43</v>
      </c>
      <c r="N434" s="324"/>
      <c r="O434" s="324"/>
      <c r="P434" s="324"/>
      <c r="Q434" s="324"/>
      <c r="R434" s="324"/>
      <c r="S434" s="325"/>
      <c r="T434" s="43" t="s">
        <v>0</v>
      </c>
      <c r="U434" s="44">
        <f>IFERROR(SUM(U424:U432),"0")</f>
        <v>1175</v>
      </c>
      <c r="V434" s="44">
        <f>IFERROR(SUM(V424:V432),"0")</f>
        <v>1177.92</v>
      </c>
      <c r="W434" s="43"/>
      <c r="X434" s="68"/>
      <c r="Y434" s="68"/>
    </row>
    <row r="435" spans="1:29" ht="14.25" customHeight="1" x14ac:dyDescent="0.25">
      <c r="A435" s="334" t="s">
        <v>79</v>
      </c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4"/>
      <c r="M435" s="334"/>
      <c r="N435" s="334"/>
      <c r="O435" s="334"/>
      <c r="P435" s="334"/>
      <c r="Q435" s="334"/>
      <c r="R435" s="334"/>
      <c r="S435" s="334"/>
      <c r="T435" s="334"/>
      <c r="U435" s="334"/>
      <c r="V435" s="334"/>
      <c r="W435" s="33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18">
        <v>4607091383409</v>
      </c>
      <c r="E436" s="318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0"/>
      <c r="O436" s="320"/>
      <c r="P436" s="320"/>
      <c r="Q436" s="321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18">
        <v>4607091383416</v>
      </c>
      <c r="E437" s="318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0"/>
      <c r="O437" s="320"/>
      <c r="P437" s="320"/>
      <c r="Q437" s="321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26"/>
      <c r="B438" s="326"/>
      <c r="C438" s="326"/>
      <c r="D438" s="326"/>
      <c r="E438" s="326"/>
      <c r="F438" s="326"/>
      <c r="G438" s="326"/>
      <c r="H438" s="326"/>
      <c r="I438" s="326"/>
      <c r="J438" s="326"/>
      <c r="K438" s="326"/>
      <c r="L438" s="327"/>
      <c r="M438" s="323" t="s">
        <v>43</v>
      </c>
      <c r="N438" s="324"/>
      <c r="O438" s="324"/>
      <c r="P438" s="324"/>
      <c r="Q438" s="324"/>
      <c r="R438" s="324"/>
      <c r="S438" s="32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26"/>
      <c r="B439" s="326"/>
      <c r="C439" s="326"/>
      <c r="D439" s="326"/>
      <c r="E439" s="326"/>
      <c r="F439" s="326"/>
      <c r="G439" s="326"/>
      <c r="H439" s="326"/>
      <c r="I439" s="326"/>
      <c r="J439" s="326"/>
      <c r="K439" s="326"/>
      <c r="L439" s="327"/>
      <c r="M439" s="323" t="s">
        <v>43</v>
      </c>
      <c r="N439" s="324"/>
      <c r="O439" s="324"/>
      <c r="P439" s="324"/>
      <c r="Q439" s="324"/>
      <c r="R439" s="324"/>
      <c r="S439" s="32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43" t="s">
        <v>617</v>
      </c>
      <c r="B440" s="343"/>
      <c r="C440" s="343"/>
      <c r="D440" s="343"/>
      <c r="E440" s="343"/>
      <c r="F440" s="343"/>
      <c r="G440" s="343"/>
      <c r="H440" s="343"/>
      <c r="I440" s="343"/>
      <c r="J440" s="343"/>
      <c r="K440" s="343"/>
      <c r="L440" s="343"/>
      <c r="M440" s="343"/>
      <c r="N440" s="343"/>
      <c r="O440" s="343"/>
      <c r="P440" s="343"/>
      <c r="Q440" s="343"/>
      <c r="R440" s="343"/>
      <c r="S440" s="343"/>
      <c r="T440" s="343"/>
      <c r="U440" s="343"/>
      <c r="V440" s="343"/>
      <c r="W440" s="343"/>
      <c r="X440" s="55"/>
      <c r="Y440" s="55"/>
    </row>
    <row r="441" spans="1:29" ht="16.5" customHeight="1" x14ac:dyDescent="0.25">
      <c r="A441" s="338" t="s">
        <v>618</v>
      </c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66"/>
      <c r="Y441" s="66"/>
    </row>
    <row r="442" spans="1:29" ht="14.25" customHeight="1" x14ac:dyDescent="0.25">
      <c r="A442" s="334" t="s">
        <v>116</v>
      </c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4"/>
      <c r="M442" s="334"/>
      <c r="N442" s="334"/>
      <c r="O442" s="334"/>
      <c r="P442" s="334"/>
      <c r="Q442" s="334"/>
      <c r="R442" s="334"/>
      <c r="S442" s="334"/>
      <c r="T442" s="334"/>
      <c r="U442" s="334"/>
      <c r="V442" s="334"/>
      <c r="W442" s="33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18">
        <v>4680115881099</v>
      </c>
      <c r="E443" s="318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339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0"/>
      <c r="O443" s="320"/>
      <c r="P443" s="320"/>
      <c r="Q443" s="321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18">
        <v>4680115881150</v>
      </c>
      <c r="E444" s="318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340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0"/>
      <c r="O444" s="320"/>
      <c r="P444" s="320"/>
      <c r="Q444" s="321"/>
      <c r="R444" s="40" t="s">
        <v>48</v>
      </c>
      <c r="S444" s="40" t="s">
        <v>48</v>
      </c>
      <c r="T444" s="41" t="s">
        <v>0</v>
      </c>
      <c r="U444" s="59">
        <v>650</v>
      </c>
      <c r="V444" s="56">
        <f>IFERROR(IF(U444="",0,CEILING((U444/$H444),1)*$H444),"")</f>
        <v>660</v>
      </c>
      <c r="W444" s="42">
        <f>IFERROR(IF(V444=0,"",ROUNDUP(V444/H444,0)*0.02175),"")</f>
        <v>1.1962499999999998</v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26"/>
      <c r="B445" s="326"/>
      <c r="C445" s="326"/>
      <c r="D445" s="326"/>
      <c r="E445" s="326"/>
      <c r="F445" s="326"/>
      <c r="G445" s="326"/>
      <c r="H445" s="326"/>
      <c r="I445" s="326"/>
      <c r="J445" s="326"/>
      <c r="K445" s="326"/>
      <c r="L445" s="327"/>
      <c r="M445" s="323" t="s">
        <v>43</v>
      </c>
      <c r="N445" s="324"/>
      <c r="O445" s="324"/>
      <c r="P445" s="324"/>
      <c r="Q445" s="324"/>
      <c r="R445" s="324"/>
      <c r="S445" s="325"/>
      <c r="T445" s="43" t="s">
        <v>42</v>
      </c>
      <c r="U445" s="44">
        <f>IFERROR(U443/H443,"0")+IFERROR(U444/H444,"0")</f>
        <v>54.166666666666664</v>
      </c>
      <c r="V445" s="44">
        <f>IFERROR(V443/H443,"0")+IFERROR(V444/H444,"0")</f>
        <v>55</v>
      </c>
      <c r="W445" s="44">
        <f>IFERROR(IF(W443="",0,W443),"0")+IFERROR(IF(W444="",0,W444),"0")</f>
        <v>1.1962499999999998</v>
      </c>
      <c r="X445" s="68"/>
      <c r="Y445" s="68"/>
    </row>
    <row r="446" spans="1:29" x14ac:dyDescent="0.2">
      <c r="A446" s="326"/>
      <c r="B446" s="326"/>
      <c r="C446" s="326"/>
      <c r="D446" s="326"/>
      <c r="E446" s="326"/>
      <c r="F446" s="326"/>
      <c r="G446" s="326"/>
      <c r="H446" s="326"/>
      <c r="I446" s="326"/>
      <c r="J446" s="326"/>
      <c r="K446" s="326"/>
      <c r="L446" s="327"/>
      <c r="M446" s="323" t="s">
        <v>43</v>
      </c>
      <c r="N446" s="324"/>
      <c r="O446" s="324"/>
      <c r="P446" s="324"/>
      <c r="Q446" s="324"/>
      <c r="R446" s="324"/>
      <c r="S446" s="325"/>
      <c r="T446" s="43" t="s">
        <v>0</v>
      </c>
      <c r="U446" s="44">
        <f>IFERROR(SUM(U443:U444),"0")</f>
        <v>650</v>
      </c>
      <c r="V446" s="44">
        <f>IFERROR(SUM(V443:V444),"0")</f>
        <v>660</v>
      </c>
      <c r="W446" s="43"/>
      <c r="X446" s="68"/>
      <c r="Y446" s="68"/>
    </row>
    <row r="447" spans="1:29" ht="14.25" customHeight="1" x14ac:dyDescent="0.25">
      <c r="A447" s="334" t="s">
        <v>109</v>
      </c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4"/>
      <c r="M447" s="334"/>
      <c r="N447" s="334"/>
      <c r="O447" s="334"/>
      <c r="P447" s="334"/>
      <c r="Q447" s="334"/>
      <c r="R447" s="334"/>
      <c r="S447" s="334"/>
      <c r="T447" s="334"/>
      <c r="U447" s="334"/>
      <c r="V447" s="334"/>
      <c r="W447" s="33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18">
        <v>4680115881112</v>
      </c>
      <c r="E448" s="318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336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20"/>
      <c r="O448" s="320"/>
      <c r="P448" s="320"/>
      <c r="Q448" s="321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18">
        <v>4680115881129</v>
      </c>
      <c r="E449" s="318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337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20"/>
      <c r="O449" s="320"/>
      <c r="P449" s="320"/>
      <c r="Q449" s="321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26"/>
      <c r="B450" s="326"/>
      <c r="C450" s="326"/>
      <c r="D450" s="326"/>
      <c r="E450" s="326"/>
      <c r="F450" s="326"/>
      <c r="G450" s="326"/>
      <c r="H450" s="326"/>
      <c r="I450" s="326"/>
      <c r="J450" s="326"/>
      <c r="K450" s="326"/>
      <c r="L450" s="327"/>
      <c r="M450" s="323" t="s">
        <v>43</v>
      </c>
      <c r="N450" s="324"/>
      <c r="O450" s="324"/>
      <c r="P450" s="324"/>
      <c r="Q450" s="324"/>
      <c r="R450" s="324"/>
      <c r="S450" s="325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26"/>
      <c r="B451" s="326"/>
      <c r="C451" s="326"/>
      <c r="D451" s="326"/>
      <c r="E451" s="326"/>
      <c r="F451" s="326"/>
      <c r="G451" s="326"/>
      <c r="H451" s="326"/>
      <c r="I451" s="326"/>
      <c r="J451" s="326"/>
      <c r="K451" s="326"/>
      <c r="L451" s="327"/>
      <c r="M451" s="323" t="s">
        <v>43</v>
      </c>
      <c r="N451" s="324"/>
      <c r="O451" s="324"/>
      <c r="P451" s="324"/>
      <c r="Q451" s="324"/>
      <c r="R451" s="324"/>
      <c r="S451" s="325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34" t="s">
        <v>75</v>
      </c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4"/>
      <c r="M452" s="334"/>
      <c r="N452" s="334"/>
      <c r="O452" s="334"/>
      <c r="P452" s="334"/>
      <c r="Q452" s="334"/>
      <c r="R452" s="334"/>
      <c r="S452" s="334"/>
      <c r="T452" s="334"/>
      <c r="U452" s="334"/>
      <c r="V452" s="334"/>
      <c r="W452" s="33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18">
        <v>4680115881167</v>
      </c>
      <c r="E453" s="318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2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20"/>
      <c r="O453" s="320"/>
      <c r="P453" s="320"/>
      <c r="Q453" s="321"/>
      <c r="R453" s="40" t="s">
        <v>48</v>
      </c>
      <c r="S453" s="40" t="s">
        <v>48</v>
      </c>
      <c r="T453" s="41" t="s">
        <v>0</v>
      </c>
      <c r="U453" s="59">
        <v>30</v>
      </c>
      <c r="V453" s="56">
        <f>IFERROR(IF(U453="",0,CEILING((U453/$H453),1)*$H453),"")</f>
        <v>30.66</v>
      </c>
      <c r="W453" s="42">
        <f>IFERROR(IF(V453=0,"",ROUNDUP(V453/H453,0)*0.00753),"")</f>
        <v>5.271E-2</v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18">
        <v>4680115881136</v>
      </c>
      <c r="E454" s="318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333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20"/>
      <c r="O454" s="320"/>
      <c r="P454" s="320"/>
      <c r="Q454" s="321"/>
      <c r="R454" s="40" t="s">
        <v>48</v>
      </c>
      <c r="S454" s="40" t="s">
        <v>48</v>
      </c>
      <c r="T454" s="41" t="s">
        <v>0</v>
      </c>
      <c r="U454" s="59">
        <v>217</v>
      </c>
      <c r="V454" s="56">
        <f>IFERROR(IF(U454="",0,CEILING((U454/$H454),1)*$H454),"")</f>
        <v>219</v>
      </c>
      <c r="W454" s="42">
        <f>IFERROR(IF(V454=0,"",ROUNDUP(V454/H454,0)*0.00753),"")</f>
        <v>0.3765</v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26"/>
      <c r="B455" s="326"/>
      <c r="C455" s="326"/>
      <c r="D455" s="326"/>
      <c r="E455" s="326"/>
      <c r="F455" s="326"/>
      <c r="G455" s="326"/>
      <c r="H455" s="326"/>
      <c r="I455" s="326"/>
      <c r="J455" s="326"/>
      <c r="K455" s="326"/>
      <c r="L455" s="327"/>
      <c r="M455" s="323" t="s">
        <v>43</v>
      </c>
      <c r="N455" s="324"/>
      <c r="O455" s="324"/>
      <c r="P455" s="324"/>
      <c r="Q455" s="324"/>
      <c r="R455" s="324"/>
      <c r="S455" s="325"/>
      <c r="T455" s="43" t="s">
        <v>42</v>
      </c>
      <c r="U455" s="44">
        <f>IFERROR(U453/H453,"0")+IFERROR(U454/H454,"0")</f>
        <v>56.392694063926939</v>
      </c>
      <c r="V455" s="44">
        <f>IFERROR(V453/H453,"0")+IFERROR(V454/H454,"0")</f>
        <v>57</v>
      </c>
      <c r="W455" s="44">
        <f>IFERROR(IF(W453="",0,W453),"0")+IFERROR(IF(W454="",0,W454),"0")</f>
        <v>0.42920999999999998</v>
      </c>
      <c r="X455" s="68"/>
      <c r="Y455" s="68"/>
    </row>
    <row r="456" spans="1:29" x14ac:dyDescent="0.2">
      <c r="A456" s="326"/>
      <c r="B456" s="326"/>
      <c r="C456" s="326"/>
      <c r="D456" s="326"/>
      <c r="E456" s="326"/>
      <c r="F456" s="326"/>
      <c r="G456" s="326"/>
      <c r="H456" s="326"/>
      <c r="I456" s="326"/>
      <c r="J456" s="326"/>
      <c r="K456" s="326"/>
      <c r="L456" s="327"/>
      <c r="M456" s="323" t="s">
        <v>43</v>
      </c>
      <c r="N456" s="324"/>
      <c r="O456" s="324"/>
      <c r="P456" s="324"/>
      <c r="Q456" s="324"/>
      <c r="R456" s="324"/>
      <c r="S456" s="325"/>
      <c r="T456" s="43" t="s">
        <v>0</v>
      </c>
      <c r="U456" s="44">
        <f>IFERROR(SUM(U453:U454),"0")</f>
        <v>247</v>
      </c>
      <c r="V456" s="44">
        <f>IFERROR(SUM(V453:V454),"0")</f>
        <v>249.66</v>
      </c>
      <c r="W456" s="43"/>
      <c r="X456" s="68"/>
      <c r="Y456" s="68"/>
    </row>
    <row r="457" spans="1:29" ht="14.25" customHeight="1" x14ac:dyDescent="0.25">
      <c r="A457" s="334" t="s">
        <v>79</v>
      </c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4"/>
      <c r="M457" s="334"/>
      <c r="N457" s="334"/>
      <c r="O457" s="334"/>
      <c r="P457" s="334"/>
      <c r="Q457" s="334"/>
      <c r="R457" s="334"/>
      <c r="S457" s="334"/>
      <c r="T457" s="334"/>
      <c r="U457" s="334"/>
      <c r="V457" s="334"/>
      <c r="W457" s="33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18">
        <v>4680115881143</v>
      </c>
      <c r="E458" s="318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335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20"/>
      <c r="O458" s="320"/>
      <c r="P458" s="320"/>
      <c r="Q458" s="321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18">
        <v>4680115881068</v>
      </c>
      <c r="E459" s="318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319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20"/>
      <c r="O459" s="320"/>
      <c r="P459" s="320"/>
      <c r="Q459" s="321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18">
        <v>4680115881075</v>
      </c>
      <c r="E460" s="318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322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20"/>
      <c r="O460" s="320"/>
      <c r="P460" s="320"/>
      <c r="Q460" s="321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26"/>
      <c r="B461" s="326"/>
      <c r="C461" s="326"/>
      <c r="D461" s="326"/>
      <c r="E461" s="326"/>
      <c r="F461" s="326"/>
      <c r="G461" s="326"/>
      <c r="H461" s="326"/>
      <c r="I461" s="326"/>
      <c r="J461" s="326"/>
      <c r="K461" s="326"/>
      <c r="L461" s="327"/>
      <c r="M461" s="323" t="s">
        <v>43</v>
      </c>
      <c r="N461" s="324"/>
      <c r="O461" s="324"/>
      <c r="P461" s="324"/>
      <c r="Q461" s="324"/>
      <c r="R461" s="324"/>
      <c r="S461" s="325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26"/>
      <c r="B462" s="326"/>
      <c r="C462" s="326"/>
      <c r="D462" s="326"/>
      <c r="E462" s="326"/>
      <c r="F462" s="326"/>
      <c r="G462" s="326"/>
      <c r="H462" s="326"/>
      <c r="I462" s="326"/>
      <c r="J462" s="326"/>
      <c r="K462" s="326"/>
      <c r="L462" s="327"/>
      <c r="M462" s="323" t="s">
        <v>43</v>
      </c>
      <c r="N462" s="324"/>
      <c r="O462" s="324"/>
      <c r="P462" s="324"/>
      <c r="Q462" s="324"/>
      <c r="R462" s="324"/>
      <c r="S462" s="325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26"/>
      <c r="B463" s="326"/>
      <c r="C463" s="326"/>
      <c r="D463" s="326"/>
      <c r="E463" s="326"/>
      <c r="F463" s="326"/>
      <c r="G463" s="326"/>
      <c r="H463" s="326"/>
      <c r="I463" s="326"/>
      <c r="J463" s="326"/>
      <c r="K463" s="326"/>
      <c r="L463" s="331"/>
      <c r="M463" s="328" t="s">
        <v>36</v>
      </c>
      <c r="N463" s="329"/>
      <c r="O463" s="329"/>
      <c r="P463" s="329"/>
      <c r="Q463" s="329"/>
      <c r="R463" s="329"/>
      <c r="S463" s="330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10690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10800.459999999997</v>
      </c>
      <c r="W463" s="43"/>
      <c r="X463" s="68"/>
      <c r="Y463" s="68"/>
    </row>
    <row r="464" spans="1:29" x14ac:dyDescent="0.2">
      <c r="A464" s="326"/>
      <c r="B464" s="326"/>
      <c r="C464" s="326"/>
      <c r="D464" s="326"/>
      <c r="E464" s="326"/>
      <c r="F464" s="326"/>
      <c r="G464" s="326"/>
      <c r="H464" s="326"/>
      <c r="I464" s="326"/>
      <c r="J464" s="326"/>
      <c r="K464" s="326"/>
      <c r="L464" s="331"/>
      <c r="M464" s="328" t="s">
        <v>37</v>
      </c>
      <c r="N464" s="329"/>
      <c r="O464" s="329"/>
      <c r="P464" s="329"/>
      <c r="Q464" s="329"/>
      <c r="R464" s="329"/>
      <c r="S464" s="330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11305.090045648363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11422.655999999999</v>
      </c>
      <c r="W464" s="43"/>
      <c r="X464" s="68"/>
      <c r="Y464" s="68"/>
    </row>
    <row r="465" spans="1:28" x14ac:dyDescent="0.2">
      <c r="A465" s="326"/>
      <c r="B465" s="326"/>
      <c r="C465" s="326"/>
      <c r="D465" s="326"/>
      <c r="E465" s="326"/>
      <c r="F465" s="326"/>
      <c r="G465" s="326"/>
      <c r="H465" s="326"/>
      <c r="I465" s="326"/>
      <c r="J465" s="326"/>
      <c r="K465" s="326"/>
      <c r="L465" s="331"/>
      <c r="M465" s="328" t="s">
        <v>38</v>
      </c>
      <c r="N465" s="329"/>
      <c r="O465" s="329"/>
      <c r="P465" s="329"/>
      <c r="Q465" s="329"/>
      <c r="R465" s="329"/>
      <c r="S465" s="330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19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20</v>
      </c>
      <c r="W465" s="43"/>
      <c r="X465" s="68"/>
      <c r="Y465" s="68"/>
    </row>
    <row r="466" spans="1:28" x14ac:dyDescent="0.2">
      <c r="A466" s="326"/>
      <c r="B466" s="326"/>
      <c r="C466" s="326"/>
      <c r="D466" s="326"/>
      <c r="E466" s="326"/>
      <c r="F466" s="326"/>
      <c r="G466" s="326"/>
      <c r="H466" s="326"/>
      <c r="I466" s="326"/>
      <c r="J466" s="326"/>
      <c r="K466" s="326"/>
      <c r="L466" s="331"/>
      <c r="M466" s="328" t="s">
        <v>39</v>
      </c>
      <c r="N466" s="329"/>
      <c r="O466" s="329"/>
      <c r="P466" s="329"/>
      <c r="Q466" s="329"/>
      <c r="R466" s="329"/>
      <c r="S466" s="330"/>
      <c r="T466" s="43" t="s">
        <v>0</v>
      </c>
      <c r="U466" s="44">
        <f>GrossWeightTotal+PalletQtyTotal*25</f>
        <v>11780.090045648363</v>
      </c>
      <c r="V466" s="44">
        <f>GrossWeightTotalR+PalletQtyTotalR*25</f>
        <v>11922.655999999999</v>
      </c>
      <c r="W466" s="43"/>
      <c r="X466" s="68"/>
      <c r="Y466" s="68"/>
    </row>
    <row r="467" spans="1:28" x14ac:dyDescent="0.2">
      <c r="A467" s="326"/>
      <c r="B467" s="326"/>
      <c r="C467" s="326"/>
      <c r="D467" s="326"/>
      <c r="E467" s="326"/>
      <c r="F467" s="326"/>
      <c r="G467" s="326"/>
      <c r="H467" s="326"/>
      <c r="I467" s="326"/>
      <c r="J467" s="326"/>
      <c r="K467" s="326"/>
      <c r="L467" s="331"/>
      <c r="M467" s="328" t="s">
        <v>40</v>
      </c>
      <c r="N467" s="329"/>
      <c r="O467" s="329"/>
      <c r="P467" s="329"/>
      <c r="Q467" s="329"/>
      <c r="R467" s="329"/>
      <c r="S467" s="330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1761.7745846994824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1780</v>
      </c>
      <c r="W467" s="43"/>
      <c r="X467" s="68"/>
      <c r="Y467" s="68"/>
    </row>
    <row r="468" spans="1:28" ht="14.25" x14ac:dyDescent="0.2">
      <c r="A468" s="326"/>
      <c r="B468" s="326"/>
      <c r="C468" s="326"/>
      <c r="D468" s="326"/>
      <c r="E468" s="326"/>
      <c r="F468" s="326"/>
      <c r="G468" s="326"/>
      <c r="H468" s="326"/>
      <c r="I468" s="326"/>
      <c r="J468" s="326"/>
      <c r="K468" s="326"/>
      <c r="L468" s="331"/>
      <c r="M468" s="328" t="s">
        <v>41</v>
      </c>
      <c r="N468" s="329"/>
      <c r="O468" s="329"/>
      <c r="P468" s="329"/>
      <c r="Q468" s="329"/>
      <c r="R468" s="329"/>
      <c r="S468" s="330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22.473970000000001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315" t="s">
        <v>107</v>
      </c>
      <c r="D470" s="315" t="s">
        <v>107</v>
      </c>
      <c r="E470" s="315" t="s">
        <v>107</v>
      </c>
      <c r="F470" s="315" t="s">
        <v>107</v>
      </c>
      <c r="G470" s="315" t="s">
        <v>230</v>
      </c>
      <c r="H470" s="315" t="s">
        <v>230</v>
      </c>
      <c r="I470" s="315" t="s">
        <v>230</v>
      </c>
      <c r="J470" s="315" t="s">
        <v>230</v>
      </c>
      <c r="K470" s="315" t="s">
        <v>230</v>
      </c>
      <c r="L470" s="315" t="s">
        <v>230</v>
      </c>
      <c r="M470" s="315" t="s">
        <v>431</v>
      </c>
      <c r="N470" s="315" t="s">
        <v>431</v>
      </c>
      <c r="O470" s="315" t="s">
        <v>480</v>
      </c>
      <c r="P470" s="315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316" t="s">
        <v>10</v>
      </c>
      <c r="B471" s="315" t="s">
        <v>74</v>
      </c>
      <c r="C471" s="315" t="s">
        <v>108</v>
      </c>
      <c r="D471" s="315" t="s">
        <v>115</v>
      </c>
      <c r="E471" s="315" t="s">
        <v>107</v>
      </c>
      <c r="F471" s="315" t="s">
        <v>221</v>
      </c>
      <c r="G471" s="315" t="s">
        <v>231</v>
      </c>
      <c r="H471" s="315" t="s">
        <v>238</v>
      </c>
      <c r="I471" s="315" t="s">
        <v>257</v>
      </c>
      <c r="J471" s="315" t="s">
        <v>321</v>
      </c>
      <c r="K471" s="315" t="s">
        <v>399</v>
      </c>
      <c r="L471" s="315" t="s">
        <v>416</v>
      </c>
      <c r="M471" s="315" t="s">
        <v>432</v>
      </c>
      <c r="N471" s="315" t="s">
        <v>457</v>
      </c>
      <c r="O471" s="315" t="s">
        <v>481</v>
      </c>
      <c r="P471" s="315" t="s">
        <v>540</v>
      </c>
      <c r="Q471" s="315" t="s">
        <v>567</v>
      </c>
      <c r="R471" s="315" t="s">
        <v>618</v>
      </c>
      <c r="S471" s="1"/>
      <c r="T471" s="1"/>
      <c r="Y471" s="61"/>
      <c r="AB471" s="1"/>
    </row>
    <row r="472" spans="1:28" ht="13.5" thickBot="1" x14ac:dyDescent="0.25">
      <c r="A472" s="317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135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336.69999999999993</v>
      </c>
      <c r="F473" s="53">
        <f>IFERROR(V122*1,"0")+IFERROR(V123*1,"0")+IFERROR(V124*1,"0")+IFERROR(V125*1,"0")</f>
        <v>256.5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301.2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422.4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620.1</v>
      </c>
      <c r="K473" s="53">
        <f>IFERROR(V251*1,"0")+IFERROR(V252*1,"0")+IFERROR(V253*1,"0")+IFERROR(V254*1,"0")+IFERROR(V255*1,"0")+IFERROR(V256*1,"0")+IFERROR(V257*1,"0")+IFERROR(V261*1,"0")+IFERROR(V262*1,"0")</f>
        <v>40.659999999999997</v>
      </c>
      <c r="L473" s="53">
        <f>IFERROR(V267*1,"0")+IFERROR(V268*1,"0")+IFERROR(V272*1,"0")+IFERROR(V273*1,"0")+IFERROR(V274*1,"0")+IFERROR(V278*1,"0")+IFERROR(V282*1,"0")</f>
        <v>402.65999999999997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2634.12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682.98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1191.5999999999999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696.80000000000007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2170.0800000000004</v>
      </c>
      <c r="R473" s="53">
        <f>IFERROR(V443*1,"0")+IFERROR(V444*1,"0")+IFERROR(V448*1,"0")+IFERROR(V449*1,"0")+IFERROR(V453*1,"0")+IFERROR(V454*1,"0")+IFERROR(V458*1,"0")+IFERROR(V459*1,"0")+IFERROR(V460*1,"0")</f>
        <v>909.66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2023-08-22T08:57:09Z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