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74F11E38-AEA1-4809-B1DD-5D5210D5E4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W232" i="2"/>
  <c r="V232" i="2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V59" i="2" s="1"/>
  <c r="M56" i="2"/>
  <c r="V53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89" i="2" l="1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V466" i="2" s="1"/>
  <c r="J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3" i="2" l="1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<sst xmlns="http://schemas.openxmlformats.org/spreadsheetml/2006/main" count="2792" uniqueCount="687">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</sst>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45158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640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Воскресенье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0.33333333333333331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7000</v>
      </c>
      <c r="V292" s="56">
        <f t="shared" si="14"/>
        <v>7005</v>
      </c>
      <c r="W292" s="42">
        <f>IFERROR(IF(V292=0,"",ROUNDUP(V292/H292,0)*0.02175),"")</f>
        <v>10.157249999999999</v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466.66666666666669</v>
      </c>
      <c r="V296" s="44">
        <f>IFERROR(V288/H288,"0")+IFERROR(V289/H289,"0")+IFERROR(V290/H290,"0")+IFERROR(V291/H291,"0")+IFERROR(V292/H292,"0")+IFERROR(V293/H293,"0")+IFERROR(V294/H294,"0")+IFERROR(V295/H295,"0")</f>
        <v>467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10.157249999999999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7000</v>
      </c>
      <c r="V297" s="44">
        <f>IFERROR(SUM(V288:V295),"0")</f>
        <v>7005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5000</v>
      </c>
      <c r="V299" s="56">
        <f>IFERROR(IF(U299="",0,CEILING((U299/$H299),1)*$H299),"")</f>
        <v>5010</v>
      </c>
      <c r="W299" s="42">
        <f>IFERROR(IF(V299=0,"",ROUNDUP(V299/H299,0)*0.02175),"")</f>
        <v>7.2644999999999991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333.33333333333331</v>
      </c>
      <c r="V301" s="44">
        <f>IFERROR(V299/H299,"0")+IFERROR(V300/H300,"0")</f>
        <v>334</v>
      </c>
      <c r="W301" s="44">
        <f>IFERROR(IF(W299="",0,W299),"0")+IFERROR(IF(W300="",0,W300),"0")</f>
        <v>7.2644999999999991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5000</v>
      </c>
      <c r="V302" s="44">
        <f>IFERROR(SUM(V299:V300),"0")</f>
        <v>5010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12000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12015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12384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12399.480000000001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17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17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12809</v>
      </c>
      <c r="V466" s="44">
        <f>GrossWeightTotalR+PalletQtyTotalR*25</f>
        <v>12824.480000000001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800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801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17.421749999999999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12015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2023-08-22T09:10:25Z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