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8,23 Пушкарный\"/>
    </mc:Choice>
  </mc:AlternateContent>
  <xr:revisionPtr revIDLastSave="0" documentId="13_ncr:1_{FCAF91B4-0BF7-4945-B1D4-9505561438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W460" i="2" s="1"/>
  <c r="M460" i="2"/>
  <c r="V459" i="2"/>
  <c r="W459" i="2" s="1"/>
  <c r="M459" i="2"/>
  <c r="V458" i="2"/>
  <c r="W458" i="2" s="1"/>
  <c r="W461" i="2" s="1"/>
  <c r="M458" i="2"/>
  <c r="U456" i="2"/>
  <c r="U455" i="2"/>
  <c r="V454" i="2"/>
  <c r="W454" i="2" s="1"/>
  <c r="M454" i="2"/>
  <c r="V453" i="2"/>
  <c r="W453" i="2" s="1"/>
  <c r="M453" i="2"/>
  <c r="U451" i="2"/>
  <c r="U450" i="2"/>
  <c r="V449" i="2"/>
  <c r="M449" i="2"/>
  <c r="V448" i="2"/>
  <c r="W448" i="2" s="1"/>
  <c r="M448" i="2"/>
  <c r="U446" i="2"/>
  <c r="U445" i="2"/>
  <c r="V444" i="2"/>
  <c r="W444" i="2" s="1"/>
  <c r="M444" i="2"/>
  <c r="V443" i="2"/>
  <c r="M443" i="2"/>
  <c r="U439" i="2"/>
  <c r="U438" i="2"/>
  <c r="V437" i="2"/>
  <c r="M437" i="2"/>
  <c r="V436" i="2"/>
  <c r="V438" i="2" s="1"/>
  <c r="M436" i="2"/>
  <c r="U434" i="2"/>
  <c r="U433" i="2"/>
  <c r="V432" i="2"/>
  <c r="W432" i="2" s="1"/>
  <c r="V431" i="2"/>
  <c r="W431" i="2" s="1"/>
  <c r="V430" i="2"/>
  <c r="W430" i="2" s="1"/>
  <c r="V429" i="2"/>
  <c r="W429" i="2" s="1"/>
  <c r="V428" i="2"/>
  <c r="W428" i="2" s="1"/>
  <c r="V427" i="2"/>
  <c r="W427" i="2" s="1"/>
  <c r="V426" i="2"/>
  <c r="W426" i="2" s="1"/>
  <c r="V425" i="2"/>
  <c r="W425" i="2" s="1"/>
  <c r="V424" i="2"/>
  <c r="W424" i="2" s="1"/>
  <c r="U422" i="2"/>
  <c r="U421" i="2"/>
  <c r="V420" i="2"/>
  <c r="W420" i="2" s="1"/>
  <c r="M420" i="2"/>
  <c r="V419" i="2"/>
  <c r="W419" i="2" s="1"/>
  <c r="M419" i="2"/>
  <c r="U417" i="2"/>
  <c r="U416" i="2"/>
  <c r="V415" i="2"/>
  <c r="W415" i="2" s="1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V402" i="2" s="1"/>
  <c r="U398" i="2"/>
  <c r="U397" i="2"/>
  <c r="V396" i="2"/>
  <c r="V398" i="2" s="1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M389" i="2"/>
  <c r="V388" i="2"/>
  <c r="W388" i="2" s="1"/>
  <c r="V387" i="2"/>
  <c r="W387" i="2" s="1"/>
  <c r="M387" i="2"/>
  <c r="V386" i="2"/>
  <c r="W386" i="2" s="1"/>
  <c r="U384" i="2"/>
  <c r="U383" i="2"/>
  <c r="V382" i="2"/>
  <c r="W382" i="2" s="1"/>
  <c r="M382" i="2"/>
  <c r="V381" i="2"/>
  <c r="V384" i="2" s="1"/>
  <c r="M381" i="2"/>
  <c r="U378" i="2"/>
  <c r="U377" i="2"/>
  <c r="V376" i="2"/>
  <c r="W376" i="2" s="1"/>
  <c r="V375" i="2"/>
  <c r="W375" i="2" s="1"/>
  <c r="V374" i="2"/>
  <c r="U372" i="2"/>
  <c r="U371" i="2"/>
  <c r="V370" i="2"/>
  <c r="V372" i="2" s="1"/>
  <c r="M370" i="2"/>
  <c r="U368" i="2"/>
  <c r="U367" i="2"/>
  <c r="V366" i="2"/>
  <c r="W366" i="2" s="1"/>
  <c r="M366" i="2"/>
  <c r="V365" i="2"/>
  <c r="W365" i="2" s="1"/>
  <c r="M365" i="2"/>
  <c r="V364" i="2"/>
  <c r="W364" i="2" s="1"/>
  <c r="M364" i="2"/>
  <c r="V363" i="2"/>
  <c r="V367" i="2" s="1"/>
  <c r="M363" i="2"/>
  <c r="U361" i="2"/>
  <c r="U360" i="2"/>
  <c r="V359" i="2"/>
  <c r="W359" i="2" s="1"/>
  <c r="M359" i="2"/>
  <c r="V358" i="2"/>
  <c r="W358" i="2" s="1"/>
  <c r="V357" i="2"/>
  <c r="W357" i="2" s="1"/>
  <c r="M357" i="2"/>
  <c r="V356" i="2"/>
  <c r="W356" i="2" s="1"/>
  <c r="V355" i="2"/>
  <c r="W355" i="2" s="1"/>
  <c r="M355" i="2"/>
  <c r="V354" i="2"/>
  <c r="W354" i="2" s="1"/>
  <c r="V353" i="2"/>
  <c r="W353" i="2" s="1"/>
  <c r="M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V347" i="2"/>
  <c r="U345" i="2"/>
  <c r="U344" i="2"/>
  <c r="V343" i="2"/>
  <c r="W343" i="2" s="1"/>
  <c r="V342" i="2"/>
  <c r="M342" i="2"/>
  <c r="U338" i="2"/>
  <c r="U337" i="2"/>
  <c r="V336" i="2"/>
  <c r="V338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V329" i="2"/>
  <c r="M329" i="2"/>
  <c r="U327" i="2"/>
  <c r="U326" i="2"/>
  <c r="V325" i="2"/>
  <c r="W325" i="2" s="1"/>
  <c r="M325" i="2"/>
  <c r="V324" i="2"/>
  <c r="W324" i="2" s="1"/>
  <c r="W326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V317" i="2"/>
  <c r="M317" i="2"/>
  <c r="U314" i="2"/>
  <c r="U313" i="2"/>
  <c r="V312" i="2"/>
  <c r="V313" i="2" s="1"/>
  <c r="M312" i="2"/>
  <c r="U310" i="2"/>
  <c r="U309" i="2"/>
  <c r="V308" i="2"/>
  <c r="W308" i="2" s="1"/>
  <c r="W309" i="2" s="1"/>
  <c r="M308" i="2"/>
  <c r="U306" i="2"/>
  <c r="U305" i="2"/>
  <c r="V304" i="2"/>
  <c r="V305" i="2" s="1"/>
  <c r="M304" i="2"/>
  <c r="U302" i="2"/>
  <c r="U301" i="2"/>
  <c r="V300" i="2"/>
  <c r="M300" i="2"/>
  <c r="V299" i="2"/>
  <c r="W299" i="2" s="1"/>
  <c r="M299" i="2"/>
  <c r="U297" i="2"/>
  <c r="U296" i="2"/>
  <c r="V295" i="2"/>
  <c r="W295" i="2" s="1"/>
  <c r="M295" i="2"/>
  <c r="V294" i="2"/>
  <c r="W294" i="2" s="1"/>
  <c r="M294" i="2"/>
  <c r="V293" i="2"/>
  <c r="W293" i="2" s="1"/>
  <c r="V292" i="2"/>
  <c r="W292" i="2" s="1"/>
  <c r="M292" i="2"/>
  <c r="V291" i="2"/>
  <c r="W291" i="2" s="1"/>
  <c r="M291" i="2"/>
  <c r="V290" i="2"/>
  <c r="W290" i="2" s="1"/>
  <c r="M290" i="2"/>
  <c r="V289" i="2"/>
  <c r="W289" i="2" s="1"/>
  <c r="M289" i="2"/>
  <c r="V288" i="2"/>
  <c r="M288" i="2"/>
  <c r="U284" i="2"/>
  <c r="U283" i="2"/>
  <c r="V282" i="2"/>
  <c r="W282" i="2" s="1"/>
  <c r="W283" i="2" s="1"/>
  <c r="M282" i="2"/>
  <c r="U280" i="2"/>
  <c r="U279" i="2"/>
  <c r="V278" i="2"/>
  <c r="V280" i="2" s="1"/>
  <c r="M278" i="2"/>
  <c r="U276" i="2"/>
  <c r="U275" i="2"/>
  <c r="V274" i="2"/>
  <c r="W274" i="2" s="1"/>
  <c r="M274" i="2"/>
  <c r="V273" i="2"/>
  <c r="M273" i="2"/>
  <c r="V272" i="2"/>
  <c r="V276" i="2" s="1"/>
  <c r="M272" i="2"/>
  <c r="U270" i="2"/>
  <c r="U269" i="2"/>
  <c r="V268" i="2"/>
  <c r="W268" i="2" s="1"/>
  <c r="M268" i="2"/>
  <c r="V267" i="2"/>
  <c r="V270" i="2" s="1"/>
  <c r="M267" i="2"/>
  <c r="U264" i="2"/>
  <c r="U263" i="2"/>
  <c r="V262" i="2"/>
  <c r="W262" i="2" s="1"/>
  <c r="M262" i="2"/>
  <c r="V261" i="2"/>
  <c r="V264" i="2" s="1"/>
  <c r="M261" i="2"/>
  <c r="U259" i="2"/>
  <c r="U258" i="2"/>
  <c r="V257" i="2"/>
  <c r="W257" i="2" s="1"/>
  <c r="M257" i="2"/>
  <c r="V256" i="2"/>
  <c r="W256" i="2" s="1"/>
  <c r="M256" i="2"/>
  <c r="V255" i="2"/>
  <c r="W255" i="2" s="1"/>
  <c r="M255" i="2"/>
  <c r="V254" i="2"/>
  <c r="W254" i="2" s="1"/>
  <c r="M254" i="2"/>
  <c r="V253" i="2"/>
  <c r="W253" i="2" s="1"/>
  <c r="M253" i="2"/>
  <c r="V252" i="2"/>
  <c r="M252" i="2"/>
  <c r="V251" i="2"/>
  <c r="W251" i="2" s="1"/>
  <c r="M251" i="2"/>
  <c r="U248" i="2"/>
  <c r="U247" i="2"/>
  <c r="V246" i="2"/>
  <c r="W246" i="2" s="1"/>
  <c r="M246" i="2"/>
  <c r="V245" i="2"/>
  <c r="W245" i="2" s="1"/>
  <c r="M245" i="2"/>
  <c r="V244" i="2"/>
  <c r="W244" i="2" s="1"/>
  <c r="W247" i="2" s="1"/>
  <c r="M244" i="2"/>
  <c r="U242" i="2"/>
  <c r="U241" i="2"/>
  <c r="V240" i="2"/>
  <c r="W240" i="2" s="1"/>
  <c r="M240" i="2"/>
  <c r="V239" i="2"/>
  <c r="W239" i="2" s="1"/>
  <c r="V238" i="2"/>
  <c r="W238" i="2" s="1"/>
  <c r="U236" i="2"/>
  <c r="U235" i="2"/>
  <c r="V234" i="2"/>
  <c r="V233" i="2"/>
  <c r="W233" i="2" s="1"/>
  <c r="M233" i="2"/>
  <c r="V232" i="2"/>
  <c r="W232" i="2" s="1"/>
  <c r="M232" i="2"/>
  <c r="V231" i="2"/>
  <c r="W231" i="2" s="1"/>
  <c r="M231" i="2"/>
  <c r="U229" i="2"/>
  <c r="U228" i="2"/>
  <c r="V227" i="2"/>
  <c r="W227" i="2" s="1"/>
  <c r="M227" i="2"/>
  <c r="V226" i="2"/>
  <c r="W226" i="2" s="1"/>
  <c r="M226" i="2"/>
  <c r="V225" i="2"/>
  <c r="W225" i="2" s="1"/>
  <c r="M225" i="2"/>
  <c r="V224" i="2"/>
  <c r="M224" i="2"/>
  <c r="V223" i="2"/>
  <c r="W223" i="2" s="1"/>
  <c r="M223" i="2"/>
  <c r="V222" i="2"/>
  <c r="W222" i="2" s="1"/>
  <c r="M222" i="2"/>
  <c r="U220" i="2"/>
  <c r="U219" i="2"/>
  <c r="V218" i="2"/>
  <c r="W218" i="2" s="1"/>
  <c r="M218" i="2"/>
  <c r="V217" i="2"/>
  <c r="W217" i="2" s="1"/>
  <c r="M217" i="2"/>
  <c r="V216" i="2"/>
  <c r="W216" i="2" s="1"/>
  <c r="M216" i="2"/>
  <c r="V215" i="2"/>
  <c r="W215" i="2" s="1"/>
  <c r="M215" i="2"/>
  <c r="U213" i="2"/>
  <c r="U212" i="2"/>
  <c r="V211" i="2"/>
  <c r="V213" i="2" s="1"/>
  <c r="M211" i="2"/>
  <c r="U209" i="2"/>
  <c r="U208" i="2"/>
  <c r="V207" i="2"/>
  <c r="W207" i="2" s="1"/>
  <c r="M207" i="2"/>
  <c r="V206" i="2"/>
  <c r="W206" i="2" s="1"/>
  <c r="M206" i="2"/>
  <c r="V205" i="2"/>
  <c r="W205" i="2" s="1"/>
  <c r="M205" i="2"/>
  <c r="V204" i="2"/>
  <c r="W204" i="2" s="1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U190" i="2"/>
  <c r="U189" i="2"/>
  <c r="V188" i="2"/>
  <c r="W188" i="2" s="1"/>
  <c r="M188" i="2"/>
  <c r="V187" i="2"/>
  <c r="V189" i="2" s="1"/>
  <c r="M187" i="2"/>
  <c r="U185" i="2"/>
  <c r="U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M179" i="2"/>
  <c r="V178" i="2"/>
  <c r="W178" i="2" s="1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V167" i="2"/>
  <c r="W167" i="2" s="1"/>
  <c r="U165" i="2"/>
  <c r="U164" i="2"/>
  <c r="V163" i="2"/>
  <c r="W163" i="2" s="1"/>
  <c r="V162" i="2"/>
  <c r="W162" i="2" s="1"/>
  <c r="M162" i="2"/>
  <c r="V161" i="2"/>
  <c r="W161" i="2" s="1"/>
  <c r="V160" i="2"/>
  <c r="U158" i="2"/>
  <c r="U157" i="2"/>
  <c r="V156" i="2"/>
  <c r="W156" i="2" s="1"/>
  <c r="M156" i="2"/>
  <c r="V155" i="2"/>
  <c r="W155" i="2" s="1"/>
  <c r="W157" i="2" s="1"/>
  <c r="U153" i="2"/>
  <c r="U152" i="2"/>
  <c r="V151" i="2"/>
  <c r="W151" i="2" s="1"/>
  <c r="M151" i="2"/>
  <c r="V150" i="2"/>
  <c r="V153" i="2" s="1"/>
  <c r="U147" i="2"/>
  <c r="U146" i="2"/>
  <c r="V145" i="2"/>
  <c r="W145" i="2" s="1"/>
  <c r="M145" i="2"/>
  <c r="V144" i="2"/>
  <c r="W144" i="2" s="1"/>
  <c r="M144" i="2"/>
  <c r="V143" i="2"/>
  <c r="W143" i="2" s="1"/>
  <c r="W142" i="2"/>
  <c r="V142" i="2"/>
  <c r="M142" i="2"/>
  <c r="V141" i="2"/>
  <c r="W141" i="2" s="1"/>
  <c r="M141" i="2"/>
  <c r="V140" i="2"/>
  <c r="W140" i="2" s="1"/>
  <c r="M140" i="2"/>
  <c r="V139" i="2"/>
  <c r="W139" i="2" s="1"/>
  <c r="V138" i="2"/>
  <c r="M138" i="2"/>
  <c r="U135" i="2"/>
  <c r="U134" i="2"/>
  <c r="V133" i="2"/>
  <c r="W133" i="2" s="1"/>
  <c r="M133" i="2"/>
  <c r="V132" i="2"/>
  <c r="W132" i="2" s="1"/>
  <c r="M132" i="2"/>
  <c r="V131" i="2"/>
  <c r="W131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W122" i="2"/>
  <c r="V122" i="2"/>
  <c r="M122" i="2"/>
  <c r="U119" i="2"/>
  <c r="U118" i="2"/>
  <c r="V117" i="2"/>
  <c r="W117" i="2" s="1"/>
  <c r="V116" i="2"/>
  <c r="W116" i="2" s="1"/>
  <c r="M116" i="2"/>
  <c r="V115" i="2"/>
  <c r="W115" i="2" s="1"/>
  <c r="M115" i="2"/>
  <c r="V114" i="2"/>
  <c r="W114" i="2" s="1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W106" i="2" s="1"/>
  <c r="M106" i="2"/>
  <c r="V105" i="2"/>
  <c r="W105" i="2" s="1"/>
  <c r="M105" i="2"/>
  <c r="V104" i="2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W86" i="2"/>
  <c r="V86" i="2"/>
  <c r="V85" i="2"/>
  <c r="W85" i="2" s="1"/>
  <c r="M85" i="2"/>
  <c r="V84" i="2"/>
  <c r="V89" i="2" s="1"/>
  <c r="V83" i="2"/>
  <c r="W83" i="2" s="1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5" i="2" s="1"/>
  <c r="M44" i="2"/>
  <c r="U42" i="2"/>
  <c r="U41" i="2"/>
  <c r="V40" i="2"/>
  <c r="V42" i="2" s="1"/>
  <c r="M40" i="2"/>
  <c r="U38" i="2"/>
  <c r="U37" i="2"/>
  <c r="V36" i="2"/>
  <c r="W36" i="2" s="1"/>
  <c r="M36" i="2"/>
  <c r="V35" i="2"/>
  <c r="V37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V33" i="2" s="1"/>
  <c r="M26" i="2"/>
  <c r="U24" i="2"/>
  <c r="U23" i="2"/>
  <c r="V22" i="2"/>
  <c r="M22" i="2"/>
  <c r="H10" i="2"/>
  <c r="A10" i="2"/>
  <c r="A9" i="2"/>
  <c r="H9" i="2" s="1"/>
  <c r="D7" i="2"/>
  <c r="N6" i="2"/>
  <c r="M2" i="2"/>
  <c r="V101" i="2" l="1"/>
  <c r="V53" i="2"/>
  <c r="V59" i="2"/>
  <c r="W241" i="2"/>
  <c r="W304" i="2"/>
  <c r="W305" i="2" s="1"/>
  <c r="V464" i="2"/>
  <c r="M473" i="2"/>
  <c r="V378" i="2"/>
  <c r="W396" i="2"/>
  <c r="W397" i="2" s="1"/>
  <c r="V397" i="2"/>
  <c r="W400" i="2"/>
  <c r="W401" i="2" s="1"/>
  <c r="V401" i="2"/>
  <c r="V417" i="2"/>
  <c r="W40" i="2"/>
  <c r="W41" i="2" s="1"/>
  <c r="V41" i="2"/>
  <c r="V147" i="2"/>
  <c r="V258" i="2"/>
  <c r="V306" i="2"/>
  <c r="V322" i="2"/>
  <c r="V345" i="2"/>
  <c r="V361" i="2"/>
  <c r="W455" i="2"/>
  <c r="U466" i="2"/>
  <c r="V102" i="2"/>
  <c r="V310" i="2"/>
  <c r="V118" i="2"/>
  <c r="V190" i="2"/>
  <c r="V236" i="2"/>
  <c r="V283" i="2"/>
  <c r="V284" i="2"/>
  <c r="V309" i="2"/>
  <c r="G473" i="2"/>
  <c r="F10" i="2"/>
  <c r="W22" i="2"/>
  <c r="W23" i="2" s="1"/>
  <c r="V46" i="2"/>
  <c r="V60" i="2"/>
  <c r="E473" i="2"/>
  <c r="V112" i="2"/>
  <c r="F473" i="2"/>
  <c r="V165" i="2"/>
  <c r="W187" i="2"/>
  <c r="W189" i="2" s="1"/>
  <c r="W211" i="2"/>
  <c r="W212" i="2" s="1"/>
  <c r="V228" i="2"/>
  <c r="V259" i="2"/>
  <c r="W272" i="2"/>
  <c r="V275" i="2"/>
  <c r="W288" i="2"/>
  <c r="W317" i="2"/>
  <c r="W321" i="2" s="1"/>
  <c r="V334" i="2"/>
  <c r="W336" i="2"/>
  <c r="W337" i="2" s="1"/>
  <c r="W370" i="2"/>
  <c r="W371" i="2" s="1"/>
  <c r="V371" i="2"/>
  <c r="W421" i="2"/>
  <c r="W436" i="2"/>
  <c r="V439" i="2"/>
  <c r="R473" i="2"/>
  <c r="V450" i="2"/>
  <c r="V456" i="2"/>
  <c r="V455" i="2"/>
  <c r="V465" i="2"/>
  <c r="V466" i="2" s="1"/>
  <c r="J473" i="2"/>
  <c r="U467" i="2"/>
  <c r="U463" i="2"/>
  <c r="V301" i="2"/>
  <c r="J9" i="2"/>
  <c r="W393" i="2"/>
  <c r="W184" i="2"/>
  <c r="W134" i="2"/>
  <c r="W433" i="2"/>
  <c r="W126" i="2"/>
  <c r="W208" i="2"/>
  <c r="W118" i="2"/>
  <c r="W296" i="2"/>
  <c r="W219" i="2"/>
  <c r="H473" i="2"/>
  <c r="I473" i="2"/>
  <c r="V208" i="2"/>
  <c r="W35" i="2"/>
  <c r="W37" i="2" s="1"/>
  <c r="W224" i="2"/>
  <c r="W228" i="2" s="1"/>
  <c r="W449" i="2"/>
  <c r="W450" i="2" s="1"/>
  <c r="V220" i="2"/>
  <c r="V235" i="2"/>
  <c r="V241" i="2"/>
  <c r="V279" i="2"/>
  <c r="V296" i="2"/>
  <c r="V368" i="2"/>
  <c r="V445" i="2"/>
  <c r="V461" i="2"/>
  <c r="K473" i="2"/>
  <c r="W26" i="2"/>
  <c r="W32" i="2" s="1"/>
  <c r="W94" i="2"/>
  <c r="W234" i="2"/>
  <c r="W235" i="2" s="1"/>
  <c r="V229" i="2"/>
  <c r="W252" i="2"/>
  <c r="W258" i="2" s="1"/>
  <c r="W273" i="2"/>
  <c r="W275" i="2" s="1"/>
  <c r="W406" i="2"/>
  <c r="W416" i="2" s="1"/>
  <c r="W437" i="2"/>
  <c r="W50" i="2"/>
  <c r="W52" i="2" s="1"/>
  <c r="W63" i="2"/>
  <c r="W80" i="2" s="1"/>
  <c r="V80" i="2"/>
  <c r="V90" i="2"/>
  <c r="V126" i="2"/>
  <c r="L473" i="2"/>
  <c r="V157" i="2"/>
  <c r="V247" i="2"/>
  <c r="V269" i="2"/>
  <c r="V302" i="2"/>
  <c r="V314" i="2"/>
  <c r="V344" i="2"/>
  <c r="V433" i="2"/>
  <c r="V451" i="2"/>
  <c r="W138" i="2"/>
  <c r="W146" i="2" s="1"/>
  <c r="W267" i="2"/>
  <c r="W269" i="2" s="1"/>
  <c r="W329" i="2"/>
  <c r="W333" i="2" s="1"/>
  <c r="W261" i="2"/>
  <c r="W263" i="2" s="1"/>
  <c r="W278" i="2"/>
  <c r="W279" i="2" s="1"/>
  <c r="W363" i="2"/>
  <c r="W367" i="2" s="1"/>
  <c r="V119" i="2"/>
  <c r="W150" i="2"/>
  <c r="W152" i="2" s="1"/>
  <c r="V134" i="2"/>
  <c r="V242" i="2"/>
  <c r="V263" i="2"/>
  <c r="V297" i="2"/>
  <c r="V326" i="2"/>
  <c r="V383" i="2"/>
  <c r="V393" i="2"/>
  <c r="V421" i="2"/>
  <c r="V446" i="2"/>
  <c r="V462" i="2"/>
  <c r="B473" i="2"/>
  <c r="N473" i="2"/>
  <c r="V184" i="2"/>
  <c r="V333" i="2"/>
  <c r="W374" i="2"/>
  <c r="W377" i="2" s="1"/>
  <c r="W104" i="2"/>
  <c r="W111" i="2" s="1"/>
  <c r="V185" i="2"/>
  <c r="V209" i="2"/>
  <c r="V32" i="2"/>
  <c r="V23" i="2"/>
  <c r="W44" i="2"/>
  <c r="W45" i="2" s="1"/>
  <c r="V81" i="2"/>
  <c r="W92" i="2"/>
  <c r="V111" i="2"/>
  <c r="V127" i="2"/>
  <c r="V152" i="2"/>
  <c r="V164" i="2"/>
  <c r="V212" i="2"/>
  <c r="V321" i="2"/>
  <c r="V337" i="2"/>
  <c r="V360" i="2"/>
  <c r="V377" i="2"/>
  <c r="V416" i="2"/>
  <c r="C473" i="2"/>
  <c r="O473" i="2"/>
  <c r="W342" i="2"/>
  <c r="W344" i="2" s="1"/>
  <c r="V158" i="2"/>
  <c r="V248" i="2"/>
  <c r="V434" i="2"/>
  <c r="D473" i="2"/>
  <c r="P473" i="2"/>
  <c r="W84" i="2"/>
  <c r="W89" i="2" s="1"/>
  <c r="W381" i="2"/>
  <c r="W383" i="2" s="1"/>
  <c r="W56" i="2"/>
  <c r="W59" i="2" s="1"/>
  <c r="V38" i="2"/>
  <c r="F9" i="2"/>
  <c r="V135" i="2"/>
  <c r="V146" i="2"/>
  <c r="V327" i="2"/>
  <c r="V394" i="2"/>
  <c r="V422" i="2"/>
  <c r="Q473" i="2"/>
  <c r="V219" i="2"/>
  <c r="W300" i="2"/>
  <c r="W301" i="2" s="1"/>
  <c r="W312" i="2"/>
  <c r="W313" i="2" s="1"/>
  <c r="V24" i="2"/>
  <c r="W160" i="2"/>
  <c r="W164" i="2" s="1"/>
  <c r="W347" i="2"/>
  <c r="W360" i="2" s="1"/>
  <c r="W443" i="2"/>
  <c r="W445" i="2" s="1"/>
  <c r="W438" i="2" l="1"/>
  <c r="V463" i="2"/>
  <c r="V467" i="2"/>
  <c r="W101" i="2"/>
  <c r="W468" i="2" s="1"/>
</calcChain>
</file>

<file path=xl/sharedStrings.xml><?xml version="1.0" encoding="utf-8"?>
<sst xmlns="http://schemas.openxmlformats.org/spreadsheetml/2006/main" count="2792" uniqueCount="687">
  <si>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</si>
  <si>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</si>
  <si>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</si>
  <si>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</si>
  <si>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</si>
  <si>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</si>
  <si>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</si>
  <si>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</si>
  <si>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</si>
  <si>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</si>
  <si>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</si>
  <si>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</si>
  <si>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</si>
  <si>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</si>
  <si>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</si>
  <si>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</si>
  <si>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</si>
  <si>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</si>
  <si>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</si>
  <si>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</si>
  <si>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</si>
  <si>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</si>
  <si>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</si>
  <si>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</si>
  <si>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</si>
  <si>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</si>
  <si>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</si>
  <si>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</si>
  <si>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</si>
  <si>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</si>
  <si>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</si>
  <si>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</si>
  <si>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</si>
  <si>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</si>
  <si>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</si>
  <si>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</si>
  <si>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</si>
  <si>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</si>
  <si>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</si>
  <si>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</si>
  <si>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</si>
  <si>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</si>
  <si>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</si>
  <si>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</si>
  <si>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</si>
  <si>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</si>
  <si>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</si>
  <si>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</si>
  <si>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</si>
  <si>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</si>
  <si>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</si>
  <si>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</si>
  <si>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</si>
  <si>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</si>
  <si>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</si>
  <si>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</si>
  <si>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</si>
  <si>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</si>
  <si>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</si>
  <si>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</si>
  <si>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</si>
  <si>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</si>
  <si>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</si>
  <si>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</si>
  <si>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</si>
  <si>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</si>
  <si>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21.08.2023</t>
  </si>
  <si>
    <t>16.08.2023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</si>
  <si>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</si>
  <si>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</si>
  <si>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</si>
  <si>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</si>
  <si>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</si>
  <si>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</si>
  <si>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</si>
  <si>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</si>
  <si>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</si>
  <si>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</si>
  <si>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</si>
  <si>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</si>
  <si>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</si>
  <si>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</si>
  <si>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</si>
  <si>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</si>
  <si>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</si>
  <si>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</si>
  <si>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</si>
  <si>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</si>
  <si>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</si>
  <si>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</si>
  <si>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</si>
  <si>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</si>
  <si>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</si>
  <si>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</si>
  <si>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</si>
  <si>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</si>
  <si>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</si>
  <si>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</si>
  <si>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</si>
  <si>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</si>
  <si>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</si>
  <si>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</si>
  <si>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</si>
  <si>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</si>
  <si>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</si>
  <si>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</si>
  <si>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</si>
  <si>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</si>
  <si>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</si>
  <si>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</si>
  <si>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</si>
  <si>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</si>
  <si>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</si>
  <si>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</si>
  <si>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</si>
  <si>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</si>
  <si>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</si>
  <si>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</si>
  <si>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</si>
  <si>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</si>
  <si>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</si>
  <si>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</si>
  <si>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</si>
  <si>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</si>
  <si>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</si>
  <si>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</si>
  <si>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</si>
  <si>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</si>
  <si>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</si>
  <si>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</si>
  <si>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</si>
  <si>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</si>
  <si>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</si>
  <si>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</si>
  <si>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</si>
  <si>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</si>
  <si>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</si>
  <si>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</si>
  <si>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</si>
  <si>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</si>
  <si>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</si>
  <si>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</si>
  <si>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</si>
  <si>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</si>
  <si>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</si>
  <si>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</si>
  <si>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</si>
  <si>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</si>
  <si>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</si>
  <si>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</si>
  <si>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</si>
  <si>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</si>
  <si>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</si>
  <si>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</si>
  <si>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</si>
  <si>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</si>
  <si>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</si>
  <si>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</si>
  <si>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</si>
  <si>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</si>
  <si>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</si>
  <si>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</si>
  <si>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</si>
  <si>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</si>
  <si>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</si>
  <si>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</si>
  <si>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</si>
  <si>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</si>
  <si>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</si>
  <si>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</si>
  <si>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</si>
  <si>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</si>
  <si>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</si>
  <si>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</si>
  <si>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</si>
  <si>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</si>
  <si>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</si>
  <si>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</si>
  <si>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</si>
  <si>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</si>
  <si>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</si>
  <si>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</si>
  <si>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</si>
  <si>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</si>
  <si>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</si>
  <si>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</si>
  <si>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</si>
  <si>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</si>
  <si>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</si>
  <si>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</si>
  <si>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</si>
  <si>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</si>
  <si>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</si>
  <si>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</si>
  <si>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</si>
  <si>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</si>
  <si>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</si>
  <si>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</si>
  <si>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</si>
  <si>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</si>
  <si>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</si>
  <si>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</si>
  <si>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</si>
  <si>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</si>
  <si>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</si>
  <si>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</si>
  <si>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</si>
  <si>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</si>
  <si>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</si>
  <si>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</si>
  <si>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</si>
  <si>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</si>
  <si>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</si>
  <si>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</si>
  <si>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</si>
  <si>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</si>
  <si>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</si>
  <si>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</si>
  <si>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</si>
  <si>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</si>
  <si>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</si>
  <si>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</si>
  <si>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</si>
  <si>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</si>
  <si>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</si>
  <si>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</si>
  <si>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</si>
  <si>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</si>
  <si>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</si>
  <si>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</si>
  <si>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</si>
  <si>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</si>
  <si>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</si>
  <si>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</si>
  <si>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</si>
  <si>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</si>
  <si>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</si>
  <si>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</si>
  <si>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</si>
  <si>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</si>
  <si>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</si>
  <si>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</si>
  <si>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</si>
  <si>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</si>
  <si>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</si>
  <si>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</si>
  <si>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</si>
  <si>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</si>
  <si>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</si>
  <si>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</si>
  <si>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</si>
  <si>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</si>
  <si>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</si>
  <si>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</si>
  <si>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</si>
  <si>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</si>
  <si>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</si>
  <si>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</si>
  <si>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</si>
  <si>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</si>
  <si>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</si>
  <si>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</si>
  <si>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</si>
  <si>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</si>
  <si>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</si>
  <si>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</si>
  <si>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</si>
  <si>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</si>
  <si>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</si>
  <si>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</si>
  <si>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</si>
  <si>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</si>
  <si>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</si>
  <si>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</si>
  <si>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</si>
  <si>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</si>
  <si>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</si>
  <si>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</si>
  <si>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</si>
  <si>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</si>
  <si>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</si>
  <si>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</si>
  <si>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</si>
  <si>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</si>
  <si>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</si>
  <si>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</si>
  <si>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</si>
  <si>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</si>
  <si>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</si>
  <si>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</si>
  <si>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</si>
  <si>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</si>
  <si>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</si>
  <si>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</si>
  <si>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</si>
  <si>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</si>
  <si>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</si>
  <si>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</si>
  <si>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</si>
  <si>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</si>
  <si>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</si>
  <si>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</si>
  <si>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</si>
  <si>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</si>
  <si>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</si>
  <si>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</si>
  <si>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</si>
  <si>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</si>
  <si>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</si>
  <si>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</si>
  <si>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</si>
  <si>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</si>
  <si>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</si>
  <si>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</si>
  <si>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</si>
  <si>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</si>
  <si>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</si>
  <si>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</si>
  <si>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</si>
  <si>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</si>
  <si>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</si>
  <si>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</si>
  <si>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</si>
  <si>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</si>
  <si>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</si>
  <si>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</si>
  <si>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</si>
  <si>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</si>
  <si>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</si>
  <si>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</si>
  <si>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</si>
  <si>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</si>
  <si>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</si>
  <si>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</si>
  <si>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</si>
  <si>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</si>
  <si>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</si>
  <si>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</si>
  <si>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</si>
  <si>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</si>
  <si>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</si>
  <si>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</si>
  <si>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</si>
  <si>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</si>
  <si>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</si>
  <si>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</si>
  <si>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</si>
  <si>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</si>
  <si>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</si>
  <si>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</si>
  <si>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</si>
  <si>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</si>
  <si>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</si>
  <si>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</si>
  <si>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</si>
  <si>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</si>
  <si>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</si>
  <si>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</si>
  <si>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</si>
  <si>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</si>
  <si>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</si>
  <si>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</si>
  <si>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</si>
  <si>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</si>
  <si>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</si>
  <si>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</si>
  <si>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</si>
  <si>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</si>
  <si>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</si>
  <si>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</si>
  <si>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</si>
  <si>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</si>
  <si>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</si>
  <si>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</si>
  <si>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</si>
  <si>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</si>
  <si>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</si>
  <si>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</si>
  <si>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</si>
  <si>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</si>
  <si>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</si>
  <si>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</si>
  <si>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</si>
  <si>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</si>
  <si>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</si>
  <si>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</si>
  <si>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</si>
  <si>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</si>
  <si>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</si>
  <si>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</si>
  <si>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</si>
  <si>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</si>
  <si>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</si>
  <si>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</si>
  <si>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</si>
  <si>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</si>
  <si>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</si>
  <si>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</si>
  <si>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</si>
  <si>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</si>
  <si>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</si>
  <si>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</si>
  <si>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</si>
  <si>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</si>
  <si>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</si>
  <si>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</si>
  <si>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</si>
  <si>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</si>
  <si>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</si>
  <si>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</si>
  <si>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</si>
  <si>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</si>
  <si>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</si>
  <si>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</si>
  <si>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</si>
  <si>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</si>
  <si>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</si>
  <si>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</si>
  <si>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</si>
  <si>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</si>
  <si>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</si>
  <si>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</si>
  <si>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</si>
  <si>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</si>
  <si>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</si>
  <si>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</si>
  <si>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</si>
  <si>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</si>
  <si>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</si>
  <si>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</si>
  <si>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</si>
  <si>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</si>
  <si>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</si>
  <si>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</si>
  <si>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</si>
  <si>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</si>
  <si>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</si>
  <si>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</si>
  <si>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</si>
  <si>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</si>
  <si>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</si>
  <si>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</si>
  <si>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</si>
  <si>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</si>
  <si>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</si>
  <si>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</si>
  <si>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</si>
  <si>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</si>
  <si>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</si>
  <si>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</si>
  <si>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</si>
  <si>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</si>
  <si>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</si>
  <si>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</si>
  <si>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</si>
  <si>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</si>
  <si>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</si>
  <si>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</si>
  <si>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</si>
  <si>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</si>
  <si>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</si>
  <si>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</si>
  <si>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</si>
  <si>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</si>
  <si>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</si>
  <si>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</si>
  <si>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</si>
  <si>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</si>
  <si>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</si>
  <si>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</si>
  <si>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</si>
  <si>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</si>
  <si>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</si>
  <si>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</si>
  <si>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</si>
  <si>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</si>
  <si>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</si>
  <si>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</si>
  <si>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</si>
  <si>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</si>
  <si>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</si>
  <si>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</si>
  <si>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</si>
  <si>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</si>
  <si>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</si>
  <si>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</si>
  <si>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</si>
  <si>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</si>
  <si>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</si>
  <si>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</si>
  <si>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</si>
  <si>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</si>
  <si>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</si>
  <si>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</si>
  <si>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</si>
  <si>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</si>
  <si>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</si>
  <si>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</si>
  <si>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</si>
  <si>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</si>
  <si>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</si>
  <si>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</si>
  <si>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</si>
  <si>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</si>
  <si>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</si>
  <si>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</si>
  <si>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</si>
  <si>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</si>
  <si>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</si>
  <si>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</si>
  <si>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</si>
  <si>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</si>
  <si>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</si>
  <si>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</si>
  <si>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</si>
  <si>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</si>
  <si>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</si>
  <si>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</si>
  <si>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</si>
  <si>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</si>
  <si>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</si>
  <si>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</si>
  <si>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</si>
  <si>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</si>
  <si>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</si>
  <si>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</si>
  <si>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</si>
  <si>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</si>
  <si>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</si>
  <si>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</si>
  <si>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</si>
  <si>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</si>
  <si>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с/к колбасы «Филейбургская зернистая» ф/в 0,03 нарезка ТМ «Баварушка»</t>
  </si>
  <si>
    <t>ДК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</si>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</sst>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546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73"/>
  <sheetViews>
    <sheetView showGridLines="0" tabSelected="1" zoomScaleNormal="100" zoomScaleSheetLayoutView="100" workbookViewId="0">
      <selection activeCell="X22" sqref="X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5" t="s">
        <v>29</v>
      </c>
      <c r="E1" s="315"/>
      <c r="F1" s="315"/>
      <c r="G1" s="14" t="s">
        <v>65</v>
      </c>
      <c r="H1" s="315" t="s">
        <v>49</v>
      </c>
      <c r="I1" s="315"/>
      <c r="J1" s="315"/>
      <c r="K1" s="315"/>
      <c r="L1" s="315"/>
      <c r="M1" s="315"/>
      <c r="N1" s="315"/>
      <c r="O1" s="316" t="s">
        <v>66</v>
      </c>
      <c r="P1" s="317"/>
      <c r="Q1" s="317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8"/>
      <c r="O2" s="318"/>
      <c r="P2" s="318"/>
      <c r="Q2" s="318"/>
      <c r="R2" s="318"/>
      <c r="S2" s="318"/>
      <c r="T2" s="318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8"/>
      <c r="N3" s="318"/>
      <c r="O3" s="318"/>
      <c r="P3" s="318"/>
      <c r="Q3" s="318"/>
      <c r="R3" s="318"/>
      <c r="S3" s="318"/>
      <c r="T3" s="318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9" t="s">
        <v>8</v>
      </c>
      <c r="B5" s="319"/>
      <c r="C5" s="319"/>
      <c r="D5" s="320"/>
      <c r="E5" s="320"/>
      <c r="F5" s="321" t="s">
        <v>14</v>
      </c>
      <c r="G5" s="321"/>
      <c r="H5" s="320"/>
      <c r="I5" s="320"/>
      <c r="J5" s="320"/>
      <c r="K5" s="320"/>
      <c r="M5" s="27" t="s">
        <v>4</v>
      </c>
      <c r="N5" s="322">
        <v>45158</v>
      </c>
      <c r="O5" s="322"/>
      <c r="Q5" s="323" t="s">
        <v>3</v>
      </c>
      <c r="R5" s="324"/>
      <c r="S5" s="325" t="s">
        <v>639</v>
      </c>
      <c r="T5" s="326"/>
      <c r="Y5" s="60"/>
      <c r="Z5" s="60"/>
      <c r="AA5" s="60"/>
    </row>
    <row r="6" spans="1:28" s="17" customFormat="1" ht="24" customHeight="1" x14ac:dyDescent="0.2">
      <c r="A6" s="319" t="s">
        <v>1</v>
      </c>
      <c r="B6" s="319"/>
      <c r="C6" s="319"/>
      <c r="D6" s="327" t="s">
        <v>640</v>
      </c>
      <c r="E6" s="327"/>
      <c r="F6" s="327"/>
      <c r="G6" s="327"/>
      <c r="H6" s="327"/>
      <c r="I6" s="327"/>
      <c r="J6" s="327"/>
      <c r="K6" s="327"/>
      <c r="M6" s="27" t="s">
        <v>30</v>
      </c>
      <c r="N6" s="328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5</v>
      </c>
      <c r="R6" s="330"/>
      <c r="S6" s="331" t="s">
        <v>68</v>
      </c>
      <c r="T6" s="332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9"/>
      <c r="N7" s="49"/>
      <c r="O7" s="49"/>
      <c r="Q7" s="329"/>
      <c r="R7" s="330"/>
      <c r="S7" s="333"/>
      <c r="T7" s="334"/>
      <c r="Y7" s="60"/>
      <c r="Z7" s="60"/>
      <c r="AA7" s="60"/>
    </row>
    <row r="8" spans="1:28" s="17" customFormat="1" ht="25.5" customHeight="1" x14ac:dyDescent="0.2">
      <c r="A8" s="340" t="s">
        <v>60</v>
      </c>
      <c r="B8" s="340"/>
      <c r="C8" s="340"/>
      <c r="D8" s="341"/>
      <c r="E8" s="341"/>
      <c r="F8" s="341"/>
      <c r="G8" s="341"/>
      <c r="H8" s="341"/>
      <c r="I8" s="341"/>
      <c r="J8" s="341"/>
      <c r="K8" s="341"/>
      <c r="M8" s="27" t="s">
        <v>11</v>
      </c>
      <c r="N8" s="342">
        <v>0.33333333333333331</v>
      </c>
      <c r="O8" s="342"/>
      <c r="Q8" s="329"/>
      <c r="R8" s="330"/>
      <c r="S8" s="333"/>
      <c r="T8" s="334"/>
      <c r="Y8" s="60"/>
      <c r="Z8" s="60"/>
      <c r="AA8" s="60"/>
    </row>
    <row r="9" spans="1:28" s="17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344" t="s">
        <v>48</v>
      </c>
      <c r="E9" s="34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6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6"/>
      <c r="M9" s="31" t="s">
        <v>15</v>
      </c>
      <c r="N9" s="322"/>
      <c r="O9" s="322"/>
      <c r="Q9" s="329"/>
      <c r="R9" s="330"/>
      <c r="S9" s="335"/>
      <c r="T9" s="336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344"/>
      <c r="E10" s="34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347" t="str">
        <f>IFERROR(VLOOKUP($D$10,Proxy,2,FALSE),"")</f>
        <v/>
      </c>
      <c r="I10" s="347"/>
      <c r="J10" s="347"/>
      <c r="K10" s="347"/>
      <c r="M10" s="31" t="s">
        <v>35</v>
      </c>
      <c r="N10" s="342"/>
      <c r="O10" s="342"/>
      <c r="R10" s="29" t="s">
        <v>12</v>
      </c>
      <c r="S10" s="348" t="s">
        <v>69</v>
      </c>
      <c r="T10" s="349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2"/>
      <c r="O11" s="342"/>
      <c r="R11" s="29" t="s">
        <v>31</v>
      </c>
      <c r="S11" s="350" t="s">
        <v>57</v>
      </c>
      <c r="T11" s="350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1" t="s">
        <v>70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M12" s="27" t="s">
        <v>33</v>
      </c>
      <c r="N12" s="352"/>
      <c r="O12" s="352"/>
      <c r="P12" s="28"/>
      <c r="Q12"/>
      <c r="R12" s="29" t="s">
        <v>48</v>
      </c>
      <c r="S12" s="353"/>
      <c r="T12" s="353"/>
      <c r="U12"/>
      <c r="Y12" s="60"/>
      <c r="Z12" s="60"/>
      <c r="AA12" s="60"/>
    </row>
    <row r="13" spans="1:28" s="17" customFormat="1" ht="23.25" customHeight="1" x14ac:dyDescent="0.2">
      <c r="A13" s="351" t="s">
        <v>71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1"/>
      <c r="M13" s="31" t="s">
        <v>34</v>
      </c>
      <c r="N13" s="350"/>
      <c r="O13" s="350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1" t="s">
        <v>72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4" t="s">
        <v>73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/>
      <c r="M15" s="355" t="s">
        <v>63</v>
      </c>
      <c r="N15" s="355"/>
      <c r="O15" s="355"/>
      <c r="P15" s="355"/>
      <c r="Q15" s="355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6"/>
      <c r="N16" s="356"/>
      <c r="O16" s="356"/>
      <c r="P16" s="356"/>
      <c r="Q16" s="356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8" t="s">
        <v>61</v>
      </c>
      <c r="B17" s="358" t="s">
        <v>51</v>
      </c>
      <c r="C17" s="359" t="s">
        <v>50</v>
      </c>
      <c r="D17" s="358" t="s">
        <v>52</v>
      </c>
      <c r="E17" s="358"/>
      <c r="F17" s="358" t="s">
        <v>24</v>
      </c>
      <c r="G17" s="358" t="s">
        <v>27</v>
      </c>
      <c r="H17" s="358" t="s">
        <v>25</v>
      </c>
      <c r="I17" s="358" t="s">
        <v>26</v>
      </c>
      <c r="J17" s="360" t="s">
        <v>16</v>
      </c>
      <c r="K17" s="360" t="s">
        <v>2</v>
      </c>
      <c r="L17" s="358" t="s">
        <v>28</v>
      </c>
      <c r="M17" s="358" t="s">
        <v>17</v>
      </c>
      <c r="N17" s="358"/>
      <c r="O17" s="358"/>
      <c r="P17" s="358"/>
      <c r="Q17" s="358"/>
      <c r="R17" s="357" t="s">
        <v>58</v>
      </c>
      <c r="S17" s="358"/>
      <c r="T17" s="358" t="s">
        <v>6</v>
      </c>
      <c r="U17" s="358" t="s">
        <v>44</v>
      </c>
      <c r="V17" s="362" t="s">
        <v>56</v>
      </c>
      <c r="W17" s="358" t="s">
        <v>18</v>
      </c>
      <c r="X17" s="364" t="s">
        <v>62</v>
      </c>
      <c r="Y17" s="364" t="s">
        <v>19</v>
      </c>
      <c r="Z17" s="365" t="s">
        <v>59</v>
      </c>
      <c r="AA17" s="366"/>
      <c r="AB17" s="367"/>
      <c r="AC17" s="371" t="s">
        <v>64</v>
      </c>
    </row>
    <row r="18" spans="1:29" ht="14.25" customHeight="1" x14ac:dyDescent="0.2">
      <c r="A18" s="358"/>
      <c r="B18" s="358"/>
      <c r="C18" s="359"/>
      <c r="D18" s="358"/>
      <c r="E18" s="358"/>
      <c r="F18" s="358" t="s">
        <v>20</v>
      </c>
      <c r="G18" s="358" t="s">
        <v>21</v>
      </c>
      <c r="H18" s="358" t="s">
        <v>22</v>
      </c>
      <c r="I18" s="358" t="s">
        <v>22</v>
      </c>
      <c r="J18" s="361"/>
      <c r="K18" s="361"/>
      <c r="L18" s="358"/>
      <c r="M18" s="358"/>
      <c r="N18" s="358"/>
      <c r="O18" s="358"/>
      <c r="P18" s="358"/>
      <c r="Q18" s="358"/>
      <c r="R18" s="36" t="s">
        <v>47</v>
      </c>
      <c r="S18" s="36" t="s">
        <v>46</v>
      </c>
      <c r="T18" s="358"/>
      <c r="U18" s="358"/>
      <c r="V18" s="363"/>
      <c r="W18" s="358"/>
      <c r="X18" s="364"/>
      <c r="Y18" s="364"/>
      <c r="Z18" s="368"/>
      <c r="AA18" s="369"/>
      <c r="AB18" s="370"/>
      <c r="AC18" s="371"/>
    </row>
    <row r="19" spans="1:29" ht="27.75" customHeight="1" x14ac:dyDescent="0.2">
      <c r="A19" s="372" t="s">
        <v>74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55"/>
      <c r="Y19" s="55"/>
    </row>
    <row r="20" spans="1:29" ht="16.5" customHeight="1" x14ac:dyDescent="0.25">
      <c r="A20" s="373" t="s">
        <v>74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66"/>
      <c r="Y20" s="66"/>
    </row>
    <row r="21" spans="1:29" ht="14.25" customHeight="1" x14ac:dyDescent="0.25">
      <c r="A21" s="374" t="s">
        <v>75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5">
        <v>4607091389258</v>
      </c>
      <c r="E22" s="37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6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7"/>
      <c r="O22" s="377"/>
      <c r="P22" s="377"/>
      <c r="Q22" s="37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2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3"/>
      <c r="M23" s="379" t="s">
        <v>43</v>
      </c>
      <c r="N23" s="380"/>
      <c r="O23" s="380"/>
      <c r="P23" s="380"/>
      <c r="Q23" s="380"/>
      <c r="R23" s="380"/>
      <c r="S23" s="38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3"/>
      <c r="M24" s="379" t="s">
        <v>43</v>
      </c>
      <c r="N24" s="380"/>
      <c r="O24" s="380"/>
      <c r="P24" s="380"/>
      <c r="Q24" s="380"/>
      <c r="R24" s="380"/>
      <c r="S24" s="38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4" t="s">
        <v>79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67"/>
      <c r="Y25" s="67"/>
    </row>
    <row r="26" spans="1:29" ht="27" customHeight="1" x14ac:dyDescent="0.25">
      <c r="A26" s="64" t="s">
        <v>80</v>
      </c>
      <c r="B26" s="64" t="s">
        <v>81</v>
      </c>
      <c r="C26" s="37">
        <v>4301051176</v>
      </c>
      <c r="D26" s="375">
        <v>4607091383881</v>
      </c>
      <c r="E26" s="37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7"/>
      <c r="O26" s="377"/>
      <c r="P26" s="377"/>
      <c r="Q26" s="37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82</v>
      </c>
      <c r="B27" s="64" t="s">
        <v>83</v>
      </c>
      <c r="C27" s="37">
        <v>4301051172</v>
      </c>
      <c r="D27" s="375">
        <v>4607091388237</v>
      </c>
      <c r="E27" s="37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7"/>
      <c r="O27" s="377"/>
      <c r="P27" s="377"/>
      <c r="Q27" s="37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84</v>
      </c>
      <c r="B28" s="64" t="s">
        <v>85</v>
      </c>
      <c r="C28" s="37">
        <v>4301051180</v>
      </c>
      <c r="D28" s="375">
        <v>4607091383935</v>
      </c>
      <c r="E28" s="37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7"/>
      <c r="O28" s="377"/>
      <c r="P28" s="377"/>
      <c r="Q28" s="37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86</v>
      </c>
      <c r="B29" s="64" t="s">
        <v>87</v>
      </c>
      <c r="C29" s="37">
        <v>4301051426</v>
      </c>
      <c r="D29" s="375">
        <v>4680115881853</v>
      </c>
      <c r="E29" s="37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7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7"/>
      <c r="O29" s="377"/>
      <c r="P29" s="377"/>
      <c r="Q29" s="37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88</v>
      </c>
      <c r="B30" s="64" t="s">
        <v>89</v>
      </c>
      <c r="C30" s="37">
        <v>4301051178</v>
      </c>
      <c r="D30" s="375">
        <v>4607091383911</v>
      </c>
      <c r="E30" s="37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7"/>
      <c r="O30" s="377"/>
      <c r="P30" s="377"/>
      <c r="Q30" s="37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90</v>
      </c>
      <c r="B31" s="64" t="s">
        <v>91</v>
      </c>
      <c r="C31" s="37">
        <v>4301051174</v>
      </c>
      <c r="D31" s="375">
        <v>4607091388244</v>
      </c>
      <c r="E31" s="37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7"/>
      <c r="O31" s="377"/>
      <c r="P31" s="377"/>
      <c r="Q31" s="37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2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3"/>
      <c r="M32" s="379" t="s">
        <v>43</v>
      </c>
      <c r="N32" s="380"/>
      <c r="O32" s="380"/>
      <c r="P32" s="380"/>
      <c r="Q32" s="380"/>
      <c r="R32" s="380"/>
      <c r="S32" s="38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2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3"/>
      <c r="M33" s="379" t="s">
        <v>43</v>
      </c>
      <c r="N33" s="380"/>
      <c r="O33" s="380"/>
      <c r="P33" s="380"/>
      <c r="Q33" s="380"/>
      <c r="R33" s="380"/>
      <c r="S33" s="38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4" t="s">
        <v>92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67"/>
      <c r="Y34" s="67"/>
    </row>
    <row r="35" spans="1:29" ht="27" customHeight="1" x14ac:dyDescent="0.25">
      <c r="A35" s="64" t="s">
        <v>93</v>
      </c>
      <c r="B35" s="64" t="s">
        <v>94</v>
      </c>
      <c r="C35" s="37">
        <v>4301032013</v>
      </c>
      <c r="D35" s="375">
        <v>4607091388503</v>
      </c>
      <c r="E35" s="37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7"/>
      <c r="O35" s="377"/>
      <c r="P35" s="377"/>
      <c r="Q35" s="37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95</v>
      </c>
    </row>
    <row r="36" spans="1:29" ht="27" customHeight="1" x14ac:dyDescent="0.25">
      <c r="A36" s="64" t="s">
        <v>97</v>
      </c>
      <c r="B36" s="64" t="s">
        <v>98</v>
      </c>
      <c r="C36" s="37">
        <v>4301032036</v>
      </c>
      <c r="D36" s="375">
        <v>4680115880139</v>
      </c>
      <c r="E36" s="37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9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7"/>
      <c r="O36" s="377"/>
      <c r="P36" s="377"/>
      <c r="Q36" s="37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95</v>
      </c>
    </row>
    <row r="37" spans="1:29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3"/>
      <c r="M37" s="379" t="s">
        <v>43</v>
      </c>
      <c r="N37" s="380"/>
      <c r="O37" s="380"/>
      <c r="P37" s="380"/>
      <c r="Q37" s="380"/>
      <c r="R37" s="380"/>
      <c r="S37" s="38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2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3"/>
      <c r="M38" s="379" t="s">
        <v>43</v>
      </c>
      <c r="N38" s="380"/>
      <c r="O38" s="380"/>
      <c r="P38" s="380"/>
      <c r="Q38" s="380"/>
      <c r="R38" s="380"/>
      <c r="S38" s="38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4" t="s">
        <v>100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67"/>
      <c r="Y39" s="67"/>
    </row>
    <row r="40" spans="1:29" ht="80.25" customHeight="1" x14ac:dyDescent="0.25">
      <c r="A40" s="64" t="s">
        <v>101</v>
      </c>
      <c r="B40" s="64" t="s">
        <v>102</v>
      </c>
      <c r="C40" s="37">
        <v>4301160001</v>
      </c>
      <c r="D40" s="375">
        <v>4607091388282</v>
      </c>
      <c r="E40" s="37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7"/>
      <c r="O40" s="377"/>
      <c r="P40" s="377"/>
      <c r="Q40" s="37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81" t="s">
        <v>65</v>
      </c>
    </row>
    <row r="41" spans="1:29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3"/>
      <c r="M41" s="379" t="s">
        <v>43</v>
      </c>
      <c r="N41" s="380"/>
      <c r="O41" s="380"/>
      <c r="P41" s="380"/>
      <c r="Q41" s="380"/>
      <c r="R41" s="380"/>
      <c r="S41" s="38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2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3"/>
      <c r="M42" s="379" t="s">
        <v>43</v>
      </c>
      <c r="N42" s="380"/>
      <c r="O42" s="380"/>
      <c r="P42" s="380"/>
      <c r="Q42" s="380"/>
      <c r="R42" s="380"/>
      <c r="S42" s="38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4" t="s">
        <v>104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67"/>
      <c r="Y43" s="67"/>
    </row>
    <row r="44" spans="1:29" ht="27" customHeight="1" x14ac:dyDescent="0.25">
      <c r="A44" s="64" t="s">
        <v>105</v>
      </c>
      <c r="B44" s="64" t="s">
        <v>106</v>
      </c>
      <c r="C44" s="37">
        <v>4301170002</v>
      </c>
      <c r="D44" s="375">
        <v>4607091389111</v>
      </c>
      <c r="E44" s="375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96</v>
      </c>
      <c r="L44" s="38">
        <v>120</v>
      </c>
      <c r="M44" s="39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7"/>
      <c r="O44" s="377"/>
      <c r="P44" s="377"/>
      <c r="Q44" s="378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95</v>
      </c>
    </row>
    <row r="45" spans="1:29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3"/>
      <c r="M45" s="379" t="s">
        <v>43</v>
      </c>
      <c r="N45" s="380"/>
      <c r="O45" s="380"/>
      <c r="P45" s="380"/>
      <c r="Q45" s="380"/>
      <c r="R45" s="380"/>
      <c r="S45" s="38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3"/>
      <c r="M46" s="379" t="s">
        <v>43</v>
      </c>
      <c r="N46" s="380"/>
      <c r="O46" s="380"/>
      <c r="P46" s="380"/>
      <c r="Q46" s="380"/>
      <c r="R46" s="380"/>
      <c r="S46" s="38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2" t="s">
        <v>107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55"/>
      <c r="Y47" s="55"/>
    </row>
    <row r="48" spans="1:29" ht="16.5" customHeight="1" x14ac:dyDescent="0.25">
      <c r="A48" s="373" t="s">
        <v>108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66"/>
      <c r="Y48" s="66"/>
    </row>
    <row r="49" spans="1:29" ht="14.25" customHeight="1" x14ac:dyDescent="0.25">
      <c r="A49" s="374" t="s">
        <v>109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67"/>
      <c r="Y49" s="67"/>
    </row>
    <row r="50" spans="1:29" ht="27" customHeight="1" x14ac:dyDescent="0.25">
      <c r="A50" s="64" t="s">
        <v>110</v>
      </c>
      <c r="B50" s="64" t="s">
        <v>111</v>
      </c>
      <c r="C50" s="37">
        <v>4301020234</v>
      </c>
      <c r="D50" s="375">
        <v>4680115881440</v>
      </c>
      <c r="E50" s="375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112</v>
      </c>
      <c r="L50" s="38">
        <v>50</v>
      </c>
      <c r="M50" s="3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7"/>
      <c r="O50" s="377"/>
      <c r="P50" s="377"/>
      <c r="Q50" s="378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113</v>
      </c>
      <c r="B51" s="64" t="s">
        <v>114</v>
      </c>
      <c r="C51" s="37">
        <v>4301020232</v>
      </c>
      <c r="D51" s="375">
        <v>4680115881433</v>
      </c>
      <c r="E51" s="375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112</v>
      </c>
      <c r="L51" s="38">
        <v>50</v>
      </c>
      <c r="M51" s="3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7"/>
      <c r="O51" s="377"/>
      <c r="P51" s="377"/>
      <c r="Q51" s="378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3"/>
      <c r="M52" s="379" t="s">
        <v>43</v>
      </c>
      <c r="N52" s="380"/>
      <c r="O52" s="380"/>
      <c r="P52" s="380"/>
      <c r="Q52" s="380"/>
      <c r="R52" s="380"/>
      <c r="S52" s="381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2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3"/>
      <c r="M53" s="379" t="s">
        <v>43</v>
      </c>
      <c r="N53" s="380"/>
      <c r="O53" s="380"/>
      <c r="P53" s="380"/>
      <c r="Q53" s="380"/>
      <c r="R53" s="380"/>
      <c r="S53" s="381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3" t="s">
        <v>115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66"/>
      <c r="Y54" s="66"/>
    </row>
    <row r="55" spans="1:29" ht="14.25" customHeight="1" x14ac:dyDescent="0.25">
      <c r="A55" s="374" t="s">
        <v>116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67"/>
      <c r="Y55" s="67"/>
    </row>
    <row r="56" spans="1:29" ht="27" customHeight="1" x14ac:dyDescent="0.25">
      <c r="A56" s="64" t="s">
        <v>117</v>
      </c>
      <c r="B56" s="64" t="s">
        <v>118</v>
      </c>
      <c r="C56" s="37">
        <v>4301011452</v>
      </c>
      <c r="D56" s="375">
        <v>4680115881426</v>
      </c>
      <c r="E56" s="375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112</v>
      </c>
      <c r="L56" s="38">
        <v>50</v>
      </c>
      <c r="M56" s="39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7"/>
      <c r="O56" s="377"/>
      <c r="P56" s="377"/>
      <c r="Q56" s="378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119</v>
      </c>
      <c r="B57" s="64" t="s">
        <v>120</v>
      </c>
      <c r="C57" s="37">
        <v>4301011437</v>
      </c>
      <c r="D57" s="375">
        <v>4680115881419</v>
      </c>
      <c r="E57" s="37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112</v>
      </c>
      <c r="L57" s="38">
        <v>50</v>
      </c>
      <c r="M57" s="3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7"/>
      <c r="O57" s="377"/>
      <c r="P57" s="377"/>
      <c r="Q57" s="378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121</v>
      </c>
      <c r="B58" s="64" t="s">
        <v>122</v>
      </c>
      <c r="C58" s="37">
        <v>4301011458</v>
      </c>
      <c r="D58" s="375">
        <v>4680115881525</v>
      </c>
      <c r="E58" s="37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112</v>
      </c>
      <c r="L58" s="38">
        <v>50</v>
      </c>
      <c r="M58" s="398" t="s">
        <v>123</v>
      </c>
      <c r="N58" s="377"/>
      <c r="O58" s="377"/>
      <c r="P58" s="377"/>
      <c r="Q58" s="378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3"/>
      <c r="M59" s="379" t="s">
        <v>43</v>
      </c>
      <c r="N59" s="380"/>
      <c r="O59" s="380"/>
      <c r="P59" s="380"/>
      <c r="Q59" s="380"/>
      <c r="R59" s="380"/>
      <c r="S59" s="38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3"/>
      <c r="M60" s="379" t="s">
        <v>43</v>
      </c>
      <c r="N60" s="380"/>
      <c r="O60" s="380"/>
      <c r="P60" s="380"/>
      <c r="Q60" s="380"/>
      <c r="R60" s="380"/>
      <c r="S60" s="38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73" t="s">
        <v>107</v>
      </c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66"/>
      <c r="Y61" s="66"/>
    </row>
    <row r="62" spans="1:29" ht="14.25" customHeight="1" x14ac:dyDescent="0.25">
      <c r="A62" s="374" t="s">
        <v>116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67"/>
      <c r="Y62" s="67"/>
    </row>
    <row r="63" spans="1:29" ht="27" customHeight="1" x14ac:dyDescent="0.25">
      <c r="A63" s="64" t="s">
        <v>124</v>
      </c>
      <c r="B63" s="64" t="s">
        <v>125</v>
      </c>
      <c r="C63" s="37">
        <v>4301011191</v>
      </c>
      <c r="D63" s="375">
        <v>4607091382945</v>
      </c>
      <c r="E63" s="37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112</v>
      </c>
      <c r="L63" s="38">
        <v>50</v>
      </c>
      <c r="M63" s="399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7"/>
      <c r="O63" s="377"/>
      <c r="P63" s="377"/>
      <c r="Q63" s="37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126</v>
      </c>
      <c r="B64" s="64" t="s">
        <v>127</v>
      </c>
      <c r="C64" s="37">
        <v>4301011380</v>
      </c>
      <c r="D64" s="375">
        <v>4607091385670</v>
      </c>
      <c r="E64" s="375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112</v>
      </c>
      <c r="L64" s="38">
        <v>50</v>
      </c>
      <c r="M64" s="40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7"/>
      <c r="O64" s="377"/>
      <c r="P64" s="377"/>
      <c r="Q64" s="37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128</v>
      </c>
      <c r="B65" s="64" t="s">
        <v>129</v>
      </c>
      <c r="C65" s="37">
        <v>4301011468</v>
      </c>
      <c r="D65" s="375">
        <v>4680115881327</v>
      </c>
      <c r="E65" s="37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130</v>
      </c>
      <c r="L65" s="38">
        <v>50</v>
      </c>
      <c r="M65" s="4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7"/>
      <c r="O65" s="377"/>
      <c r="P65" s="377"/>
      <c r="Q65" s="378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131</v>
      </c>
      <c r="B66" s="64" t="s">
        <v>132</v>
      </c>
      <c r="C66" s="37">
        <v>4301011348</v>
      </c>
      <c r="D66" s="375">
        <v>4607091388312</v>
      </c>
      <c r="E66" s="375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112</v>
      </c>
      <c r="L66" s="38">
        <v>45</v>
      </c>
      <c r="M66" s="402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7"/>
      <c r="O66" s="377"/>
      <c r="P66" s="377"/>
      <c r="Q66" s="37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133</v>
      </c>
      <c r="B67" s="64" t="s">
        <v>134</v>
      </c>
      <c r="C67" s="37">
        <v>4301011514</v>
      </c>
      <c r="D67" s="375">
        <v>4680115882133</v>
      </c>
      <c r="E67" s="375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112</v>
      </c>
      <c r="L67" s="38">
        <v>50</v>
      </c>
      <c r="M67" s="403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77"/>
      <c r="O67" s="377"/>
      <c r="P67" s="377"/>
      <c r="Q67" s="37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135</v>
      </c>
      <c r="B68" s="64" t="s">
        <v>136</v>
      </c>
      <c r="C68" s="37">
        <v>4301011192</v>
      </c>
      <c r="D68" s="375">
        <v>4607091382952</v>
      </c>
      <c r="E68" s="375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112</v>
      </c>
      <c r="L68" s="38">
        <v>50</v>
      </c>
      <c r="M68" s="4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7"/>
      <c r="O68" s="377"/>
      <c r="P68" s="377"/>
      <c r="Q68" s="37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137</v>
      </c>
      <c r="B69" s="64" t="s">
        <v>138</v>
      </c>
      <c r="C69" s="37">
        <v>4301011382</v>
      </c>
      <c r="D69" s="375">
        <v>4607091385687</v>
      </c>
      <c r="E69" s="37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7"/>
      <c r="O69" s="377"/>
      <c r="P69" s="377"/>
      <c r="Q69" s="37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140</v>
      </c>
      <c r="B70" s="64" t="s">
        <v>141</v>
      </c>
      <c r="C70" s="37">
        <v>4301011565</v>
      </c>
      <c r="D70" s="375">
        <v>4680115882539</v>
      </c>
      <c r="E70" s="375"/>
      <c r="F70" s="63">
        <v>0.37</v>
      </c>
      <c r="G70" s="38">
        <v>10</v>
      </c>
      <c r="H70" s="63">
        <v>3.7</v>
      </c>
      <c r="I70" s="63">
        <v>3.94</v>
      </c>
      <c r="J70" s="38">
        <v>120</v>
      </c>
      <c r="K70" s="39" t="s">
        <v>139</v>
      </c>
      <c r="L70" s="38">
        <v>50</v>
      </c>
      <c r="M70" s="406" t="s">
        <v>142</v>
      </c>
      <c r="N70" s="377"/>
      <c r="O70" s="377"/>
      <c r="P70" s="377"/>
      <c r="Q70" s="378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143</v>
      </c>
      <c r="B71" s="64" t="s">
        <v>144</v>
      </c>
      <c r="C71" s="37">
        <v>4301011344</v>
      </c>
      <c r="D71" s="375">
        <v>4607091384604</v>
      </c>
      <c r="E71" s="375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112</v>
      </c>
      <c r="L71" s="38">
        <v>50</v>
      </c>
      <c r="M71" s="4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7"/>
      <c r="O71" s="377"/>
      <c r="P71" s="377"/>
      <c r="Q71" s="37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145</v>
      </c>
      <c r="B72" s="64" t="s">
        <v>146</v>
      </c>
      <c r="C72" s="37">
        <v>4301011386</v>
      </c>
      <c r="D72" s="375">
        <v>4680115880283</v>
      </c>
      <c r="E72" s="375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112</v>
      </c>
      <c r="L72" s="38">
        <v>45</v>
      </c>
      <c r="M72" s="40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7"/>
      <c r="O72" s="377"/>
      <c r="P72" s="377"/>
      <c r="Q72" s="37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147</v>
      </c>
      <c r="B73" s="64" t="s">
        <v>148</v>
      </c>
      <c r="C73" s="37">
        <v>4301011476</v>
      </c>
      <c r="D73" s="375">
        <v>4680115881518</v>
      </c>
      <c r="E73" s="375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139</v>
      </c>
      <c r="L73" s="38">
        <v>50</v>
      </c>
      <c r="M73" s="4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7"/>
      <c r="O73" s="377"/>
      <c r="P73" s="377"/>
      <c r="Q73" s="37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149</v>
      </c>
      <c r="B74" s="64" t="s">
        <v>150</v>
      </c>
      <c r="C74" s="37">
        <v>4301011443</v>
      </c>
      <c r="D74" s="375">
        <v>4680115881303</v>
      </c>
      <c r="E74" s="375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130</v>
      </c>
      <c r="L74" s="38">
        <v>50</v>
      </c>
      <c r="M74" s="4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7"/>
      <c r="O74" s="377"/>
      <c r="P74" s="377"/>
      <c r="Q74" s="37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151</v>
      </c>
      <c r="B75" s="64" t="s">
        <v>152</v>
      </c>
      <c r="C75" s="37">
        <v>4301011414</v>
      </c>
      <c r="D75" s="375">
        <v>4607091381986</v>
      </c>
      <c r="E75" s="375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112</v>
      </c>
      <c r="L75" s="38">
        <v>45</v>
      </c>
      <c r="M75" s="41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7"/>
      <c r="O75" s="377"/>
      <c r="P75" s="377"/>
      <c r="Q75" s="378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153</v>
      </c>
      <c r="B76" s="64" t="s">
        <v>154</v>
      </c>
      <c r="C76" s="37">
        <v>4301011352</v>
      </c>
      <c r="D76" s="375">
        <v>4607091388466</v>
      </c>
      <c r="E76" s="375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139</v>
      </c>
      <c r="L76" s="38">
        <v>45</v>
      </c>
      <c r="M76" s="4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7"/>
      <c r="O76" s="377"/>
      <c r="P76" s="377"/>
      <c r="Q76" s="378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155</v>
      </c>
      <c r="B77" s="64" t="s">
        <v>156</v>
      </c>
      <c r="C77" s="37">
        <v>4301011417</v>
      </c>
      <c r="D77" s="375">
        <v>4680115880269</v>
      </c>
      <c r="E77" s="375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139</v>
      </c>
      <c r="L77" s="38">
        <v>50</v>
      </c>
      <c r="M77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7"/>
      <c r="O77" s="377"/>
      <c r="P77" s="377"/>
      <c r="Q77" s="378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157</v>
      </c>
      <c r="B78" s="64" t="s">
        <v>158</v>
      </c>
      <c r="C78" s="37">
        <v>4301011415</v>
      </c>
      <c r="D78" s="375">
        <v>4680115880429</v>
      </c>
      <c r="E78" s="375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139</v>
      </c>
      <c r="L78" s="38">
        <v>50</v>
      </c>
      <c r="M78" s="41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7"/>
      <c r="O78" s="377"/>
      <c r="P78" s="377"/>
      <c r="Q78" s="37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159</v>
      </c>
      <c r="B79" s="64" t="s">
        <v>160</v>
      </c>
      <c r="C79" s="37">
        <v>4301011462</v>
      </c>
      <c r="D79" s="375">
        <v>4680115881457</v>
      </c>
      <c r="E79" s="375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139</v>
      </c>
      <c r="L79" s="38">
        <v>50</v>
      </c>
      <c r="M79" s="4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7"/>
      <c r="O79" s="377"/>
      <c r="P79" s="377"/>
      <c r="Q79" s="37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2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3"/>
      <c r="M80" s="379" t="s">
        <v>43</v>
      </c>
      <c r="N80" s="380"/>
      <c r="O80" s="380"/>
      <c r="P80" s="380"/>
      <c r="Q80" s="380"/>
      <c r="R80" s="380"/>
      <c r="S80" s="38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3"/>
      <c r="M81" s="379" t="s">
        <v>43</v>
      </c>
      <c r="N81" s="380"/>
      <c r="O81" s="380"/>
      <c r="P81" s="380"/>
      <c r="Q81" s="380"/>
      <c r="R81" s="380"/>
      <c r="S81" s="381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4" t="s">
        <v>109</v>
      </c>
      <c r="B82" s="374"/>
      <c r="C82" s="374"/>
      <c r="D82" s="374"/>
      <c r="E82" s="374"/>
      <c r="F82" s="374"/>
      <c r="G82" s="374"/>
      <c r="H82" s="374"/>
      <c r="I82" s="374"/>
      <c r="J82" s="374"/>
      <c r="K82" s="374"/>
      <c r="L82" s="374"/>
      <c r="M82" s="374"/>
      <c r="N82" s="374"/>
      <c r="O82" s="374"/>
      <c r="P82" s="374"/>
      <c r="Q82" s="374"/>
      <c r="R82" s="374"/>
      <c r="S82" s="374"/>
      <c r="T82" s="374"/>
      <c r="U82" s="374"/>
      <c r="V82" s="374"/>
      <c r="W82" s="374"/>
      <c r="X82" s="67"/>
      <c r="Y82" s="67"/>
    </row>
    <row r="83" spans="1:29" ht="16.5" customHeight="1" x14ac:dyDescent="0.25">
      <c r="A83" s="64" t="s">
        <v>161</v>
      </c>
      <c r="B83" s="64" t="s">
        <v>162</v>
      </c>
      <c r="C83" s="37">
        <v>4301020204</v>
      </c>
      <c r="D83" s="375">
        <v>4607091388442</v>
      </c>
      <c r="E83" s="375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112</v>
      </c>
      <c r="L83" s="38">
        <v>45</v>
      </c>
      <c r="M83" s="41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7"/>
      <c r="O83" s="377"/>
      <c r="P83" s="377"/>
      <c r="Q83" s="37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163</v>
      </c>
      <c r="B84" s="64" t="s">
        <v>164</v>
      </c>
      <c r="C84" s="37">
        <v>4301020189</v>
      </c>
      <c r="D84" s="375">
        <v>4607091384789</v>
      </c>
      <c r="E84" s="37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112</v>
      </c>
      <c r="L84" s="38">
        <v>45</v>
      </c>
      <c r="M84" s="417" t="s">
        <v>165</v>
      </c>
      <c r="N84" s="377"/>
      <c r="O84" s="377"/>
      <c r="P84" s="377"/>
      <c r="Q84" s="37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166</v>
      </c>
      <c r="B85" s="64" t="s">
        <v>167</v>
      </c>
      <c r="C85" s="37">
        <v>4301020235</v>
      </c>
      <c r="D85" s="375">
        <v>4680115881488</v>
      </c>
      <c r="E85" s="37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112</v>
      </c>
      <c r="L85" s="38">
        <v>50</v>
      </c>
      <c r="M85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7"/>
      <c r="O85" s="377"/>
      <c r="P85" s="377"/>
      <c r="Q85" s="378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168</v>
      </c>
      <c r="B86" s="64" t="s">
        <v>169</v>
      </c>
      <c r="C86" s="37">
        <v>4301020183</v>
      </c>
      <c r="D86" s="375">
        <v>4607091384765</v>
      </c>
      <c r="E86" s="37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112</v>
      </c>
      <c r="L86" s="38">
        <v>45</v>
      </c>
      <c r="M86" s="419" t="s">
        <v>170</v>
      </c>
      <c r="N86" s="377"/>
      <c r="O86" s="377"/>
      <c r="P86" s="377"/>
      <c r="Q86" s="378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171</v>
      </c>
      <c r="B87" s="64" t="s">
        <v>172</v>
      </c>
      <c r="C87" s="37">
        <v>4301020217</v>
      </c>
      <c r="D87" s="375">
        <v>4680115880658</v>
      </c>
      <c r="E87" s="375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112</v>
      </c>
      <c r="L87" s="38">
        <v>50</v>
      </c>
      <c r="M87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7"/>
      <c r="O87" s="377"/>
      <c r="P87" s="377"/>
      <c r="Q87" s="378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173</v>
      </c>
      <c r="B88" s="64" t="s">
        <v>174</v>
      </c>
      <c r="C88" s="37">
        <v>4301020223</v>
      </c>
      <c r="D88" s="375">
        <v>4607091381962</v>
      </c>
      <c r="E88" s="375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112</v>
      </c>
      <c r="L88" s="38">
        <v>50</v>
      </c>
      <c r="M88" s="42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7"/>
      <c r="O88" s="377"/>
      <c r="P88" s="377"/>
      <c r="Q88" s="37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2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3"/>
      <c r="M89" s="379" t="s">
        <v>43</v>
      </c>
      <c r="N89" s="380"/>
      <c r="O89" s="380"/>
      <c r="P89" s="380"/>
      <c r="Q89" s="380"/>
      <c r="R89" s="380"/>
      <c r="S89" s="381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3"/>
      <c r="M90" s="379" t="s">
        <v>43</v>
      </c>
      <c r="N90" s="380"/>
      <c r="O90" s="380"/>
      <c r="P90" s="380"/>
      <c r="Q90" s="380"/>
      <c r="R90" s="380"/>
      <c r="S90" s="381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4" t="s">
        <v>75</v>
      </c>
      <c r="B91" s="374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4"/>
      <c r="P91" s="374"/>
      <c r="Q91" s="374"/>
      <c r="R91" s="374"/>
      <c r="S91" s="374"/>
      <c r="T91" s="374"/>
      <c r="U91" s="374"/>
      <c r="V91" s="374"/>
      <c r="W91" s="374"/>
      <c r="X91" s="67"/>
      <c r="Y91" s="67"/>
    </row>
    <row r="92" spans="1:29" ht="16.5" customHeight="1" x14ac:dyDescent="0.25">
      <c r="A92" s="64" t="s">
        <v>175</v>
      </c>
      <c r="B92" s="64" t="s">
        <v>176</v>
      </c>
      <c r="C92" s="37">
        <v>4301030895</v>
      </c>
      <c r="D92" s="375">
        <v>4607091387667</v>
      </c>
      <c r="E92" s="37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112</v>
      </c>
      <c r="L92" s="38">
        <v>40</v>
      </c>
      <c r="M92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7"/>
      <c r="O92" s="377"/>
      <c r="P92" s="377"/>
      <c r="Q92" s="37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177</v>
      </c>
      <c r="B93" s="64" t="s">
        <v>178</v>
      </c>
      <c r="C93" s="37">
        <v>4301030961</v>
      </c>
      <c r="D93" s="375">
        <v>4607091387636</v>
      </c>
      <c r="E93" s="375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78</v>
      </c>
      <c r="L93" s="38">
        <v>40</v>
      </c>
      <c r="M93" s="4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7"/>
      <c r="O93" s="377"/>
      <c r="P93" s="377"/>
      <c r="Q93" s="37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179</v>
      </c>
      <c r="B94" s="64" t="s">
        <v>180</v>
      </c>
      <c r="C94" s="37">
        <v>4301031078</v>
      </c>
      <c r="D94" s="375">
        <v>4607091384727</v>
      </c>
      <c r="E94" s="375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4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7"/>
      <c r="O94" s="377"/>
      <c r="P94" s="377"/>
      <c r="Q94" s="37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181</v>
      </c>
      <c r="B95" s="64" t="s">
        <v>182</v>
      </c>
      <c r="C95" s="37">
        <v>4301031080</v>
      </c>
      <c r="D95" s="375">
        <v>4607091386745</v>
      </c>
      <c r="E95" s="375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7"/>
      <c r="O95" s="377"/>
      <c r="P95" s="377"/>
      <c r="Q95" s="37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183</v>
      </c>
      <c r="B96" s="64" t="s">
        <v>184</v>
      </c>
      <c r="C96" s="37">
        <v>4301030963</v>
      </c>
      <c r="D96" s="375">
        <v>4607091382426</v>
      </c>
      <c r="E96" s="375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78</v>
      </c>
      <c r="L96" s="38">
        <v>40</v>
      </c>
      <c r="M96" s="4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7"/>
      <c r="O96" s="377"/>
      <c r="P96" s="377"/>
      <c r="Q96" s="37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185</v>
      </c>
      <c r="B97" s="64" t="s">
        <v>186</v>
      </c>
      <c r="C97" s="37">
        <v>4301030962</v>
      </c>
      <c r="D97" s="375">
        <v>4607091386547</v>
      </c>
      <c r="E97" s="375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78</v>
      </c>
      <c r="L97" s="38">
        <v>40</v>
      </c>
      <c r="M97" s="4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7"/>
      <c r="O97" s="377"/>
      <c r="P97" s="377"/>
      <c r="Q97" s="378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187</v>
      </c>
      <c r="B98" s="64" t="s">
        <v>188</v>
      </c>
      <c r="C98" s="37">
        <v>4301031077</v>
      </c>
      <c r="D98" s="375">
        <v>4607091384703</v>
      </c>
      <c r="E98" s="375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4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7"/>
      <c r="O98" s="377"/>
      <c r="P98" s="377"/>
      <c r="Q98" s="378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189</v>
      </c>
      <c r="B99" s="64" t="s">
        <v>190</v>
      </c>
      <c r="C99" s="37">
        <v>4301031079</v>
      </c>
      <c r="D99" s="375">
        <v>4607091384734</v>
      </c>
      <c r="E99" s="375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7"/>
      <c r="O99" s="377"/>
      <c r="P99" s="377"/>
      <c r="Q99" s="378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191</v>
      </c>
      <c r="B100" s="64" t="s">
        <v>192</v>
      </c>
      <c r="C100" s="37">
        <v>4301030964</v>
      </c>
      <c r="D100" s="375">
        <v>4607091382464</v>
      </c>
      <c r="E100" s="375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78</v>
      </c>
      <c r="L100" s="38">
        <v>40</v>
      </c>
      <c r="M100" s="4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7"/>
      <c r="O100" s="377"/>
      <c r="P100" s="377"/>
      <c r="Q100" s="378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3"/>
      <c r="M101" s="379" t="s">
        <v>43</v>
      </c>
      <c r="N101" s="380"/>
      <c r="O101" s="380"/>
      <c r="P101" s="380"/>
      <c r="Q101" s="380"/>
      <c r="R101" s="380"/>
      <c r="S101" s="38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3"/>
      <c r="M102" s="379" t="s">
        <v>43</v>
      </c>
      <c r="N102" s="380"/>
      <c r="O102" s="380"/>
      <c r="P102" s="380"/>
      <c r="Q102" s="380"/>
      <c r="R102" s="380"/>
      <c r="S102" s="38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4" t="s">
        <v>79</v>
      </c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374"/>
      <c r="N103" s="374"/>
      <c r="O103" s="374"/>
      <c r="P103" s="374"/>
      <c r="Q103" s="374"/>
      <c r="R103" s="374"/>
      <c r="S103" s="374"/>
      <c r="T103" s="374"/>
      <c r="U103" s="374"/>
      <c r="V103" s="374"/>
      <c r="W103" s="374"/>
      <c r="X103" s="67"/>
      <c r="Y103" s="67"/>
    </row>
    <row r="104" spans="1:29" ht="27" customHeight="1" x14ac:dyDescent="0.25">
      <c r="A104" s="64" t="s">
        <v>193</v>
      </c>
      <c r="B104" s="64" t="s">
        <v>194</v>
      </c>
      <c r="C104" s="37">
        <v>4301051437</v>
      </c>
      <c r="D104" s="375">
        <v>4607091386967</v>
      </c>
      <c r="E104" s="375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139</v>
      </c>
      <c r="L104" s="38">
        <v>45</v>
      </c>
      <c r="M104" s="431" t="s">
        <v>195</v>
      </c>
      <c r="N104" s="377"/>
      <c r="O104" s="377"/>
      <c r="P104" s="377"/>
      <c r="Q104" s="37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196</v>
      </c>
      <c r="B105" s="64" t="s">
        <v>197</v>
      </c>
      <c r="C105" s="37">
        <v>4301051311</v>
      </c>
      <c r="D105" s="375">
        <v>4607091385304</v>
      </c>
      <c r="E105" s="375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7"/>
      <c r="O105" s="377"/>
      <c r="P105" s="377"/>
      <c r="Q105" s="37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198</v>
      </c>
      <c r="B106" s="64" t="s">
        <v>199</v>
      </c>
      <c r="C106" s="37">
        <v>4301051306</v>
      </c>
      <c r="D106" s="375">
        <v>4607091386264</v>
      </c>
      <c r="E106" s="375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7"/>
      <c r="O106" s="377"/>
      <c r="P106" s="377"/>
      <c r="Q106" s="37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200</v>
      </c>
      <c r="B107" s="64" t="s">
        <v>201</v>
      </c>
      <c r="C107" s="37">
        <v>4301051436</v>
      </c>
      <c r="D107" s="375">
        <v>4607091385731</v>
      </c>
      <c r="E107" s="375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139</v>
      </c>
      <c r="L107" s="38">
        <v>45</v>
      </c>
      <c r="M107" s="434" t="s">
        <v>202</v>
      </c>
      <c r="N107" s="377"/>
      <c r="O107" s="377"/>
      <c r="P107" s="377"/>
      <c r="Q107" s="378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203</v>
      </c>
      <c r="B108" s="64" t="s">
        <v>204</v>
      </c>
      <c r="C108" s="37">
        <v>4301051439</v>
      </c>
      <c r="D108" s="375">
        <v>4680115880214</v>
      </c>
      <c r="E108" s="375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139</v>
      </c>
      <c r="L108" s="38">
        <v>45</v>
      </c>
      <c r="M108" s="435" t="s">
        <v>205</v>
      </c>
      <c r="N108" s="377"/>
      <c r="O108" s="377"/>
      <c r="P108" s="377"/>
      <c r="Q108" s="378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206</v>
      </c>
      <c r="B109" s="64" t="s">
        <v>207</v>
      </c>
      <c r="C109" s="37">
        <v>4301051438</v>
      </c>
      <c r="D109" s="375">
        <v>4680115880894</v>
      </c>
      <c r="E109" s="375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139</v>
      </c>
      <c r="L109" s="38">
        <v>45</v>
      </c>
      <c r="M109" s="436" t="s">
        <v>208</v>
      </c>
      <c r="N109" s="377"/>
      <c r="O109" s="377"/>
      <c r="P109" s="377"/>
      <c r="Q109" s="378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209</v>
      </c>
      <c r="B110" s="64" t="s">
        <v>210</v>
      </c>
      <c r="C110" s="37">
        <v>4301051313</v>
      </c>
      <c r="D110" s="375">
        <v>4607091385427</v>
      </c>
      <c r="E110" s="375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78</v>
      </c>
      <c r="L110" s="38">
        <v>40</v>
      </c>
      <c r="M110" s="4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7"/>
      <c r="O110" s="377"/>
      <c r="P110" s="377"/>
      <c r="Q110" s="378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3"/>
      <c r="M111" s="379" t="s">
        <v>43</v>
      </c>
      <c r="N111" s="380"/>
      <c r="O111" s="380"/>
      <c r="P111" s="380"/>
      <c r="Q111" s="380"/>
      <c r="R111" s="380"/>
      <c r="S111" s="381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82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3"/>
      <c r="M112" s="379" t="s">
        <v>43</v>
      </c>
      <c r="N112" s="380"/>
      <c r="O112" s="380"/>
      <c r="P112" s="380"/>
      <c r="Q112" s="380"/>
      <c r="R112" s="380"/>
      <c r="S112" s="381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74" t="s">
        <v>211</v>
      </c>
      <c r="B113" s="374"/>
      <c r="C113" s="374"/>
      <c r="D113" s="374"/>
      <c r="E113" s="374"/>
      <c r="F113" s="374"/>
      <c r="G113" s="374"/>
      <c r="H113" s="374"/>
      <c r="I113" s="374"/>
      <c r="J113" s="374"/>
      <c r="K113" s="374"/>
      <c r="L113" s="374"/>
      <c r="M113" s="374"/>
      <c r="N113" s="374"/>
      <c r="O113" s="374"/>
      <c r="P113" s="374"/>
      <c r="Q113" s="374"/>
      <c r="R113" s="374"/>
      <c r="S113" s="374"/>
      <c r="T113" s="374"/>
      <c r="U113" s="374"/>
      <c r="V113" s="374"/>
      <c r="W113" s="374"/>
      <c r="X113" s="67"/>
      <c r="Y113" s="67"/>
    </row>
    <row r="114" spans="1:29" ht="27" customHeight="1" x14ac:dyDescent="0.25">
      <c r="A114" s="64" t="s">
        <v>212</v>
      </c>
      <c r="B114" s="64" t="s">
        <v>213</v>
      </c>
      <c r="C114" s="37">
        <v>4301060296</v>
      </c>
      <c r="D114" s="375">
        <v>4607091383065</v>
      </c>
      <c r="E114" s="375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7"/>
      <c r="O114" s="377"/>
      <c r="P114" s="377"/>
      <c r="Q114" s="378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214</v>
      </c>
      <c r="B115" s="64" t="s">
        <v>215</v>
      </c>
      <c r="C115" s="37">
        <v>4301060350</v>
      </c>
      <c r="D115" s="375">
        <v>4680115881532</v>
      </c>
      <c r="E115" s="375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139</v>
      </c>
      <c r="L115" s="38">
        <v>30</v>
      </c>
      <c r="M115" s="439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7"/>
      <c r="O115" s="377"/>
      <c r="P115" s="377"/>
      <c r="Q115" s="378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216</v>
      </c>
      <c r="B116" s="64" t="s">
        <v>217</v>
      </c>
      <c r="C116" s="37">
        <v>4301060309</v>
      </c>
      <c r="D116" s="375">
        <v>4680115880238</v>
      </c>
      <c r="E116" s="375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78</v>
      </c>
      <c r="L116" s="38">
        <v>40</v>
      </c>
      <c r="M116" s="440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77"/>
      <c r="O116" s="377"/>
      <c r="P116" s="377"/>
      <c r="Q116" s="378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218</v>
      </c>
      <c r="B117" s="64" t="s">
        <v>219</v>
      </c>
      <c r="C117" s="37">
        <v>4301060351</v>
      </c>
      <c r="D117" s="375">
        <v>4680115881464</v>
      </c>
      <c r="E117" s="375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139</v>
      </c>
      <c r="L117" s="38">
        <v>30</v>
      </c>
      <c r="M117" s="441" t="s">
        <v>220</v>
      </c>
      <c r="N117" s="377"/>
      <c r="O117" s="377"/>
      <c r="P117" s="377"/>
      <c r="Q117" s="378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3"/>
      <c r="M118" s="379" t="s">
        <v>43</v>
      </c>
      <c r="N118" s="380"/>
      <c r="O118" s="380"/>
      <c r="P118" s="380"/>
      <c r="Q118" s="380"/>
      <c r="R118" s="380"/>
      <c r="S118" s="381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3"/>
      <c r="M119" s="379" t="s">
        <v>43</v>
      </c>
      <c r="N119" s="380"/>
      <c r="O119" s="380"/>
      <c r="P119" s="380"/>
      <c r="Q119" s="380"/>
      <c r="R119" s="380"/>
      <c r="S119" s="381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3" t="s">
        <v>221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66"/>
      <c r="Y120" s="66"/>
    </row>
    <row r="121" spans="1:29" ht="14.25" customHeight="1" x14ac:dyDescent="0.25">
      <c r="A121" s="374" t="s">
        <v>79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67"/>
      <c r="Y121" s="67"/>
    </row>
    <row r="122" spans="1:29" ht="27" customHeight="1" x14ac:dyDescent="0.25">
      <c r="A122" s="64" t="s">
        <v>222</v>
      </c>
      <c r="B122" s="64" t="s">
        <v>223</v>
      </c>
      <c r="C122" s="37">
        <v>4301051360</v>
      </c>
      <c r="D122" s="375">
        <v>4607091385168</v>
      </c>
      <c r="E122" s="375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139</v>
      </c>
      <c r="L122" s="38">
        <v>45</v>
      </c>
      <c r="M122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7"/>
      <c r="O122" s="377"/>
      <c r="P122" s="377"/>
      <c r="Q122" s="378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224</v>
      </c>
      <c r="B123" s="64" t="s">
        <v>225</v>
      </c>
      <c r="C123" s="37">
        <v>4301051362</v>
      </c>
      <c r="D123" s="375">
        <v>4607091383256</v>
      </c>
      <c r="E123" s="375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139</v>
      </c>
      <c r="L123" s="38">
        <v>45</v>
      </c>
      <c r="M123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7"/>
      <c r="O123" s="377"/>
      <c r="P123" s="377"/>
      <c r="Q123" s="378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226</v>
      </c>
      <c r="B124" s="64" t="s">
        <v>227</v>
      </c>
      <c r="C124" s="37">
        <v>4301051358</v>
      </c>
      <c r="D124" s="375">
        <v>4607091385748</v>
      </c>
      <c r="E124" s="375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139</v>
      </c>
      <c r="L124" s="38">
        <v>45</v>
      </c>
      <c r="M124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7"/>
      <c r="O124" s="377"/>
      <c r="P124" s="377"/>
      <c r="Q124" s="378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228</v>
      </c>
      <c r="B125" s="64" t="s">
        <v>229</v>
      </c>
      <c r="C125" s="37">
        <v>4301051364</v>
      </c>
      <c r="D125" s="375">
        <v>4607091384581</v>
      </c>
      <c r="E125" s="375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139</v>
      </c>
      <c r="L125" s="38">
        <v>45</v>
      </c>
      <c r="M125" s="4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7"/>
      <c r="O125" s="377"/>
      <c r="P125" s="377"/>
      <c r="Q125" s="378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2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3"/>
      <c r="M126" s="379" t="s">
        <v>43</v>
      </c>
      <c r="N126" s="380"/>
      <c r="O126" s="380"/>
      <c r="P126" s="380"/>
      <c r="Q126" s="380"/>
      <c r="R126" s="380"/>
      <c r="S126" s="381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3"/>
      <c r="M127" s="379" t="s">
        <v>43</v>
      </c>
      <c r="N127" s="380"/>
      <c r="O127" s="380"/>
      <c r="P127" s="380"/>
      <c r="Q127" s="380"/>
      <c r="R127" s="380"/>
      <c r="S127" s="381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2" t="s">
        <v>230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55"/>
      <c r="Y128" s="55"/>
    </row>
    <row r="129" spans="1:29" ht="16.5" customHeight="1" x14ac:dyDescent="0.25">
      <c r="A129" s="373" t="s">
        <v>231</v>
      </c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  <c r="X129" s="66"/>
      <c r="Y129" s="66"/>
    </row>
    <row r="130" spans="1:29" ht="14.25" customHeight="1" x14ac:dyDescent="0.25">
      <c r="A130" s="374" t="s">
        <v>116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67"/>
      <c r="Y130" s="67"/>
    </row>
    <row r="131" spans="1:29" ht="27" customHeight="1" x14ac:dyDescent="0.25">
      <c r="A131" s="64" t="s">
        <v>232</v>
      </c>
      <c r="B131" s="64" t="s">
        <v>233</v>
      </c>
      <c r="C131" s="37">
        <v>4301011223</v>
      </c>
      <c r="D131" s="375">
        <v>4607091383423</v>
      </c>
      <c r="E131" s="375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139</v>
      </c>
      <c r="L131" s="38">
        <v>35</v>
      </c>
      <c r="M131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7"/>
      <c r="O131" s="377"/>
      <c r="P131" s="377"/>
      <c r="Q131" s="378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234</v>
      </c>
      <c r="B132" s="64" t="s">
        <v>235</v>
      </c>
      <c r="C132" s="37">
        <v>4301011338</v>
      </c>
      <c r="D132" s="375">
        <v>4607091381405</v>
      </c>
      <c r="E132" s="375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78</v>
      </c>
      <c r="L132" s="38">
        <v>35</v>
      </c>
      <c r="M132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7"/>
      <c r="O132" s="377"/>
      <c r="P132" s="377"/>
      <c r="Q132" s="378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236</v>
      </c>
      <c r="B133" s="64" t="s">
        <v>237</v>
      </c>
      <c r="C133" s="37">
        <v>4301011333</v>
      </c>
      <c r="D133" s="375">
        <v>4607091386516</v>
      </c>
      <c r="E133" s="375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78</v>
      </c>
      <c r="L133" s="38">
        <v>30</v>
      </c>
      <c r="M133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7"/>
      <c r="O133" s="377"/>
      <c r="P133" s="377"/>
      <c r="Q133" s="378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2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3"/>
      <c r="M134" s="379" t="s">
        <v>43</v>
      </c>
      <c r="N134" s="380"/>
      <c r="O134" s="380"/>
      <c r="P134" s="380"/>
      <c r="Q134" s="380"/>
      <c r="R134" s="380"/>
      <c r="S134" s="38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3"/>
      <c r="M135" s="379" t="s">
        <v>43</v>
      </c>
      <c r="N135" s="380"/>
      <c r="O135" s="380"/>
      <c r="P135" s="380"/>
      <c r="Q135" s="380"/>
      <c r="R135" s="380"/>
      <c r="S135" s="38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3" t="s">
        <v>238</v>
      </c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  <c r="X136" s="66"/>
      <c r="Y136" s="66"/>
    </row>
    <row r="137" spans="1:29" ht="14.25" customHeight="1" x14ac:dyDescent="0.25">
      <c r="A137" s="374" t="s">
        <v>75</v>
      </c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  <c r="X137" s="67"/>
      <c r="Y137" s="67"/>
    </row>
    <row r="138" spans="1:29" ht="27" customHeight="1" x14ac:dyDescent="0.25">
      <c r="A138" s="64" t="s">
        <v>239</v>
      </c>
      <c r="B138" s="64" t="s">
        <v>240</v>
      </c>
      <c r="C138" s="37">
        <v>4301031191</v>
      </c>
      <c r="D138" s="375">
        <v>4680115880993</v>
      </c>
      <c r="E138" s="375"/>
      <c r="F138" s="63">
        <v>0.7</v>
      </c>
      <c r="G138" s="38">
        <v>6</v>
      </c>
      <c r="H138" s="63">
        <v>4.2</v>
      </c>
      <c r="I138" s="63">
        <v>4.46</v>
      </c>
      <c r="J138" s="38">
        <v>156</v>
      </c>
      <c r="K138" s="39" t="s">
        <v>78</v>
      </c>
      <c r="L138" s="38">
        <v>40</v>
      </c>
      <c r="M138" s="449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77"/>
      <c r="O138" s="377"/>
      <c r="P138" s="377"/>
      <c r="Q138" s="37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45" si="7">IFERROR(IF(U138="",0,CEILING((U138/$H138),1)*$H138),"")</f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241</v>
      </c>
      <c r="B139" s="64" t="s">
        <v>242</v>
      </c>
      <c r="C139" s="37">
        <v>4301031204</v>
      </c>
      <c r="D139" s="375">
        <v>4680115881761</v>
      </c>
      <c r="E139" s="375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50" t="s">
        <v>243</v>
      </c>
      <c r="N139" s="377"/>
      <c r="O139" s="377"/>
      <c r="P139" s="377"/>
      <c r="Q139" s="37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244</v>
      </c>
      <c r="B140" s="64" t="s">
        <v>245</v>
      </c>
      <c r="C140" s="37">
        <v>4301031201</v>
      </c>
      <c r="D140" s="375">
        <v>4680115881563</v>
      </c>
      <c r="E140" s="375"/>
      <c r="F140" s="63">
        <v>0.7</v>
      </c>
      <c r="G140" s="38">
        <v>6</v>
      </c>
      <c r="H140" s="63">
        <v>4.2</v>
      </c>
      <c r="I140" s="63">
        <v>4.4000000000000004</v>
      </c>
      <c r="J140" s="38">
        <v>156</v>
      </c>
      <c r="K140" s="39" t="s">
        <v>78</v>
      </c>
      <c r="L140" s="38">
        <v>40</v>
      </c>
      <c r="M140" s="451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77"/>
      <c r="O140" s="377"/>
      <c r="P140" s="377"/>
      <c r="Q140" s="37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246</v>
      </c>
      <c r="B141" s="64" t="s">
        <v>247</v>
      </c>
      <c r="C141" s="37">
        <v>4301031199</v>
      </c>
      <c r="D141" s="375">
        <v>4680115880986</v>
      </c>
      <c r="E141" s="375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2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77"/>
      <c r="O141" s="377"/>
      <c r="P141" s="377"/>
      <c r="Q141" s="37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248</v>
      </c>
      <c r="B142" s="64" t="s">
        <v>249</v>
      </c>
      <c r="C142" s="37">
        <v>4301031190</v>
      </c>
      <c r="D142" s="375">
        <v>4680115880207</v>
      </c>
      <c r="E142" s="375"/>
      <c r="F142" s="63">
        <v>0.4</v>
      </c>
      <c r="G142" s="38">
        <v>6</v>
      </c>
      <c r="H142" s="63">
        <v>2.4</v>
      </c>
      <c r="I142" s="63">
        <v>2.63</v>
      </c>
      <c r="J142" s="38">
        <v>156</v>
      </c>
      <c r="K142" s="39" t="s">
        <v>78</v>
      </c>
      <c r="L142" s="38">
        <v>40</v>
      </c>
      <c r="M142" s="453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77"/>
      <c r="O142" s="377"/>
      <c r="P142" s="377"/>
      <c r="Q142" s="378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250</v>
      </c>
      <c r="B143" s="64" t="s">
        <v>251</v>
      </c>
      <c r="C143" s="37">
        <v>4301031205</v>
      </c>
      <c r="D143" s="375">
        <v>4680115881785</v>
      </c>
      <c r="E143" s="375"/>
      <c r="F143" s="63">
        <v>0.35</v>
      </c>
      <c r="G143" s="38">
        <v>6</v>
      </c>
      <c r="H143" s="63">
        <v>2.1</v>
      </c>
      <c r="I143" s="63">
        <v>2.23</v>
      </c>
      <c r="J143" s="38">
        <v>234</v>
      </c>
      <c r="K143" s="39" t="s">
        <v>78</v>
      </c>
      <c r="L143" s="38">
        <v>40</v>
      </c>
      <c r="M143" s="454" t="s">
        <v>252</v>
      </c>
      <c r="N143" s="377"/>
      <c r="O143" s="377"/>
      <c r="P143" s="377"/>
      <c r="Q143" s="378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IFERROR(IF(V143=0,"",ROUNDUP(V143/H143,0)*0.00502),"")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253</v>
      </c>
      <c r="B144" s="64" t="s">
        <v>254</v>
      </c>
      <c r="C144" s="37">
        <v>4301031202</v>
      </c>
      <c r="D144" s="375">
        <v>4680115881679</v>
      </c>
      <c r="E144" s="375"/>
      <c r="F144" s="63">
        <v>0.35</v>
      </c>
      <c r="G144" s="38">
        <v>6</v>
      </c>
      <c r="H144" s="63">
        <v>2.1</v>
      </c>
      <c r="I144" s="63">
        <v>2.2000000000000002</v>
      </c>
      <c r="J144" s="38">
        <v>234</v>
      </c>
      <c r="K144" s="39" t="s">
        <v>78</v>
      </c>
      <c r="L144" s="38">
        <v>40</v>
      </c>
      <c r="M144" s="455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77"/>
      <c r="O144" s="377"/>
      <c r="P144" s="377"/>
      <c r="Q144" s="378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144" t="s">
        <v>65</v>
      </c>
    </row>
    <row r="145" spans="1:29" ht="27" customHeight="1" x14ac:dyDescent="0.25">
      <c r="A145" s="64" t="s">
        <v>255</v>
      </c>
      <c r="B145" s="64" t="s">
        <v>256</v>
      </c>
      <c r="C145" s="37">
        <v>4301031158</v>
      </c>
      <c r="D145" s="375">
        <v>4680115880191</v>
      </c>
      <c r="E145" s="375"/>
      <c r="F145" s="63">
        <v>0.4</v>
      </c>
      <c r="G145" s="38">
        <v>6</v>
      </c>
      <c r="H145" s="63">
        <v>2.4</v>
      </c>
      <c r="I145" s="63">
        <v>2.6</v>
      </c>
      <c r="J145" s="38">
        <v>156</v>
      </c>
      <c r="K145" s="39" t="s">
        <v>78</v>
      </c>
      <c r="L145" s="38">
        <v>40</v>
      </c>
      <c r="M145" s="456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77"/>
      <c r="O145" s="377"/>
      <c r="P145" s="377"/>
      <c r="Q145" s="378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145" t="s">
        <v>65</v>
      </c>
    </row>
    <row r="146" spans="1:29" x14ac:dyDescent="0.2">
      <c r="A146" s="382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3"/>
      <c r="M146" s="379" t="s">
        <v>43</v>
      </c>
      <c r="N146" s="380"/>
      <c r="O146" s="380"/>
      <c r="P146" s="380"/>
      <c r="Q146" s="380"/>
      <c r="R146" s="380"/>
      <c r="S146" s="381"/>
      <c r="T146" s="43" t="s">
        <v>42</v>
      </c>
      <c r="U146" s="44">
        <f>IFERROR(U138/H138,"0")+IFERROR(U139/H139,"0")+IFERROR(U140/H140,"0")+IFERROR(U141/H141,"0")+IFERROR(U142/H142,"0")+IFERROR(U143/H143,"0")+IFERROR(U144/H144,"0")+IFERROR(U145/H145,"0")</f>
        <v>0</v>
      </c>
      <c r="V146" s="44">
        <f>IFERROR(V138/H138,"0")+IFERROR(V139/H139,"0")+IFERROR(V140/H140,"0")+IFERROR(V141/H141,"0")+IFERROR(V142/H142,"0")+IFERROR(V143/H143,"0")+IFERROR(V144/H144,"0")+IFERROR(V145/H145,"0")</f>
        <v>0</v>
      </c>
      <c r="W146" s="44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8"/>
      <c r="Y146" s="68"/>
    </row>
    <row r="147" spans="1:29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3"/>
      <c r="M147" s="379" t="s">
        <v>43</v>
      </c>
      <c r="N147" s="380"/>
      <c r="O147" s="380"/>
      <c r="P147" s="380"/>
      <c r="Q147" s="380"/>
      <c r="R147" s="380"/>
      <c r="S147" s="381"/>
      <c r="T147" s="43" t="s">
        <v>0</v>
      </c>
      <c r="U147" s="44">
        <f>IFERROR(SUM(U138:U145),"0")</f>
        <v>0</v>
      </c>
      <c r="V147" s="44">
        <f>IFERROR(SUM(V138:V145),"0")</f>
        <v>0</v>
      </c>
      <c r="W147" s="43"/>
      <c r="X147" s="68"/>
      <c r="Y147" s="68"/>
    </row>
    <row r="148" spans="1:29" ht="16.5" customHeight="1" x14ac:dyDescent="0.25">
      <c r="A148" s="373" t="s">
        <v>257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66"/>
      <c r="Y148" s="66"/>
    </row>
    <row r="149" spans="1:29" ht="14.25" customHeight="1" x14ac:dyDescent="0.25">
      <c r="A149" s="374" t="s">
        <v>116</v>
      </c>
      <c r="B149" s="374"/>
      <c r="C149" s="374"/>
      <c r="D149" s="374"/>
      <c r="E149" s="374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  <c r="X149" s="67"/>
      <c r="Y149" s="67"/>
    </row>
    <row r="150" spans="1:29" ht="16.5" customHeight="1" x14ac:dyDescent="0.25">
      <c r="A150" s="64" t="s">
        <v>258</v>
      </c>
      <c r="B150" s="64" t="s">
        <v>259</v>
      </c>
      <c r="C150" s="37">
        <v>4301011450</v>
      </c>
      <c r="D150" s="375">
        <v>4680115881402</v>
      </c>
      <c r="E150" s="375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9" t="s">
        <v>112</v>
      </c>
      <c r="L150" s="38">
        <v>55</v>
      </c>
      <c r="M150" s="457" t="s">
        <v>260</v>
      </c>
      <c r="N150" s="377"/>
      <c r="O150" s="377"/>
      <c r="P150" s="377"/>
      <c r="Q150" s="378"/>
      <c r="R150" s="40" t="s">
        <v>48</v>
      </c>
      <c r="S150" s="40" t="s">
        <v>48</v>
      </c>
      <c r="T150" s="41" t="s">
        <v>0</v>
      </c>
      <c r="U150" s="59">
        <v>0</v>
      </c>
      <c r="V150" s="56">
        <f>IFERROR(IF(U150="",0,CEILING((U150/$H150),1)*$H150),"")</f>
        <v>0</v>
      </c>
      <c r="W150" s="42" t="str">
        <f>IFERROR(IF(V150=0,"",ROUNDUP(V150/H150,0)*0.02175),"")</f>
        <v/>
      </c>
      <c r="X150" s="69" t="s">
        <v>48</v>
      </c>
      <c r="Y150" s="70" t="s">
        <v>48</v>
      </c>
      <c r="AC150" s="146" t="s">
        <v>65</v>
      </c>
    </row>
    <row r="151" spans="1:29" ht="27" customHeight="1" x14ac:dyDescent="0.25">
      <c r="A151" s="64" t="s">
        <v>261</v>
      </c>
      <c r="B151" s="64" t="s">
        <v>262</v>
      </c>
      <c r="C151" s="37">
        <v>4301011454</v>
      </c>
      <c r="D151" s="375">
        <v>4680115881396</v>
      </c>
      <c r="E151" s="375"/>
      <c r="F151" s="63">
        <v>0.45</v>
      </c>
      <c r="G151" s="38">
        <v>6</v>
      </c>
      <c r="H151" s="63">
        <v>2.7</v>
      </c>
      <c r="I151" s="63">
        <v>2.9</v>
      </c>
      <c r="J151" s="38">
        <v>156</v>
      </c>
      <c r="K151" s="39" t="s">
        <v>78</v>
      </c>
      <c r="L151" s="38">
        <v>55</v>
      </c>
      <c r="M151" s="458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77"/>
      <c r="O151" s="377"/>
      <c r="P151" s="377"/>
      <c r="Q151" s="37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IFERROR(IF(V151=0,"",ROUNDUP(V151/H151,0)*0.00753),"")</f>
        <v/>
      </c>
      <c r="X151" s="69" t="s">
        <v>48</v>
      </c>
      <c r="Y151" s="70" t="s">
        <v>48</v>
      </c>
      <c r="AC151" s="147" t="s">
        <v>65</v>
      </c>
    </row>
    <row r="152" spans="1:29" x14ac:dyDescent="0.2">
      <c r="A152" s="382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3"/>
      <c r="M152" s="379" t="s">
        <v>43</v>
      </c>
      <c r="N152" s="380"/>
      <c r="O152" s="380"/>
      <c r="P152" s="380"/>
      <c r="Q152" s="380"/>
      <c r="R152" s="380"/>
      <c r="S152" s="381"/>
      <c r="T152" s="43" t="s">
        <v>42</v>
      </c>
      <c r="U152" s="44">
        <f>IFERROR(U150/H150,"0")+IFERROR(U151/H151,"0")</f>
        <v>0</v>
      </c>
      <c r="V152" s="44">
        <f>IFERROR(V150/H150,"0")+IFERROR(V151/H151,"0")</f>
        <v>0</v>
      </c>
      <c r="W152" s="44">
        <f>IFERROR(IF(W150="",0,W150),"0")+IFERROR(IF(W151="",0,W151),"0")</f>
        <v>0</v>
      </c>
      <c r="X152" s="68"/>
      <c r="Y152" s="68"/>
    </row>
    <row r="153" spans="1:29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3"/>
      <c r="M153" s="379" t="s">
        <v>43</v>
      </c>
      <c r="N153" s="380"/>
      <c r="O153" s="380"/>
      <c r="P153" s="380"/>
      <c r="Q153" s="380"/>
      <c r="R153" s="380"/>
      <c r="S153" s="381"/>
      <c r="T153" s="43" t="s">
        <v>0</v>
      </c>
      <c r="U153" s="44">
        <f>IFERROR(SUM(U150:U151),"0")</f>
        <v>0</v>
      </c>
      <c r="V153" s="44">
        <f>IFERROR(SUM(V150:V151),"0")</f>
        <v>0</v>
      </c>
      <c r="W153" s="43"/>
      <c r="X153" s="68"/>
      <c r="Y153" s="68"/>
    </row>
    <row r="154" spans="1:29" ht="14.25" customHeight="1" x14ac:dyDescent="0.25">
      <c r="A154" s="374" t="s">
        <v>109</v>
      </c>
      <c r="B154" s="374"/>
      <c r="C154" s="374"/>
      <c r="D154" s="374"/>
      <c r="E154" s="374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  <c r="X154" s="67"/>
      <c r="Y154" s="67"/>
    </row>
    <row r="155" spans="1:29" ht="16.5" customHeight="1" x14ac:dyDescent="0.25">
      <c r="A155" s="64" t="s">
        <v>263</v>
      </c>
      <c r="B155" s="64" t="s">
        <v>264</v>
      </c>
      <c r="C155" s="37">
        <v>4301020262</v>
      </c>
      <c r="D155" s="375">
        <v>4680115882935</v>
      </c>
      <c r="E155" s="375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139</v>
      </c>
      <c r="L155" s="38">
        <v>50</v>
      </c>
      <c r="M155" s="459" t="s">
        <v>265</v>
      </c>
      <c r="N155" s="377"/>
      <c r="O155" s="377"/>
      <c r="P155" s="377"/>
      <c r="Q155" s="378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148" t="s">
        <v>65</v>
      </c>
    </row>
    <row r="156" spans="1:29" ht="16.5" customHeight="1" x14ac:dyDescent="0.25">
      <c r="A156" s="64" t="s">
        <v>266</v>
      </c>
      <c r="B156" s="64" t="s">
        <v>267</v>
      </c>
      <c r="C156" s="37">
        <v>4301020220</v>
      </c>
      <c r="D156" s="375">
        <v>4680115880764</v>
      </c>
      <c r="E156" s="375"/>
      <c r="F156" s="63">
        <v>0.35</v>
      </c>
      <c r="G156" s="38">
        <v>6</v>
      </c>
      <c r="H156" s="63">
        <v>2.1</v>
      </c>
      <c r="I156" s="63">
        <v>2.2999999999999998</v>
      </c>
      <c r="J156" s="38">
        <v>156</v>
      </c>
      <c r="K156" s="39" t="s">
        <v>112</v>
      </c>
      <c r="L156" s="38">
        <v>50</v>
      </c>
      <c r="M156" s="460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77"/>
      <c r="O156" s="377"/>
      <c r="P156" s="377"/>
      <c r="Q156" s="37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149" t="s">
        <v>65</v>
      </c>
    </row>
    <row r="157" spans="1:29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3"/>
      <c r="M157" s="379" t="s">
        <v>43</v>
      </c>
      <c r="N157" s="380"/>
      <c r="O157" s="380"/>
      <c r="P157" s="380"/>
      <c r="Q157" s="380"/>
      <c r="R157" s="380"/>
      <c r="S157" s="381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29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3"/>
      <c r="M158" s="379" t="s">
        <v>43</v>
      </c>
      <c r="N158" s="380"/>
      <c r="O158" s="380"/>
      <c r="P158" s="380"/>
      <c r="Q158" s="380"/>
      <c r="R158" s="380"/>
      <c r="S158" s="381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29" ht="14.25" customHeight="1" x14ac:dyDescent="0.25">
      <c r="A159" s="374" t="s">
        <v>75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67"/>
      <c r="Y159" s="67"/>
    </row>
    <row r="160" spans="1:29" ht="27" customHeight="1" x14ac:dyDescent="0.25">
      <c r="A160" s="64" t="s">
        <v>268</v>
      </c>
      <c r="B160" s="64" t="s">
        <v>269</v>
      </c>
      <c r="C160" s="37">
        <v>4301031224</v>
      </c>
      <c r="D160" s="375">
        <v>4680115882683</v>
      </c>
      <c r="E160" s="375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1" t="s">
        <v>270</v>
      </c>
      <c r="N160" s="377"/>
      <c r="O160" s="377"/>
      <c r="P160" s="377"/>
      <c r="Q160" s="378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150" t="s">
        <v>65</v>
      </c>
    </row>
    <row r="161" spans="1:29" ht="27" customHeight="1" x14ac:dyDescent="0.25">
      <c r="A161" s="64" t="s">
        <v>271</v>
      </c>
      <c r="B161" s="64" t="s">
        <v>272</v>
      </c>
      <c r="C161" s="37">
        <v>4301031230</v>
      </c>
      <c r="D161" s="375">
        <v>4680115882690</v>
      </c>
      <c r="E161" s="375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2" t="s">
        <v>273</v>
      </c>
      <c r="N161" s="377"/>
      <c r="O161" s="377"/>
      <c r="P161" s="377"/>
      <c r="Q161" s="378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151" t="s">
        <v>65</v>
      </c>
    </row>
    <row r="162" spans="1:29" ht="27" customHeight="1" x14ac:dyDescent="0.25">
      <c r="A162" s="64" t="s">
        <v>274</v>
      </c>
      <c r="B162" s="64" t="s">
        <v>275</v>
      </c>
      <c r="C162" s="37">
        <v>4301031220</v>
      </c>
      <c r="D162" s="375">
        <v>4680115882669</v>
      </c>
      <c r="E162" s="375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3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77"/>
      <c r="O162" s="377"/>
      <c r="P162" s="377"/>
      <c r="Q162" s="378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152" t="s">
        <v>65</v>
      </c>
    </row>
    <row r="163" spans="1:29" ht="27" customHeight="1" x14ac:dyDescent="0.25">
      <c r="A163" s="64" t="s">
        <v>276</v>
      </c>
      <c r="B163" s="64" t="s">
        <v>277</v>
      </c>
      <c r="C163" s="37">
        <v>4301031221</v>
      </c>
      <c r="D163" s="375">
        <v>4680115882676</v>
      </c>
      <c r="E163" s="375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4" t="s">
        <v>278</v>
      </c>
      <c r="N163" s="377"/>
      <c r="O163" s="377"/>
      <c r="P163" s="377"/>
      <c r="Q163" s="378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153" t="s">
        <v>65</v>
      </c>
    </row>
    <row r="164" spans="1:29" x14ac:dyDescent="0.2">
      <c r="A164" s="382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3"/>
      <c r="M164" s="379" t="s">
        <v>43</v>
      </c>
      <c r="N164" s="380"/>
      <c r="O164" s="380"/>
      <c r="P164" s="380"/>
      <c r="Q164" s="380"/>
      <c r="R164" s="380"/>
      <c r="S164" s="381"/>
      <c r="T164" s="43" t="s">
        <v>42</v>
      </c>
      <c r="U164" s="44">
        <f>IFERROR(U160/H160,"0")+IFERROR(U161/H161,"0")+IFERROR(U162/H162,"0")+IFERROR(U163/H163,"0")</f>
        <v>0</v>
      </c>
      <c r="V164" s="44">
        <f>IFERROR(V160/H160,"0")+IFERROR(V161/H161,"0")+IFERROR(V162/H162,"0")+IFERROR(V163/H163,"0")</f>
        <v>0</v>
      </c>
      <c r="W164" s="44">
        <f>IFERROR(IF(W160="",0,W160),"0")+IFERROR(IF(W161="",0,W161),"0")+IFERROR(IF(W162="",0,W162),"0")+IFERROR(IF(W163="",0,W163),"0")</f>
        <v>0</v>
      </c>
      <c r="X164" s="68"/>
      <c r="Y164" s="68"/>
    </row>
    <row r="165" spans="1:29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3"/>
      <c r="M165" s="379" t="s">
        <v>43</v>
      </c>
      <c r="N165" s="380"/>
      <c r="O165" s="380"/>
      <c r="P165" s="380"/>
      <c r="Q165" s="380"/>
      <c r="R165" s="380"/>
      <c r="S165" s="381"/>
      <c r="T165" s="43" t="s">
        <v>0</v>
      </c>
      <c r="U165" s="44">
        <f>IFERROR(SUM(U160:U163),"0")</f>
        <v>0</v>
      </c>
      <c r="V165" s="44">
        <f>IFERROR(SUM(V160:V163),"0")</f>
        <v>0</v>
      </c>
      <c r="W165" s="43"/>
      <c r="X165" s="68"/>
      <c r="Y165" s="68"/>
    </row>
    <row r="166" spans="1:29" ht="14.25" customHeight="1" x14ac:dyDescent="0.25">
      <c r="A166" s="374" t="s">
        <v>79</v>
      </c>
      <c r="B166" s="374"/>
      <c r="C166" s="374"/>
      <c r="D166" s="374"/>
      <c r="E166" s="374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  <c r="X166" s="67"/>
      <c r="Y166" s="67"/>
    </row>
    <row r="167" spans="1:29" ht="27" customHeight="1" x14ac:dyDescent="0.25">
      <c r="A167" s="64" t="s">
        <v>279</v>
      </c>
      <c r="B167" s="64" t="s">
        <v>280</v>
      </c>
      <c r="C167" s="37">
        <v>4301051409</v>
      </c>
      <c r="D167" s="375">
        <v>4680115881556</v>
      </c>
      <c r="E167" s="375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139</v>
      </c>
      <c r="L167" s="38">
        <v>45</v>
      </c>
      <c r="M167" s="465" t="s">
        <v>281</v>
      </c>
      <c r="N167" s="377"/>
      <c r="O167" s="377"/>
      <c r="P167" s="377"/>
      <c r="Q167" s="37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ref="V167:V183" si="8">IFERROR(IF(U167="",0,CEILING((U167/$H167),1)*$H167),"")</f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154" t="s">
        <v>65</v>
      </c>
    </row>
    <row r="168" spans="1:29" ht="16.5" customHeight="1" x14ac:dyDescent="0.25">
      <c r="A168" s="64" t="s">
        <v>282</v>
      </c>
      <c r="B168" s="64" t="s">
        <v>283</v>
      </c>
      <c r="C168" s="37">
        <v>4301051470</v>
      </c>
      <c r="D168" s="375">
        <v>4680115880573</v>
      </c>
      <c r="E168" s="375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139</v>
      </c>
      <c r="L168" s="38">
        <v>45</v>
      </c>
      <c r="M168" s="466" t="s">
        <v>284</v>
      </c>
      <c r="N168" s="377"/>
      <c r="O168" s="377"/>
      <c r="P168" s="377"/>
      <c r="Q168" s="37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155" t="s">
        <v>65</v>
      </c>
    </row>
    <row r="169" spans="1:29" ht="27" customHeight="1" x14ac:dyDescent="0.25">
      <c r="A169" s="64" t="s">
        <v>285</v>
      </c>
      <c r="B169" s="64" t="s">
        <v>286</v>
      </c>
      <c r="C169" s="37">
        <v>4301051408</v>
      </c>
      <c r="D169" s="375">
        <v>4680115881594</v>
      </c>
      <c r="E169" s="375"/>
      <c r="F169" s="63">
        <v>1.35</v>
      </c>
      <c r="G169" s="38">
        <v>6</v>
      </c>
      <c r="H169" s="63">
        <v>8.1</v>
      </c>
      <c r="I169" s="63">
        <v>8.6639999999999997</v>
      </c>
      <c r="J169" s="38">
        <v>56</v>
      </c>
      <c r="K169" s="39" t="s">
        <v>139</v>
      </c>
      <c r="L169" s="38">
        <v>40</v>
      </c>
      <c r="M169" s="467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77"/>
      <c r="O169" s="377"/>
      <c r="P169" s="377"/>
      <c r="Q169" s="37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156" t="s">
        <v>65</v>
      </c>
    </row>
    <row r="170" spans="1:29" ht="27" customHeight="1" x14ac:dyDescent="0.25">
      <c r="A170" s="64" t="s">
        <v>287</v>
      </c>
      <c r="B170" s="64" t="s">
        <v>288</v>
      </c>
      <c r="C170" s="37">
        <v>4301051433</v>
      </c>
      <c r="D170" s="375">
        <v>4680115881587</v>
      </c>
      <c r="E170" s="375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78</v>
      </c>
      <c r="L170" s="38">
        <v>35</v>
      </c>
      <c r="M170" s="468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77"/>
      <c r="O170" s="377"/>
      <c r="P170" s="377"/>
      <c r="Q170" s="37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157" t="s">
        <v>65</v>
      </c>
    </row>
    <row r="171" spans="1:29" ht="16.5" customHeight="1" x14ac:dyDescent="0.25">
      <c r="A171" s="64" t="s">
        <v>289</v>
      </c>
      <c r="B171" s="64" t="s">
        <v>290</v>
      </c>
      <c r="C171" s="37">
        <v>4301051380</v>
      </c>
      <c r="D171" s="375">
        <v>4680115880962</v>
      </c>
      <c r="E171" s="375"/>
      <c r="F171" s="63">
        <v>1.3</v>
      </c>
      <c r="G171" s="38">
        <v>6</v>
      </c>
      <c r="H171" s="63">
        <v>7.8</v>
      </c>
      <c r="I171" s="63">
        <v>8.3640000000000008</v>
      </c>
      <c r="J171" s="38">
        <v>56</v>
      </c>
      <c r="K171" s="39" t="s">
        <v>78</v>
      </c>
      <c r="L171" s="38">
        <v>40</v>
      </c>
      <c r="M171" s="469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77"/>
      <c r="O171" s="377"/>
      <c r="P171" s="377"/>
      <c r="Q171" s="37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158" t="s">
        <v>65</v>
      </c>
    </row>
    <row r="172" spans="1:29" ht="27" customHeight="1" x14ac:dyDescent="0.25">
      <c r="A172" s="64" t="s">
        <v>291</v>
      </c>
      <c r="B172" s="64" t="s">
        <v>292</v>
      </c>
      <c r="C172" s="37">
        <v>4301051411</v>
      </c>
      <c r="D172" s="375">
        <v>4680115881617</v>
      </c>
      <c r="E172" s="375"/>
      <c r="F172" s="63">
        <v>1.35</v>
      </c>
      <c r="G172" s="38">
        <v>6</v>
      </c>
      <c r="H172" s="63">
        <v>8.1</v>
      </c>
      <c r="I172" s="63">
        <v>8.6460000000000008</v>
      </c>
      <c r="J172" s="38">
        <v>56</v>
      </c>
      <c r="K172" s="39" t="s">
        <v>139</v>
      </c>
      <c r="L172" s="38">
        <v>40</v>
      </c>
      <c r="M172" s="470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77"/>
      <c r="O172" s="377"/>
      <c r="P172" s="377"/>
      <c r="Q172" s="37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159" t="s">
        <v>65</v>
      </c>
    </row>
    <row r="173" spans="1:29" ht="27" customHeight="1" x14ac:dyDescent="0.25">
      <c r="A173" s="64" t="s">
        <v>293</v>
      </c>
      <c r="B173" s="64" t="s">
        <v>294</v>
      </c>
      <c r="C173" s="37">
        <v>4301051377</v>
      </c>
      <c r="D173" s="375">
        <v>4680115881228</v>
      </c>
      <c r="E173" s="375"/>
      <c r="F173" s="63">
        <v>0.4</v>
      </c>
      <c r="G173" s="38">
        <v>6</v>
      </c>
      <c r="H173" s="63">
        <v>2.4</v>
      </c>
      <c r="I173" s="63">
        <v>2.6</v>
      </c>
      <c r="J173" s="38">
        <v>156</v>
      </c>
      <c r="K173" s="39" t="s">
        <v>78</v>
      </c>
      <c r="L173" s="38">
        <v>35</v>
      </c>
      <c r="M173" s="471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77"/>
      <c r="O173" s="377"/>
      <c r="P173" s="377"/>
      <c r="Q173" s="37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IFERROR(IF(V173=0,"",ROUNDUP(V173/H173,0)*0.00753),"")</f>
        <v/>
      </c>
      <c r="X173" s="69" t="s">
        <v>48</v>
      </c>
      <c r="Y173" s="70" t="s">
        <v>48</v>
      </c>
      <c r="AC173" s="160" t="s">
        <v>65</v>
      </c>
    </row>
    <row r="174" spans="1:29" ht="27" customHeight="1" x14ac:dyDescent="0.25">
      <c r="A174" s="64" t="s">
        <v>295</v>
      </c>
      <c r="B174" s="64" t="s">
        <v>296</v>
      </c>
      <c r="C174" s="37">
        <v>4301051432</v>
      </c>
      <c r="D174" s="375">
        <v>4680115881037</v>
      </c>
      <c r="E174" s="375"/>
      <c r="F174" s="63">
        <v>0.84</v>
      </c>
      <c r="G174" s="38">
        <v>4</v>
      </c>
      <c r="H174" s="63">
        <v>3.36</v>
      </c>
      <c r="I174" s="63">
        <v>3.6179999999999999</v>
      </c>
      <c r="J174" s="38">
        <v>120</v>
      </c>
      <c r="K174" s="39" t="s">
        <v>78</v>
      </c>
      <c r="L174" s="38">
        <v>35</v>
      </c>
      <c r="M174" s="472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77"/>
      <c r="O174" s="377"/>
      <c r="P174" s="377"/>
      <c r="Q174" s="37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IFERROR(IF(V174=0,"",ROUNDUP(V174/H174,0)*0.00937),"")</f>
        <v/>
      </c>
      <c r="X174" s="69" t="s">
        <v>48</v>
      </c>
      <c r="Y174" s="70" t="s">
        <v>48</v>
      </c>
      <c r="AC174" s="161" t="s">
        <v>65</v>
      </c>
    </row>
    <row r="175" spans="1:29" ht="27" customHeight="1" x14ac:dyDescent="0.25">
      <c r="A175" s="64" t="s">
        <v>297</v>
      </c>
      <c r="B175" s="64" t="s">
        <v>298</v>
      </c>
      <c r="C175" s="37">
        <v>4301051384</v>
      </c>
      <c r="D175" s="375">
        <v>4680115881211</v>
      </c>
      <c r="E175" s="375"/>
      <c r="F175" s="63">
        <v>0.4</v>
      </c>
      <c r="G175" s="38">
        <v>6</v>
      </c>
      <c r="H175" s="63">
        <v>2.4</v>
      </c>
      <c r="I175" s="63">
        <v>2.6</v>
      </c>
      <c r="J175" s="38">
        <v>156</v>
      </c>
      <c r="K175" s="39" t="s">
        <v>78</v>
      </c>
      <c r="L175" s="38">
        <v>45</v>
      </c>
      <c r="M175" s="473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77"/>
      <c r="O175" s="377"/>
      <c r="P175" s="377"/>
      <c r="Q175" s="37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2" t="s">
        <v>65</v>
      </c>
    </row>
    <row r="176" spans="1:29" ht="27" customHeight="1" x14ac:dyDescent="0.25">
      <c r="A176" s="64" t="s">
        <v>299</v>
      </c>
      <c r="B176" s="64" t="s">
        <v>300</v>
      </c>
      <c r="C176" s="37">
        <v>4301051378</v>
      </c>
      <c r="D176" s="375">
        <v>4680115881020</v>
      </c>
      <c r="E176" s="375"/>
      <c r="F176" s="63">
        <v>0.84</v>
      </c>
      <c r="G176" s="38">
        <v>4</v>
      </c>
      <c r="H176" s="63">
        <v>3.36</v>
      </c>
      <c r="I176" s="63">
        <v>3.57</v>
      </c>
      <c r="J176" s="38">
        <v>120</v>
      </c>
      <c r="K176" s="39" t="s">
        <v>78</v>
      </c>
      <c r="L176" s="38">
        <v>45</v>
      </c>
      <c r="M176" s="474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77"/>
      <c r="O176" s="377"/>
      <c r="P176" s="377"/>
      <c r="Q176" s="37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IFERROR(IF(V176=0,"",ROUNDUP(V176/H176,0)*0.00937),"")</f>
        <v/>
      </c>
      <c r="X176" s="69" t="s">
        <v>48</v>
      </c>
      <c r="Y176" s="70" t="s">
        <v>48</v>
      </c>
      <c r="AC176" s="163" t="s">
        <v>65</v>
      </c>
    </row>
    <row r="177" spans="1:29" ht="27" customHeight="1" x14ac:dyDescent="0.25">
      <c r="A177" s="64" t="s">
        <v>301</v>
      </c>
      <c r="B177" s="64" t="s">
        <v>302</v>
      </c>
      <c r="C177" s="37">
        <v>4301051407</v>
      </c>
      <c r="D177" s="375">
        <v>4680115882195</v>
      </c>
      <c r="E177" s="375"/>
      <c r="F177" s="63">
        <v>0.4</v>
      </c>
      <c r="G177" s="38">
        <v>6</v>
      </c>
      <c r="H177" s="63">
        <v>2.4</v>
      </c>
      <c r="I177" s="63">
        <v>2.69</v>
      </c>
      <c r="J177" s="38">
        <v>156</v>
      </c>
      <c r="K177" s="39" t="s">
        <v>139</v>
      </c>
      <c r="L177" s="38">
        <v>40</v>
      </c>
      <c r="M177" s="475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77"/>
      <c r="O177" s="377"/>
      <c r="P177" s="377"/>
      <c r="Q177" s="37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ref="W177:W183" si="9">IFERROR(IF(V177=0,"",ROUNDUP(V177/H177,0)*0.00753),"")</f>
        <v/>
      </c>
      <c r="X177" s="69" t="s">
        <v>48</v>
      </c>
      <c r="Y177" s="70" t="s">
        <v>48</v>
      </c>
      <c r="AC177" s="164" t="s">
        <v>65</v>
      </c>
    </row>
    <row r="178" spans="1:29" ht="27" customHeight="1" x14ac:dyDescent="0.25">
      <c r="A178" s="64" t="s">
        <v>303</v>
      </c>
      <c r="B178" s="64" t="s">
        <v>304</v>
      </c>
      <c r="C178" s="37">
        <v>4301051479</v>
      </c>
      <c r="D178" s="375">
        <v>4680115882607</v>
      </c>
      <c r="E178" s="375"/>
      <c r="F178" s="63">
        <v>0.3</v>
      </c>
      <c r="G178" s="38">
        <v>6</v>
      </c>
      <c r="H178" s="63">
        <v>1.8</v>
      </c>
      <c r="I178" s="63">
        <v>2.0720000000000001</v>
      </c>
      <c r="J178" s="38">
        <v>156</v>
      </c>
      <c r="K178" s="39" t="s">
        <v>139</v>
      </c>
      <c r="L178" s="38">
        <v>45</v>
      </c>
      <c r="M178" s="476" t="s">
        <v>305</v>
      </c>
      <c r="N178" s="377"/>
      <c r="O178" s="377"/>
      <c r="P178" s="377"/>
      <c r="Q178" s="37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165" t="s">
        <v>65</v>
      </c>
    </row>
    <row r="179" spans="1:29" ht="27" customHeight="1" x14ac:dyDescent="0.25">
      <c r="A179" s="64" t="s">
        <v>306</v>
      </c>
      <c r="B179" s="64" t="s">
        <v>307</v>
      </c>
      <c r="C179" s="37">
        <v>4301051468</v>
      </c>
      <c r="D179" s="375">
        <v>4680115880092</v>
      </c>
      <c r="E179" s="375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139</v>
      </c>
      <c r="L179" s="38">
        <v>45</v>
      </c>
      <c r="M179" s="477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7"/>
      <c r="O179" s="377"/>
      <c r="P179" s="377"/>
      <c r="Q179" s="37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166" t="s">
        <v>65</v>
      </c>
    </row>
    <row r="180" spans="1:29" ht="27" customHeight="1" x14ac:dyDescent="0.25">
      <c r="A180" s="64" t="s">
        <v>308</v>
      </c>
      <c r="B180" s="64" t="s">
        <v>309</v>
      </c>
      <c r="C180" s="37">
        <v>4301051469</v>
      </c>
      <c r="D180" s="375">
        <v>4680115880221</v>
      </c>
      <c r="E180" s="375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139</v>
      </c>
      <c r="L180" s="38">
        <v>45</v>
      </c>
      <c r="M180" s="478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7"/>
      <c r="O180" s="377"/>
      <c r="P180" s="377"/>
      <c r="Q180" s="378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167" t="s">
        <v>65</v>
      </c>
    </row>
    <row r="181" spans="1:29" ht="16.5" customHeight="1" x14ac:dyDescent="0.25">
      <c r="A181" s="64" t="s">
        <v>310</v>
      </c>
      <c r="B181" s="64" t="s">
        <v>311</v>
      </c>
      <c r="C181" s="37">
        <v>4301051523</v>
      </c>
      <c r="D181" s="375">
        <v>4680115882942</v>
      </c>
      <c r="E181" s="375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9" t="s">
        <v>312</v>
      </c>
      <c r="N181" s="377"/>
      <c r="O181" s="377"/>
      <c r="P181" s="377"/>
      <c r="Q181" s="378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168" t="s">
        <v>65</v>
      </c>
    </row>
    <row r="182" spans="1:29" ht="16.5" customHeight="1" x14ac:dyDescent="0.25">
      <c r="A182" s="64" t="s">
        <v>313</v>
      </c>
      <c r="B182" s="64" t="s">
        <v>314</v>
      </c>
      <c r="C182" s="37">
        <v>4301051326</v>
      </c>
      <c r="D182" s="375">
        <v>4680115880504</v>
      </c>
      <c r="E182" s="375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8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7"/>
      <c r="O182" s="377"/>
      <c r="P182" s="377"/>
      <c r="Q182" s="378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169" t="s">
        <v>65</v>
      </c>
    </row>
    <row r="183" spans="1:29" ht="27" customHeight="1" x14ac:dyDescent="0.25">
      <c r="A183" s="64" t="s">
        <v>315</v>
      </c>
      <c r="B183" s="64" t="s">
        <v>316</v>
      </c>
      <c r="C183" s="37">
        <v>4301051410</v>
      </c>
      <c r="D183" s="375">
        <v>4680115882164</v>
      </c>
      <c r="E183" s="375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139</v>
      </c>
      <c r="L183" s="38">
        <v>40</v>
      </c>
      <c r="M183" s="481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7"/>
      <c r="O183" s="377"/>
      <c r="P183" s="377"/>
      <c r="Q183" s="378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170" t="s">
        <v>65</v>
      </c>
    </row>
    <row r="184" spans="1:29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3"/>
      <c r="M184" s="379" t="s">
        <v>43</v>
      </c>
      <c r="N184" s="380"/>
      <c r="O184" s="380"/>
      <c r="P184" s="380"/>
      <c r="Q184" s="380"/>
      <c r="R184" s="380"/>
      <c r="S184" s="381"/>
      <c r="T184" s="43" t="s">
        <v>42</v>
      </c>
      <c r="U184" s="44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29" x14ac:dyDescent="0.2">
      <c r="A185" s="382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3"/>
      <c r="M185" s="379" t="s">
        <v>43</v>
      </c>
      <c r="N185" s="380"/>
      <c r="O185" s="380"/>
      <c r="P185" s="380"/>
      <c r="Q185" s="380"/>
      <c r="R185" s="380"/>
      <c r="S185" s="381"/>
      <c r="T185" s="43" t="s">
        <v>0</v>
      </c>
      <c r="U185" s="44">
        <f>IFERROR(SUM(U167:U183),"0")</f>
        <v>0</v>
      </c>
      <c r="V185" s="44">
        <f>IFERROR(SUM(V167:V183),"0")</f>
        <v>0</v>
      </c>
      <c r="W185" s="43"/>
      <c r="X185" s="68"/>
      <c r="Y185" s="68"/>
    </row>
    <row r="186" spans="1:29" ht="14.25" customHeight="1" x14ac:dyDescent="0.25">
      <c r="A186" s="374" t="s">
        <v>211</v>
      </c>
      <c r="B186" s="374"/>
      <c r="C186" s="374"/>
      <c r="D186" s="374"/>
      <c r="E186" s="374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  <c r="X186" s="67"/>
      <c r="Y186" s="67"/>
    </row>
    <row r="187" spans="1:29" ht="16.5" customHeight="1" x14ac:dyDescent="0.25">
      <c r="A187" s="64" t="s">
        <v>317</v>
      </c>
      <c r="B187" s="64" t="s">
        <v>318</v>
      </c>
      <c r="C187" s="37">
        <v>4301060338</v>
      </c>
      <c r="D187" s="375">
        <v>4680115880801</v>
      </c>
      <c r="E187" s="37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2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7"/>
      <c r="O187" s="377"/>
      <c r="P187" s="377"/>
      <c r="Q187" s="378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171" t="s">
        <v>65</v>
      </c>
    </row>
    <row r="188" spans="1:29" ht="27" customHeight="1" x14ac:dyDescent="0.25">
      <c r="A188" s="64" t="s">
        <v>319</v>
      </c>
      <c r="B188" s="64" t="s">
        <v>320</v>
      </c>
      <c r="C188" s="37">
        <v>4301060339</v>
      </c>
      <c r="D188" s="375">
        <v>4680115880818</v>
      </c>
      <c r="E188" s="37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3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7"/>
      <c r="O188" s="377"/>
      <c r="P188" s="377"/>
      <c r="Q188" s="378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172" t="s">
        <v>65</v>
      </c>
    </row>
    <row r="189" spans="1:29" x14ac:dyDescent="0.2">
      <c r="A189" s="382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3"/>
      <c r="M189" s="379" t="s">
        <v>43</v>
      </c>
      <c r="N189" s="380"/>
      <c r="O189" s="380"/>
      <c r="P189" s="380"/>
      <c r="Q189" s="380"/>
      <c r="R189" s="380"/>
      <c r="S189" s="381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29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3"/>
      <c r="M190" s="379" t="s">
        <v>43</v>
      </c>
      <c r="N190" s="380"/>
      <c r="O190" s="380"/>
      <c r="P190" s="380"/>
      <c r="Q190" s="380"/>
      <c r="R190" s="380"/>
      <c r="S190" s="381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29" ht="16.5" customHeight="1" x14ac:dyDescent="0.25">
      <c r="A191" s="373" t="s">
        <v>321</v>
      </c>
      <c r="B191" s="373"/>
      <c r="C191" s="373"/>
      <c r="D191" s="373"/>
      <c r="E191" s="373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  <c r="X191" s="66"/>
      <c r="Y191" s="66"/>
    </row>
    <row r="192" spans="1:29" ht="14.25" customHeight="1" x14ac:dyDescent="0.25">
      <c r="A192" s="374" t="s">
        <v>116</v>
      </c>
      <c r="B192" s="374"/>
      <c r="C192" s="374"/>
      <c r="D192" s="374"/>
      <c r="E192" s="374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  <c r="X192" s="67"/>
      <c r="Y192" s="67"/>
    </row>
    <row r="193" spans="1:29" ht="27" customHeight="1" x14ac:dyDescent="0.25">
      <c r="A193" s="64" t="s">
        <v>322</v>
      </c>
      <c r="B193" s="64" t="s">
        <v>323</v>
      </c>
      <c r="C193" s="37">
        <v>4301011346</v>
      </c>
      <c r="D193" s="375">
        <v>4607091387445</v>
      </c>
      <c r="E193" s="375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112</v>
      </c>
      <c r="L193" s="38">
        <v>31</v>
      </c>
      <c r="M193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7"/>
      <c r="O193" s="377"/>
      <c r="P193" s="377"/>
      <c r="Q193" s="37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173" t="s">
        <v>65</v>
      </c>
    </row>
    <row r="194" spans="1:29" ht="27" customHeight="1" x14ac:dyDescent="0.25">
      <c r="A194" s="64" t="s">
        <v>324</v>
      </c>
      <c r="B194" s="64" t="s">
        <v>325</v>
      </c>
      <c r="C194" s="37">
        <v>4301011362</v>
      </c>
      <c r="D194" s="375">
        <v>4607091386004</v>
      </c>
      <c r="E194" s="375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326</v>
      </c>
      <c r="L194" s="38">
        <v>55</v>
      </c>
      <c r="M194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7"/>
      <c r="O194" s="377"/>
      <c r="P194" s="377"/>
      <c r="Q194" s="37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174" t="s">
        <v>65</v>
      </c>
    </row>
    <row r="195" spans="1:29" ht="27" customHeight="1" x14ac:dyDescent="0.25">
      <c r="A195" s="64" t="s">
        <v>324</v>
      </c>
      <c r="B195" s="64" t="s">
        <v>327</v>
      </c>
      <c r="C195" s="37">
        <v>4301011308</v>
      </c>
      <c r="D195" s="375">
        <v>4607091386004</v>
      </c>
      <c r="E195" s="37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112</v>
      </c>
      <c r="L195" s="38">
        <v>55</v>
      </c>
      <c r="M195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7"/>
      <c r="O195" s="377"/>
      <c r="P195" s="377"/>
      <c r="Q195" s="37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175" t="s">
        <v>65</v>
      </c>
    </row>
    <row r="196" spans="1:29" ht="27" customHeight="1" x14ac:dyDescent="0.25">
      <c r="A196" s="64" t="s">
        <v>328</v>
      </c>
      <c r="B196" s="64" t="s">
        <v>329</v>
      </c>
      <c r="C196" s="37">
        <v>4301011347</v>
      </c>
      <c r="D196" s="375">
        <v>4607091386073</v>
      </c>
      <c r="E196" s="375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112</v>
      </c>
      <c r="L196" s="38">
        <v>31</v>
      </c>
      <c r="M196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7"/>
      <c r="O196" s="377"/>
      <c r="P196" s="377"/>
      <c r="Q196" s="37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176" t="s">
        <v>65</v>
      </c>
    </row>
    <row r="197" spans="1:29" ht="27" customHeight="1" x14ac:dyDescent="0.25">
      <c r="A197" s="64" t="s">
        <v>330</v>
      </c>
      <c r="B197" s="64" t="s">
        <v>331</v>
      </c>
      <c r="C197" s="37">
        <v>4301010928</v>
      </c>
      <c r="D197" s="375">
        <v>4607091387322</v>
      </c>
      <c r="E197" s="375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112</v>
      </c>
      <c r="L197" s="38">
        <v>55</v>
      </c>
      <c r="M197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7"/>
      <c r="O197" s="377"/>
      <c r="P197" s="377"/>
      <c r="Q197" s="37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177" t="s">
        <v>65</v>
      </c>
    </row>
    <row r="198" spans="1:29" ht="27" customHeight="1" x14ac:dyDescent="0.25">
      <c r="A198" s="64" t="s">
        <v>330</v>
      </c>
      <c r="B198" s="64" t="s">
        <v>332</v>
      </c>
      <c r="C198" s="37">
        <v>4301011395</v>
      </c>
      <c r="D198" s="375">
        <v>4607091387322</v>
      </c>
      <c r="E198" s="375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9" t="s">
        <v>326</v>
      </c>
      <c r="L198" s="38">
        <v>55</v>
      </c>
      <c r="M198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7"/>
      <c r="O198" s="377"/>
      <c r="P198" s="377"/>
      <c r="Q198" s="37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IFERROR(IF(V198=0,"",ROUNDUP(V198/H198,0)*0.02039),"")</f>
        <v/>
      </c>
      <c r="X198" s="69" t="s">
        <v>48</v>
      </c>
      <c r="Y198" s="70" t="s">
        <v>48</v>
      </c>
      <c r="AC198" s="178" t="s">
        <v>65</v>
      </c>
    </row>
    <row r="199" spans="1:29" ht="27" customHeight="1" x14ac:dyDescent="0.25">
      <c r="A199" s="64" t="s">
        <v>333</v>
      </c>
      <c r="B199" s="64" t="s">
        <v>334</v>
      </c>
      <c r="C199" s="37">
        <v>4301011311</v>
      </c>
      <c r="D199" s="375">
        <v>4607091387377</v>
      </c>
      <c r="E199" s="375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112</v>
      </c>
      <c r="L199" s="38">
        <v>55</v>
      </c>
      <c r="M199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7"/>
      <c r="O199" s="377"/>
      <c r="P199" s="377"/>
      <c r="Q199" s="37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179" t="s">
        <v>65</v>
      </c>
    </row>
    <row r="200" spans="1:29" ht="27" customHeight="1" x14ac:dyDescent="0.25">
      <c r="A200" s="64" t="s">
        <v>335</v>
      </c>
      <c r="B200" s="64" t="s">
        <v>336</v>
      </c>
      <c r="C200" s="37">
        <v>4301010945</v>
      </c>
      <c r="D200" s="375">
        <v>4607091387353</v>
      </c>
      <c r="E200" s="375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112</v>
      </c>
      <c r="L200" s="38">
        <v>55</v>
      </c>
      <c r="M200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7"/>
      <c r="O200" s="377"/>
      <c r="P200" s="377"/>
      <c r="Q200" s="37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180" t="s">
        <v>65</v>
      </c>
    </row>
    <row r="201" spans="1:29" ht="27" customHeight="1" x14ac:dyDescent="0.25">
      <c r="A201" s="64" t="s">
        <v>337</v>
      </c>
      <c r="B201" s="64" t="s">
        <v>338</v>
      </c>
      <c r="C201" s="37">
        <v>4301011328</v>
      </c>
      <c r="D201" s="375">
        <v>4607091386011</v>
      </c>
      <c r="E201" s="375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7"/>
      <c r="O201" s="377"/>
      <c r="P201" s="377"/>
      <c r="Q201" s="37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181" t="s">
        <v>65</v>
      </c>
    </row>
    <row r="202" spans="1:29" ht="27" customHeight="1" x14ac:dyDescent="0.25">
      <c r="A202" s="64" t="s">
        <v>339</v>
      </c>
      <c r="B202" s="64" t="s">
        <v>340</v>
      </c>
      <c r="C202" s="37">
        <v>4301011329</v>
      </c>
      <c r="D202" s="375">
        <v>4607091387308</v>
      </c>
      <c r="E202" s="375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7"/>
      <c r="O202" s="377"/>
      <c r="P202" s="377"/>
      <c r="Q202" s="37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182" t="s">
        <v>65</v>
      </c>
    </row>
    <row r="203" spans="1:29" ht="27" customHeight="1" x14ac:dyDescent="0.25">
      <c r="A203" s="64" t="s">
        <v>341</v>
      </c>
      <c r="B203" s="64" t="s">
        <v>342</v>
      </c>
      <c r="C203" s="37">
        <v>4301011049</v>
      </c>
      <c r="D203" s="375">
        <v>4607091387339</v>
      </c>
      <c r="E203" s="375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112</v>
      </c>
      <c r="L203" s="38">
        <v>55</v>
      </c>
      <c r="M203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7"/>
      <c r="O203" s="377"/>
      <c r="P203" s="377"/>
      <c r="Q203" s="37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183" t="s">
        <v>65</v>
      </c>
    </row>
    <row r="204" spans="1:29" ht="27" customHeight="1" x14ac:dyDescent="0.25">
      <c r="A204" s="64" t="s">
        <v>343</v>
      </c>
      <c r="B204" s="64" t="s">
        <v>344</v>
      </c>
      <c r="C204" s="37">
        <v>4301011433</v>
      </c>
      <c r="D204" s="375">
        <v>4680115882638</v>
      </c>
      <c r="E204" s="375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112</v>
      </c>
      <c r="L204" s="38">
        <v>90</v>
      </c>
      <c r="M204" s="495" t="s">
        <v>345</v>
      </c>
      <c r="N204" s="377"/>
      <c r="O204" s="377"/>
      <c r="P204" s="377"/>
      <c r="Q204" s="378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184" t="s">
        <v>65</v>
      </c>
    </row>
    <row r="205" spans="1:29" ht="27" customHeight="1" x14ac:dyDescent="0.25">
      <c r="A205" s="64" t="s">
        <v>346</v>
      </c>
      <c r="B205" s="64" t="s">
        <v>347</v>
      </c>
      <c r="C205" s="37">
        <v>4301011573</v>
      </c>
      <c r="D205" s="375">
        <v>4680115881938</v>
      </c>
      <c r="E205" s="375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112</v>
      </c>
      <c r="L205" s="38">
        <v>90</v>
      </c>
      <c r="M205" s="496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7"/>
      <c r="O205" s="377"/>
      <c r="P205" s="377"/>
      <c r="Q205" s="378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185" t="s">
        <v>65</v>
      </c>
    </row>
    <row r="206" spans="1:29" ht="27" customHeight="1" x14ac:dyDescent="0.25">
      <c r="A206" s="64" t="s">
        <v>348</v>
      </c>
      <c r="B206" s="64" t="s">
        <v>349</v>
      </c>
      <c r="C206" s="37">
        <v>4301010944</v>
      </c>
      <c r="D206" s="375">
        <v>4607091387346</v>
      </c>
      <c r="E206" s="375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112</v>
      </c>
      <c r="L206" s="38">
        <v>55</v>
      </c>
      <c r="M206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7"/>
      <c r="O206" s="377"/>
      <c r="P206" s="377"/>
      <c r="Q206" s="378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186" t="s">
        <v>65</v>
      </c>
    </row>
    <row r="207" spans="1:29" ht="27" customHeight="1" x14ac:dyDescent="0.25">
      <c r="A207" s="64" t="s">
        <v>350</v>
      </c>
      <c r="B207" s="64" t="s">
        <v>351</v>
      </c>
      <c r="C207" s="37">
        <v>4301011353</v>
      </c>
      <c r="D207" s="375">
        <v>4607091389807</v>
      </c>
      <c r="E207" s="37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112</v>
      </c>
      <c r="L207" s="38">
        <v>55</v>
      </c>
      <c r="M207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7"/>
      <c r="O207" s="377"/>
      <c r="P207" s="377"/>
      <c r="Q207" s="378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187" t="s">
        <v>65</v>
      </c>
    </row>
    <row r="208" spans="1:29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3"/>
      <c r="M208" s="379" t="s">
        <v>43</v>
      </c>
      <c r="N208" s="380"/>
      <c r="O208" s="380"/>
      <c r="P208" s="380"/>
      <c r="Q208" s="380"/>
      <c r="R208" s="380"/>
      <c r="S208" s="381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29" x14ac:dyDescent="0.2">
      <c r="A209" s="382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3"/>
      <c r="M209" s="379" t="s">
        <v>43</v>
      </c>
      <c r="N209" s="380"/>
      <c r="O209" s="380"/>
      <c r="P209" s="380"/>
      <c r="Q209" s="380"/>
      <c r="R209" s="380"/>
      <c r="S209" s="381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29" ht="14.25" customHeight="1" x14ac:dyDescent="0.25">
      <c r="A210" s="374" t="s">
        <v>109</v>
      </c>
      <c r="B210" s="374"/>
      <c r="C210" s="374"/>
      <c r="D210" s="374"/>
      <c r="E210" s="374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  <c r="X210" s="67"/>
      <c r="Y210" s="67"/>
    </row>
    <row r="211" spans="1:29" ht="27" customHeight="1" x14ac:dyDescent="0.25">
      <c r="A211" s="64" t="s">
        <v>352</v>
      </c>
      <c r="B211" s="64" t="s">
        <v>353</v>
      </c>
      <c r="C211" s="37">
        <v>4301020254</v>
      </c>
      <c r="D211" s="375">
        <v>4680115881914</v>
      </c>
      <c r="E211" s="375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112</v>
      </c>
      <c r="L211" s="38">
        <v>90</v>
      </c>
      <c r="M211" s="499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7"/>
      <c r="O211" s="377"/>
      <c r="P211" s="377"/>
      <c r="Q211" s="37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188" t="s">
        <v>65</v>
      </c>
    </row>
    <row r="212" spans="1:29" x14ac:dyDescent="0.2">
      <c r="A212" s="382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3"/>
      <c r="M212" s="379" t="s">
        <v>43</v>
      </c>
      <c r="N212" s="380"/>
      <c r="O212" s="380"/>
      <c r="P212" s="380"/>
      <c r="Q212" s="380"/>
      <c r="R212" s="380"/>
      <c r="S212" s="381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29" x14ac:dyDescent="0.2">
      <c r="A213" s="382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3"/>
      <c r="M213" s="379" t="s">
        <v>43</v>
      </c>
      <c r="N213" s="380"/>
      <c r="O213" s="380"/>
      <c r="P213" s="380"/>
      <c r="Q213" s="380"/>
      <c r="R213" s="380"/>
      <c r="S213" s="381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29" ht="14.25" customHeight="1" x14ac:dyDescent="0.25">
      <c r="A214" s="374" t="s">
        <v>75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67"/>
      <c r="Y214" s="67"/>
    </row>
    <row r="215" spans="1:29" ht="27" customHeight="1" x14ac:dyDescent="0.25">
      <c r="A215" s="64" t="s">
        <v>354</v>
      </c>
      <c r="B215" s="64" t="s">
        <v>355</v>
      </c>
      <c r="C215" s="37">
        <v>4301030878</v>
      </c>
      <c r="D215" s="375">
        <v>4607091387193</v>
      </c>
      <c r="E215" s="375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7"/>
      <c r="O215" s="377"/>
      <c r="P215" s="377"/>
      <c r="Q215" s="378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189" t="s">
        <v>65</v>
      </c>
    </row>
    <row r="216" spans="1:29" ht="27" customHeight="1" x14ac:dyDescent="0.25">
      <c r="A216" s="64" t="s">
        <v>356</v>
      </c>
      <c r="B216" s="64" t="s">
        <v>357</v>
      </c>
      <c r="C216" s="37">
        <v>4301031153</v>
      </c>
      <c r="D216" s="375">
        <v>4607091387230</v>
      </c>
      <c r="E216" s="375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7"/>
      <c r="O216" s="377"/>
      <c r="P216" s="377"/>
      <c r="Q216" s="378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190" t="s">
        <v>65</v>
      </c>
    </row>
    <row r="217" spans="1:29" ht="27" customHeight="1" x14ac:dyDescent="0.25">
      <c r="A217" s="64" t="s">
        <v>358</v>
      </c>
      <c r="B217" s="64" t="s">
        <v>359</v>
      </c>
      <c r="C217" s="37">
        <v>4301031152</v>
      </c>
      <c r="D217" s="375">
        <v>4607091387285</v>
      </c>
      <c r="E217" s="375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7"/>
      <c r="O217" s="377"/>
      <c r="P217" s="377"/>
      <c r="Q217" s="378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191" t="s">
        <v>65</v>
      </c>
    </row>
    <row r="218" spans="1:29" ht="27" customHeight="1" x14ac:dyDescent="0.25">
      <c r="A218" s="64" t="s">
        <v>360</v>
      </c>
      <c r="B218" s="64" t="s">
        <v>361</v>
      </c>
      <c r="C218" s="37">
        <v>4301031151</v>
      </c>
      <c r="D218" s="375">
        <v>4607091389845</v>
      </c>
      <c r="E218" s="375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7"/>
      <c r="O218" s="377"/>
      <c r="P218" s="377"/>
      <c r="Q218" s="378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192" t="s">
        <v>65</v>
      </c>
    </row>
    <row r="219" spans="1:29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3"/>
      <c r="M219" s="379" t="s">
        <v>43</v>
      </c>
      <c r="N219" s="380"/>
      <c r="O219" s="380"/>
      <c r="P219" s="380"/>
      <c r="Q219" s="380"/>
      <c r="R219" s="380"/>
      <c r="S219" s="381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29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3"/>
      <c r="M220" s="379" t="s">
        <v>43</v>
      </c>
      <c r="N220" s="380"/>
      <c r="O220" s="380"/>
      <c r="P220" s="380"/>
      <c r="Q220" s="380"/>
      <c r="R220" s="380"/>
      <c r="S220" s="381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29" ht="14.25" customHeight="1" x14ac:dyDescent="0.25">
      <c r="A221" s="374" t="s">
        <v>79</v>
      </c>
      <c r="B221" s="374"/>
      <c r="C221" s="374"/>
      <c r="D221" s="374"/>
      <c r="E221" s="374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  <c r="X221" s="67"/>
      <c r="Y221" s="67"/>
    </row>
    <row r="222" spans="1:29" ht="16.5" customHeight="1" x14ac:dyDescent="0.25">
      <c r="A222" s="64" t="s">
        <v>362</v>
      </c>
      <c r="B222" s="64" t="s">
        <v>363</v>
      </c>
      <c r="C222" s="37">
        <v>4301051101</v>
      </c>
      <c r="D222" s="375">
        <v>4607091387766</v>
      </c>
      <c r="E222" s="375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78</v>
      </c>
      <c r="L222" s="38">
        <v>40</v>
      </c>
      <c r="M222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7"/>
      <c r="O222" s="377"/>
      <c r="P222" s="377"/>
      <c r="Q222" s="37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193" t="s">
        <v>65</v>
      </c>
    </row>
    <row r="223" spans="1:29" ht="27" customHeight="1" x14ac:dyDescent="0.25">
      <c r="A223" s="64" t="s">
        <v>364</v>
      </c>
      <c r="B223" s="64" t="s">
        <v>365</v>
      </c>
      <c r="C223" s="37">
        <v>4301051116</v>
      </c>
      <c r="D223" s="375">
        <v>4607091387957</v>
      </c>
      <c r="E223" s="375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7"/>
      <c r="O223" s="377"/>
      <c r="P223" s="377"/>
      <c r="Q223" s="37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194" t="s">
        <v>65</v>
      </c>
    </row>
    <row r="224" spans="1:29" ht="27" customHeight="1" x14ac:dyDescent="0.25">
      <c r="A224" s="64" t="s">
        <v>366</v>
      </c>
      <c r="B224" s="64" t="s">
        <v>367</v>
      </c>
      <c r="C224" s="37">
        <v>4301051115</v>
      </c>
      <c r="D224" s="375">
        <v>4607091387964</v>
      </c>
      <c r="E224" s="375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7"/>
      <c r="O224" s="377"/>
      <c r="P224" s="377"/>
      <c r="Q224" s="378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195" t="s">
        <v>65</v>
      </c>
    </row>
    <row r="225" spans="1:29" ht="16.5" customHeight="1" x14ac:dyDescent="0.25">
      <c r="A225" s="64" t="s">
        <v>368</v>
      </c>
      <c r="B225" s="64" t="s">
        <v>369</v>
      </c>
      <c r="C225" s="37">
        <v>4301051134</v>
      </c>
      <c r="D225" s="375">
        <v>4607091381672</v>
      </c>
      <c r="E225" s="375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7"/>
      <c r="O225" s="377"/>
      <c r="P225" s="377"/>
      <c r="Q225" s="378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196" t="s">
        <v>65</v>
      </c>
    </row>
    <row r="226" spans="1:29" ht="27" customHeight="1" x14ac:dyDescent="0.25">
      <c r="A226" s="64" t="s">
        <v>370</v>
      </c>
      <c r="B226" s="64" t="s">
        <v>371</v>
      </c>
      <c r="C226" s="37">
        <v>4301051130</v>
      </c>
      <c r="D226" s="375">
        <v>4607091387537</v>
      </c>
      <c r="E226" s="375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7"/>
      <c r="O226" s="377"/>
      <c r="P226" s="377"/>
      <c r="Q226" s="378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197" t="s">
        <v>65</v>
      </c>
    </row>
    <row r="227" spans="1:29" ht="27" customHeight="1" x14ac:dyDescent="0.25">
      <c r="A227" s="64" t="s">
        <v>372</v>
      </c>
      <c r="B227" s="64" t="s">
        <v>373</v>
      </c>
      <c r="C227" s="37">
        <v>4301051132</v>
      </c>
      <c r="D227" s="375">
        <v>4607091387513</v>
      </c>
      <c r="E227" s="375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7"/>
      <c r="O227" s="377"/>
      <c r="P227" s="377"/>
      <c r="Q227" s="378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198" t="s">
        <v>65</v>
      </c>
    </row>
    <row r="228" spans="1:29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3"/>
      <c r="M228" s="379" t="s">
        <v>43</v>
      </c>
      <c r="N228" s="380"/>
      <c r="O228" s="380"/>
      <c r="P228" s="380"/>
      <c r="Q228" s="380"/>
      <c r="R228" s="380"/>
      <c r="S228" s="381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29" x14ac:dyDescent="0.2">
      <c r="A229" s="382"/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3"/>
      <c r="M229" s="379" t="s">
        <v>43</v>
      </c>
      <c r="N229" s="380"/>
      <c r="O229" s="380"/>
      <c r="P229" s="380"/>
      <c r="Q229" s="380"/>
      <c r="R229" s="380"/>
      <c r="S229" s="381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29" ht="14.25" customHeight="1" x14ac:dyDescent="0.25">
      <c r="A230" s="374" t="s">
        <v>211</v>
      </c>
      <c r="B230" s="374"/>
      <c r="C230" s="374"/>
      <c r="D230" s="374"/>
      <c r="E230" s="374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  <c r="X230" s="67"/>
      <c r="Y230" s="67"/>
    </row>
    <row r="231" spans="1:29" ht="16.5" customHeight="1" x14ac:dyDescent="0.25">
      <c r="A231" s="64" t="s">
        <v>374</v>
      </c>
      <c r="B231" s="64" t="s">
        <v>375</v>
      </c>
      <c r="C231" s="37">
        <v>4301060326</v>
      </c>
      <c r="D231" s="375">
        <v>4607091380880</v>
      </c>
      <c r="E231" s="375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7"/>
      <c r="O231" s="377"/>
      <c r="P231" s="377"/>
      <c r="Q231" s="378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199" t="s">
        <v>65</v>
      </c>
    </row>
    <row r="232" spans="1:29" ht="27" customHeight="1" x14ac:dyDescent="0.25">
      <c r="A232" s="64" t="s">
        <v>376</v>
      </c>
      <c r="B232" s="64" t="s">
        <v>377</v>
      </c>
      <c r="C232" s="37">
        <v>4301060308</v>
      </c>
      <c r="D232" s="375">
        <v>4607091384482</v>
      </c>
      <c r="E232" s="375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7"/>
      <c r="O232" s="377"/>
      <c r="P232" s="377"/>
      <c r="Q232" s="378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200" t="s">
        <v>65</v>
      </c>
    </row>
    <row r="233" spans="1:29" ht="16.5" customHeight="1" x14ac:dyDescent="0.25">
      <c r="A233" s="64" t="s">
        <v>378</v>
      </c>
      <c r="B233" s="64" t="s">
        <v>379</v>
      </c>
      <c r="C233" s="37">
        <v>4301060325</v>
      </c>
      <c r="D233" s="375">
        <v>4607091380897</v>
      </c>
      <c r="E233" s="375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7"/>
      <c r="O233" s="377"/>
      <c r="P233" s="377"/>
      <c r="Q233" s="378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201" t="s">
        <v>65</v>
      </c>
    </row>
    <row r="234" spans="1:29" ht="16.5" customHeight="1" x14ac:dyDescent="0.25">
      <c r="A234" s="64" t="s">
        <v>380</v>
      </c>
      <c r="B234" s="64" t="s">
        <v>381</v>
      </c>
      <c r="C234" s="37">
        <v>4301060337</v>
      </c>
      <c r="D234" s="375">
        <v>4680115880368</v>
      </c>
      <c r="E234" s="375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139</v>
      </c>
      <c r="L234" s="38">
        <v>40</v>
      </c>
      <c r="M234" s="513" t="s">
        <v>382</v>
      </c>
      <c r="N234" s="377"/>
      <c r="O234" s="377"/>
      <c r="P234" s="377"/>
      <c r="Q234" s="37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202" t="s">
        <v>65</v>
      </c>
    </row>
    <row r="235" spans="1:29" x14ac:dyDescent="0.2">
      <c r="A235" s="382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3"/>
      <c r="M235" s="379" t="s">
        <v>43</v>
      </c>
      <c r="N235" s="380"/>
      <c r="O235" s="380"/>
      <c r="P235" s="380"/>
      <c r="Q235" s="380"/>
      <c r="R235" s="380"/>
      <c r="S235" s="381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29" x14ac:dyDescent="0.2">
      <c r="A236" s="382"/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3"/>
      <c r="M236" s="379" t="s">
        <v>43</v>
      </c>
      <c r="N236" s="380"/>
      <c r="O236" s="380"/>
      <c r="P236" s="380"/>
      <c r="Q236" s="380"/>
      <c r="R236" s="380"/>
      <c r="S236" s="381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29" ht="14.25" customHeight="1" x14ac:dyDescent="0.25">
      <c r="A237" s="374" t="s">
        <v>92</v>
      </c>
      <c r="B237" s="374"/>
      <c r="C237" s="374"/>
      <c r="D237" s="374"/>
      <c r="E237" s="374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  <c r="X237" s="67"/>
      <c r="Y237" s="67"/>
    </row>
    <row r="238" spans="1:29" ht="16.5" customHeight="1" x14ac:dyDescent="0.25">
      <c r="A238" s="64" t="s">
        <v>383</v>
      </c>
      <c r="B238" s="64" t="s">
        <v>384</v>
      </c>
      <c r="C238" s="37">
        <v>4301030232</v>
      </c>
      <c r="D238" s="375">
        <v>4607091388374</v>
      </c>
      <c r="E238" s="375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4" t="s">
        <v>385</v>
      </c>
      <c r="N238" s="377"/>
      <c r="O238" s="377"/>
      <c r="P238" s="377"/>
      <c r="Q238" s="378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03" t="s">
        <v>65</v>
      </c>
    </row>
    <row r="239" spans="1:29" ht="27" customHeight="1" x14ac:dyDescent="0.25">
      <c r="A239" s="64" t="s">
        <v>386</v>
      </c>
      <c r="B239" s="64" t="s">
        <v>387</v>
      </c>
      <c r="C239" s="37">
        <v>4301030235</v>
      </c>
      <c r="D239" s="375">
        <v>4607091388381</v>
      </c>
      <c r="E239" s="375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5" t="s">
        <v>388</v>
      </c>
      <c r="N239" s="377"/>
      <c r="O239" s="377"/>
      <c r="P239" s="377"/>
      <c r="Q239" s="378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204" t="s">
        <v>65</v>
      </c>
    </row>
    <row r="240" spans="1:29" ht="27" customHeight="1" x14ac:dyDescent="0.25">
      <c r="A240" s="64" t="s">
        <v>389</v>
      </c>
      <c r="B240" s="64" t="s">
        <v>390</v>
      </c>
      <c r="C240" s="37">
        <v>4301030233</v>
      </c>
      <c r="D240" s="375">
        <v>4607091388404</v>
      </c>
      <c r="E240" s="375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7"/>
      <c r="O240" s="377"/>
      <c r="P240" s="377"/>
      <c r="Q240" s="37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205" t="s">
        <v>65</v>
      </c>
    </row>
    <row r="241" spans="1:29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3"/>
      <c r="M241" s="379" t="s">
        <v>43</v>
      </c>
      <c r="N241" s="380"/>
      <c r="O241" s="380"/>
      <c r="P241" s="380"/>
      <c r="Q241" s="380"/>
      <c r="R241" s="380"/>
      <c r="S241" s="381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29" x14ac:dyDescent="0.2">
      <c r="A242" s="382"/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3"/>
      <c r="M242" s="379" t="s">
        <v>43</v>
      </c>
      <c r="N242" s="380"/>
      <c r="O242" s="380"/>
      <c r="P242" s="380"/>
      <c r="Q242" s="380"/>
      <c r="R242" s="380"/>
      <c r="S242" s="381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29" ht="14.25" customHeight="1" x14ac:dyDescent="0.25">
      <c r="A243" s="374" t="s">
        <v>391</v>
      </c>
      <c r="B243" s="374"/>
      <c r="C243" s="374"/>
      <c r="D243" s="374"/>
      <c r="E243" s="374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  <c r="X243" s="67"/>
      <c r="Y243" s="67"/>
    </row>
    <row r="244" spans="1:29" ht="16.5" customHeight="1" x14ac:dyDescent="0.25">
      <c r="A244" s="64" t="s">
        <v>392</v>
      </c>
      <c r="B244" s="64" t="s">
        <v>393</v>
      </c>
      <c r="C244" s="37">
        <v>4301180007</v>
      </c>
      <c r="D244" s="375">
        <v>4680115881808</v>
      </c>
      <c r="E244" s="375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394</v>
      </c>
      <c r="L244" s="38">
        <v>730</v>
      </c>
      <c r="M244" s="517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7"/>
      <c r="O244" s="377"/>
      <c r="P244" s="377"/>
      <c r="Q244" s="378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206" t="s">
        <v>65</v>
      </c>
    </row>
    <row r="245" spans="1:29" ht="27" customHeight="1" x14ac:dyDescent="0.25">
      <c r="A245" s="64" t="s">
        <v>395</v>
      </c>
      <c r="B245" s="64" t="s">
        <v>396</v>
      </c>
      <c r="C245" s="37">
        <v>4301180006</v>
      </c>
      <c r="D245" s="375">
        <v>4680115881822</v>
      </c>
      <c r="E245" s="375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394</v>
      </c>
      <c r="L245" s="38">
        <v>730</v>
      </c>
      <c r="M245" s="518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7"/>
      <c r="O245" s="377"/>
      <c r="P245" s="377"/>
      <c r="Q245" s="378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207" t="s">
        <v>65</v>
      </c>
    </row>
    <row r="246" spans="1:29" ht="27" customHeight="1" x14ac:dyDescent="0.25">
      <c r="A246" s="64" t="s">
        <v>397</v>
      </c>
      <c r="B246" s="64" t="s">
        <v>398</v>
      </c>
      <c r="C246" s="37">
        <v>4301180001</v>
      </c>
      <c r="D246" s="375">
        <v>4680115880016</v>
      </c>
      <c r="E246" s="375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394</v>
      </c>
      <c r="L246" s="38">
        <v>730</v>
      </c>
      <c r="M246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7"/>
      <c r="O246" s="377"/>
      <c r="P246" s="377"/>
      <c r="Q246" s="378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208" t="s">
        <v>65</v>
      </c>
    </row>
    <row r="247" spans="1:29" x14ac:dyDescent="0.2">
      <c r="A247" s="382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3"/>
      <c r="M247" s="379" t="s">
        <v>43</v>
      </c>
      <c r="N247" s="380"/>
      <c r="O247" s="380"/>
      <c r="P247" s="380"/>
      <c r="Q247" s="380"/>
      <c r="R247" s="380"/>
      <c r="S247" s="381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29" x14ac:dyDescent="0.2">
      <c r="A248" s="382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3"/>
      <c r="M248" s="379" t="s">
        <v>43</v>
      </c>
      <c r="N248" s="380"/>
      <c r="O248" s="380"/>
      <c r="P248" s="380"/>
      <c r="Q248" s="380"/>
      <c r="R248" s="380"/>
      <c r="S248" s="381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29" ht="16.5" customHeight="1" x14ac:dyDescent="0.25">
      <c r="A249" s="373" t="s">
        <v>399</v>
      </c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  <c r="X249" s="66"/>
      <c r="Y249" s="66"/>
    </row>
    <row r="250" spans="1:29" ht="14.25" customHeight="1" x14ac:dyDescent="0.25">
      <c r="A250" s="374" t="s">
        <v>116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67"/>
      <c r="Y250" s="67"/>
    </row>
    <row r="251" spans="1:29" ht="27" customHeight="1" x14ac:dyDescent="0.25">
      <c r="A251" s="64" t="s">
        <v>400</v>
      </c>
      <c r="B251" s="64" t="s">
        <v>401</v>
      </c>
      <c r="C251" s="37">
        <v>4301011315</v>
      </c>
      <c r="D251" s="375">
        <v>4607091387421</v>
      </c>
      <c r="E251" s="37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112</v>
      </c>
      <c r="L251" s="38">
        <v>55</v>
      </c>
      <c r="M251" s="5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7"/>
      <c r="O251" s="377"/>
      <c r="P251" s="377"/>
      <c r="Q251" s="37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209" t="s">
        <v>65</v>
      </c>
    </row>
    <row r="252" spans="1:29" ht="27" customHeight="1" x14ac:dyDescent="0.25">
      <c r="A252" s="64" t="s">
        <v>400</v>
      </c>
      <c r="B252" s="64" t="s">
        <v>402</v>
      </c>
      <c r="C252" s="37">
        <v>4301011121</v>
      </c>
      <c r="D252" s="375">
        <v>4607091387421</v>
      </c>
      <c r="E252" s="375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326</v>
      </c>
      <c r="L252" s="38">
        <v>55</v>
      </c>
      <c r="M252" s="5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7"/>
      <c r="O252" s="377"/>
      <c r="P252" s="377"/>
      <c r="Q252" s="37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210" t="s">
        <v>65</v>
      </c>
    </row>
    <row r="253" spans="1:29" ht="27" customHeight="1" x14ac:dyDescent="0.25">
      <c r="A253" s="64" t="s">
        <v>403</v>
      </c>
      <c r="B253" s="64" t="s">
        <v>404</v>
      </c>
      <c r="C253" s="37">
        <v>4301011322</v>
      </c>
      <c r="D253" s="375">
        <v>4607091387452</v>
      </c>
      <c r="E253" s="375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139</v>
      </c>
      <c r="L253" s="38">
        <v>55</v>
      </c>
      <c r="M253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77"/>
      <c r="O253" s="377"/>
      <c r="P253" s="377"/>
      <c r="Q253" s="37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211" t="s">
        <v>65</v>
      </c>
    </row>
    <row r="254" spans="1:29" ht="27" customHeight="1" x14ac:dyDescent="0.25">
      <c r="A254" s="64" t="s">
        <v>403</v>
      </c>
      <c r="B254" s="64" t="s">
        <v>405</v>
      </c>
      <c r="C254" s="37">
        <v>4301011396</v>
      </c>
      <c r="D254" s="375">
        <v>4607091387452</v>
      </c>
      <c r="E254" s="375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326</v>
      </c>
      <c r="L254" s="38">
        <v>55</v>
      </c>
      <c r="M254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7"/>
      <c r="O254" s="377"/>
      <c r="P254" s="377"/>
      <c r="Q254" s="378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212" t="s">
        <v>65</v>
      </c>
    </row>
    <row r="255" spans="1:29" ht="27" customHeight="1" x14ac:dyDescent="0.25">
      <c r="A255" s="64" t="s">
        <v>406</v>
      </c>
      <c r="B255" s="64" t="s">
        <v>407</v>
      </c>
      <c r="C255" s="37">
        <v>4301011313</v>
      </c>
      <c r="D255" s="375">
        <v>4607091385984</v>
      </c>
      <c r="E255" s="375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112</v>
      </c>
      <c r="L255" s="38">
        <v>55</v>
      </c>
      <c r="M255" s="5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7"/>
      <c r="O255" s="377"/>
      <c r="P255" s="377"/>
      <c r="Q255" s="378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213" t="s">
        <v>65</v>
      </c>
    </row>
    <row r="256" spans="1:29" ht="27" customHeight="1" x14ac:dyDescent="0.25">
      <c r="A256" s="64" t="s">
        <v>408</v>
      </c>
      <c r="B256" s="64" t="s">
        <v>409</v>
      </c>
      <c r="C256" s="37">
        <v>4301011316</v>
      </c>
      <c r="D256" s="375">
        <v>4607091387438</v>
      </c>
      <c r="E256" s="375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112</v>
      </c>
      <c r="L256" s="38">
        <v>55</v>
      </c>
      <c r="M256" s="5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7"/>
      <c r="O256" s="377"/>
      <c r="P256" s="377"/>
      <c r="Q256" s="378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214" t="s">
        <v>65</v>
      </c>
    </row>
    <row r="257" spans="1:29" ht="27" customHeight="1" x14ac:dyDescent="0.25">
      <c r="A257" s="64" t="s">
        <v>410</v>
      </c>
      <c r="B257" s="64" t="s">
        <v>411</v>
      </c>
      <c r="C257" s="37">
        <v>4301011318</v>
      </c>
      <c r="D257" s="375">
        <v>4607091387469</v>
      </c>
      <c r="E257" s="375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7"/>
      <c r="O257" s="377"/>
      <c r="P257" s="377"/>
      <c r="Q257" s="378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215" t="s">
        <v>65</v>
      </c>
    </row>
    <row r="258" spans="1:29" x14ac:dyDescent="0.2">
      <c r="A258" s="382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3"/>
      <c r="M258" s="379" t="s">
        <v>43</v>
      </c>
      <c r="N258" s="380"/>
      <c r="O258" s="380"/>
      <c r="P258" s="380"/>
      <c r="Q258" s="380"/>
      <c r="R258" s="380"/>
      <c r="S258" s="381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29" x14ac:dyDescent="0.2">
      <c r="A259" s="382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3"/>
      <c r="M259" s="379" t="s">
        <v>43</v>
      </c>
      <c r="N259" s="380"/>
      <c r="O259" s="380"/>
      <c r="P259" s="380"/>
      <c r="Q259" s="380"/>
      <c r="R259" s="380"/>
      <c r="S259" s="381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29" ht="14.25" customHeight="1" x14ac:dyDescent="0.25">
      <c r="A260" s="374" t="s">
        <v>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67"/>
      <c r="Y260" s="67"/>
    </row>
    <row r="261" spans="1:29" ht="27" customHeight="1" x14ac:dyDescent="0.25">
      <c r="A261" s="64" t="s">
        <v>412</v>
      </c>
      <c r="B261" s="64" t="s">
        <v>413</v>
      </c>
      <c r="C261" s="37">
        <v>4301031154</v>
      </c>
      <c r="D261" s="375">
        <v>4607091387292</v>
      </c>
      <c r="E261" s="375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7"/>
      <c r="O261" s="377"/>
      <c r="P261" s="377"/>
      <c r="Q261" s="378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216" t="s">
        <v>65</v>
      </c>
    </row>
    <row r="262" spans="1:29" ht="27" customHeight="1" x14ac:dyDescent="0.25">
      <c r="A262" s="64" t="s">
        <v>414</v>
      </c>
      <c r="B262" s="64" t="s">
        <v>415</v>
      </c>
      <c r="C262" s="37">
        <v>4301031155</v>
      </c>
      <c r="D262" s="375">
        <v>4607091387315</v>
      </c>
      <c r="E262" s="375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7"/>
      <c r="O262" s="377"/>
      <c r="P262" s="377"/>
      <c r="Q262" s="378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17" t="s">
        <v>65</v>
      </c>
    </row>
    <row r="263" spans="1:29" x14ac:dyDescent="0.2">
      <c r="A263" s="382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3"/>
      <c r="M263" s="379" t="s">
        <v>43</v>
      </c>
      <c r="N263" s="380"/>
      <c r="O263" s="380"/>
      <c r="P263" s="380"/>
      <c r="Q263" s="380"/>
      <c r="R263" s="380"/>
      <c r="S263" s="381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29" x14ac:dyDescent="0.2">
      <c r="A264" s="382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3"/>
      <c r="M264" s="379" t="s">
        <v>43</v>
      </c>
      <c r="N264" s="380"/>
      <c r="O264" s="380"/>
      <c r="P264" s="380"/>
      <c r="Q264" s="380"/>
      <c r="R264" s="380"/>
      <c r="S264" s="381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29" ht="16.5" customHeight="1" x14ac:dyDescent="0.25">
      <c r="A265" s="373" t="s">
        <v>416</v>
      </c>
      <c r="B265" s="373"/>
      <c r="C265" s="373"/>
      <c r="D265" s="373"/>
      <c r="E265" s="373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  <c r="X265" s="66"/>
      <c r="Y265" s="66"/>
    </row>
    <row r="266" spans="1:29" ht="14.25" customHeight="1" x14ac:dyDescent="0.25">
      <c r="A266" s="374" t="s">
        <v>75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67"/>
      <c r="Y266" s="67"/>
    </row>
    <row r="267" spans="1:29" ht="37.5" customHeight="1" x14ac:dyDescent="0.25">
      <c r="A267" s="64" t="s">
        <v>417</v>
      </c>
      <c r="B267" s="64" t="s">
        <v>418</v>
      </c>
      <c r="C267" s="37">
        <v>4301030368</v>
      </c>
      <c r="D267" s="375">
        <v>4607091383232</v>
      </c>
      <c r="E267" s="375"/>
      <c r="F267" s="63">
        <v>0.28000000000000003</v>
      </c>
      <c r="G267" s="38">
        <v>6</v>
      </c>
      <c r="H267" s="63">
        <v>1.68</v>
      </c>
      <c r="I267" s="63">
        <v>2.6</v>
      </c>
      <c r="J267" s="38">
        <v>156</v>
      </c>
      <c r="K267" s="39" t="s">
        <v>78</v>
      </c>
      <c r="L267" s="38">
        <v>35</v>
      </c>
      <c r="M267" s="5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77"/>
      <c r="O267" s="377"/>
      <c r="P267" s="377"/>
      <c r="Q267" s="378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218" t="s">
        <v>65</v>
      </c>
    </row>
    <row r="268" spans="1:29" ht="27" customHeight="1" x14ac:dyDescent="0.25">
      <c r="A268" s="64" t="s">
        <v>419</v>
      </c>
      <c r="B268" s="64" t="s">
        <v>420</v>
      </c>
      <c r="C268" s="37">
        <v>4301031066</v>
      </c>
      <c r="D268" s="375">
        <v>4607091383836</v>
      </c>
      <c r="E268" s="375"/>
      <c r="F268" s="63">
        <v>0.3</v>
      </c>
      <c r="G268" s="38">
        <v>6</v>
      </c>
      <c r="H268" s="63">
        <v>1.8</v>
      </c>
      <c r="I268" s="63">
        <v>2.048</v>
      </c>
      <c r="J268" s="38">
        <v>156</v>
      </c>
      <c r="K268" s="39" t="s">
        <v>78</v>
      </c>
      <c r="L268" s="38">
        <v>40</v>
      </c>
      <c r="M268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77"/>
      <c r="O268" s="377"/>
      <c r="P268" s="377"/>
      <c r="Q268" s="37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219" t="s">
        <v>65</v>
      </c>
    </row>
    <row r="269" spans="1:29" x14ac:dyDescent="0.2">
      <c r="A269" s="382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3"/>
      <c r="M269" s="379" t="s">
        <v>43</v>
      </c>
      <c r="N269" s="380"/>
      <c r="O269" s="380"/>
      <c r="P269" s="380"/>
      <c r="Q269" s="380"/>
      <c r="R269" s="380"/>
      <c r="S269" s="381"/>
      <c r="T269" s="43" t="s">
        <v>42</v>
      </c>
      <c r="U269" s="44">
        <f>IFERROR(U267/H267,"0")+IFERROR(U268/H268,"0")</f>
        <v>0</v>
      </c>
      <c r="V269" s="44">
        <f>IFERROR(V267/H267,"0")+IFERROR(V268/H268,"0")</f>
        <v>0</v>
      </c>
      <c r="W269" s="44">
        <f>IFERROR(IF(W267="",0,W267),"0")+IFERROR(IF(W268="",0,W268),"0")</f>
        <v>0</v>
      </c>
      <c r="X269" s="68"/>
      <c r="Y269" s="68"/>
    </row>
    <row r="270" spans="1:29" x14ac:dyDescent="0.2">
      <c r="A270" s="382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3"/>
      <c r="M270" s="379" t="s">
        <v>43</v>
      </c>
      <c r="N270" s="380"/>
      <c r="O270" s="380"/>
      <c r="P270" s="380"/>
      <c r="Q270" s="380"/>
      <c r="R270" s="380"/>
      <c r="S270" s="381"/>
      <c r="T270" s="43" t="s">
        <v>0</v>
      </c>
      <c r="U270" s="44">
        <f>IFERROR(SUM(U267:U268),"0")</f>
        <v>0</v>
      </c>
      <c r="V270" s="44">
        <f>IFERROR(SUM(V267:V268),"0")</f>
        <v>0</v>
      </c>
      <c r="W270" s="43"/>
      <c r="X270" s="68"/>
      <c r="Y270" s="68"/>
    </row>
    <row r="271" spans="1:29" ht="14.25" customHeight="1" x14ac:dyDescent="0.25">
      <c r="A271" s="374" t="s">
        <v>79</v>
      </c>
      <c r="B271" s="374"/>
      <c r="C271" s="374"/>
      <c r="D271" s="374"/>
      <c r="E271" s="374"/>
      <c r="F271" s="374"/>
      <c r="G271" s="374"/>
      <c r="H271" s="374"/>
      <c r="I271" s="374"/>
      <c r="J271" s="374"/>
      <c r="K271" s="374"/>
      <c r="L271" s="374"/>
      <c r="M271" s="374"/>
      <c r="N271" s="374"/>
      <c r="O271" s="374"/>
      <c r="P271" s="374"/>
      <c r="Q271" s="374"/>
      <c r="R271" s="374"/>
      <c r="S271" s="374"/>
      <c r="T271" s="374"/>
      <c r="U271" s="374"/>
      <c r="V271" s="374"/>
      <c r="W271" s="374"/>
      <c r="X271" s="67"/>
      <c r="Y271" s="67"/>
    </row>
    <row r="272" spans="1:29" ht="27" customHeight="1" x14ac:dyDescent="0.25">
      <c r="A272" s="64" t="s">
        <v>421</v>
      </c>
      <c r="B272" s="64" t="s">
        <v>422</v>
      </c>
      <c r="C272" s="37">
        <v>4301051142</v>
      </c>
      <c r="D272" s="375">
        <v>4607091387919</v>
      </c>
      <c r="E272" s="375"/>
      <c r="F272" s="63">
        <v>1.35</v>
      </c>
      <c r="G272" s="38">
        <v>6</v>
      </c>
      <c r="H272" s="63">
        <v>8.1</v>
      </c>
      <c r="I272" s="63">
        <v>8.6639999999999997</v>
      </c>
      <c r="J272" s="38">
        <v>56</v>
      </c>
      <c r="K272" s="39" t="s">
        <v>78</v>
      </c>
      <c r="L272" s="38">
        <v>45</v>
      </c>
      <c r="M272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77"/>
      <c r="O272" s="377"/>
      <c r="P272" s="377"/>
      <c r="Q272" s="378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0" t="s">
        <v>65</v>
      </c>
    </row>
    <row r="273" spans="1:29" ht="27" customHeight="1" x14ac:dyDescent="0.25">
      <c r="A273" s="64" t="s">
        <v>423</v>
      </c>
      <c r="B273" s="64" t="s">
        <v>424</v>
      </c>
      <c r="C273" s="37">
        <v>4301051109</v>
      </c>
      <c r="D273" s="375">
        <v>4607091383942</v>
      </c>
      <c r="E273" s="375"/>
      <c r="F273" s="63">
        <v>0.42</v>
      </c>
      <c r="G273" s="38">
        <v>6</v>
      </c>
      <c r="H273" s="63">
        <v>2.52</v>
      </c>
      <c r="I273" s="63">
        <v>2.7919999999999998</v>
      </c>
      <c r="J273" s="38">
        <v>156</v>
      </c>
      <c r="K273" s="39" t="s">
        <v>139</v>
      </c>
      <c r="L273" s="38">
        <v>45</v>
      </c>
      <c r="M273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77"/>
      <c r="O273" s="377"/>
      <c r="P273" s="377"/>
      <c r="Q273" s="378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221" t="s">
        <v>65</v>
      </c>
    </row>
    <row r="274" spans="1:29" ht="27" customHeight="1" x14ac:dyDescent="0.25">
      <c r="A274" s="64" t="s">
        <v>425</v>
      </c>
      <c r="B274" s="64" t="s">
        <v>426</v>
      </c>
      <c r="C274" s="37">
        <v>4301051300</v>
      </c>
      <c r="D274" s="375">
        <v>4607091383959</v>
      </c>
      <c r="E274" s="375"/>
      <c r="F274" s="63">
        <v>0.42</v>
      </c>
      <c r="G274" s="38">
        <v>6</v>
      </c>
      <c r="H274" s="63">
        <v>2.52</v>
      </c>
      <c r="I274" s="63">
        <v>2.78</v>
      </c>
      <c r="J274" s="38">
        <v>156</v>
      </c>
      <c r="K274" s="39" t="s">
        <v>78</v>
      </c>
      <c r="L274" s="38">
        <v>35</v>
      </c>
      <c r="M274" s="53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77"/>
      <c r="O274" s="377"/>
      <c r="P274" s="377"/>
      <c r="Q274" s="37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222" t="s">
        <v>65</v>
      </c>
    </row>
    <row r="275" spans="1:29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3"/>
      <c r="M275" s="379" t="s">
        <v>43</v>
      </c>
      <c r="N275" s="380"/>
      <c r="O275" s="380"/>
      <c r="P275" s="380"/>
      <c r="Q275" s="380"/>
      <c r="R275" s="380"/>
      <c r="S275" s="381"/>
      <c r="T275" s="43" t="s">
        <v>42</v>
      </c>
      <c r="U275" s="44">
        <f>IFERROR(U272/H272,"0")+IFERROR(U273/H273,"0")+IFERROR(U274/H274,"0")</f>
        <v>0</v>
      </c>
      <c r="V275" s="44">
        <f>IFERROR(V272/H272,"0")+IFERROR(V273/H273,"0")+IFERROR(V274/H274,"0")</f>
        <v>0</v>
      </c>
      <c r="W275" s="44">
        <f>IFERROR(IF(W272="",0,W272),"0")+IFERROR(IF(W273="",0,W273),"0")+IFERROR(IF(W274="",0,W274),"0")</f>
        <v>0</v>
      </c>
      <c r="X275" s="68"/>
      <c r="Y275" s="68"/>
    </row>
    <row r="276" spans="1:29" x14ac:dyDescent="0.2">
      <c r="A276" s="382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3"/>
      <c r="M276" s="379" t="s">
        <v>43</v>
      </c>
      <c r="N276" s="380"/>
      <c r="O276" s="380"/>
      <c r="P276" s="380"/>
      <c r="Q276" s="380"/>
      <c r="R276" s="380"/>
      <c r="S276" s="381"/>
      <c r="T276" s="43" t="s">
        <v>0</v>
      </c>
      <c r="U276" s="44">
        <f>IFERROR(SUM(U272:U274),"0")</f>
        <v>0</v>
      </c>
      <c r="V276" s="44">
        <f>IFERROR(SUM(V272:V274),"0")</f>
        <v>0</v>
      </c>
      <c r="W276" s="43"/>
      <c r="X276" s="68"/>
      <c r="Y276" s="68"/>
    </row>
    <row r="277" spans="1:29" ht="14.25" customHeight="1" x14ac:dyDescent="0.25">
      <c r="A277" s="374" t="s">
        <v>211</v>
      </c>
      <c r="B277" s="374"/>
      <c r="C277" s="374"/>
      <c r="D277" s="374"/>
      <c r="E277" s="374"/>
      <c r="F277" s="374"/>
      <c r="G277" s="374"/>
      <c r="H277" s="374"/>
      <c r="I277" s="374"/>
      <c r="J277" s="374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4"/>
      <c r="X277" s="67"/>
      <c r="Y277" s="67"/>
    </row>
    <row r="278" spans="1:29" ht="27" customHeight="1" x14ac:dyDescent="0.25">
      <c r="A278" s="64" t="s">
        <v>427</v>
      </c>
      <c r="B278" s="64" t="s">
        <v>428</v>
      </c>
      <c r="C278" s="37">
        <v>4301060324</v>
      </c>
      <c r="D278" s="375">
        <v>4607091388831</v>
      </c>
      <c r="E278" s="375"/>
      <c r="F278" s="63">
        <v>0.38</v>
      </c>
      <c r="G278" s="38">
        <v>6</v>
      </c>
      <c r="H278" s="63">
        <v>2.2799999999999998</v>
      </c>
      <c r="I278" s="63">
        <v>2.552</v>
      </c>
      <c r="J278" s="38">
        <v>156</v>
      </c>
      <c r="K278" s="39" t="s">
        <v>78</v>
      </c>
      <c r="L278" s="38">
        <v>40</v>
      </c>
      <c r="M278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77"/>
      <c r="O278" s="377"/>
      <c r="P278" s="377"/>
      <c r="Q278" s="37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223" t="s">
        <v>65</v>
      </c>
    </row>
    <row r="279" spans="1:29" x14ac:dyDescent="0.2">
      <c r="A279" s="382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3"/>
      <c r="M279" s="379" t="s">
        <v>43</v>
      </c>
      <c r="N279" s="380"/>
      <c r="O279" s="380"/>
      <c r="P279" s="380"/>
      <c r="Q279" s="380"/>
      <c r="R279" s="380"/>
      <c r="S279" s="38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29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3"/>
      <c r="M280" s="379" t="s">
        <v>43</v>
      </c>
      <c r="N280" s="380"/>
      <c r="O280" s="380"/>
      <c r="P280" s="380"/>
      <c r="Q280" s="380"/>
      <c r="R280" s="380"/>
      <c r="S280" s="38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29" ht="14.25" customHeight="1" x14ac:dyDescent="0.25">
      <c r="A281" s="374" t="s">
        <v>92</v>
      </c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374"/>
      <c r="N281" s="374"/>
      <c r="O281" s="374"/>
      <c r="P281" s="374"/>
      <c r="Q281" s="374"/>
      <c r="R281" s="374"/>
      <c r="S281" s="374"/>
      <c r="T281" s="374"/>
      <c r="U281" s="374"/>
      <c r="V281" s="374"/>
      <c r="W281" s="374"/>
      <c r="X281" s="67"/>
      <c r="Y281" s="67"/>
    </row>
    <row r="282" spans="1:29" ht="27" customHeight="1" x14ac:dyDescent="0.25">
      <c r="A282" s="64" t="s">
        <v>429</v>
      </c>
      <c r="B282" s="64" t="s">
        <v>430</v>
      </c>
      <c r="C282" s="37">
        <v>4301032015</v>
      </c>
      <c r="D282" s="375">
        <v>4607091383102</v>
      </c>
      <c r="E282" s="375"/>
      <c r="F282" s="63">
        <v>0.17</v>
      </c>
      <c r="G282" s="38">
        <v>15</v>
      </c>
      <c r="H282" s="63">
        <v>2.5499999999999998</v>
      </c>
      <c r="I282" s="63">
        <v>2.9750000000000001</v>
      </c>
      <c r="J282" s="38">
        <v>156</v>
      </c>
      <c r="K282" s="39" t="s">
        <v>96</v>
      </c>
      <c r="L282" s="38">
        <v>180</v>
      </c>
      <c r="M282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77"/>
      <c r="O282" s="377"/>
      <c r="P282" s="377"/>
      <c r="Q282" s="378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224" t="s">
        <v>65</v>
      </c>
    </row>
    <row r="283" spans="1:29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3"/>
      <c r="M283" s="379" t="s">
        <v>43</v>
      </c>
      <c r="N283" s="380"/>
      <c r="O283" s="380"/>
      <c r="P283" s="380"/>
      <c r="Q283" s="380"/>
      <c r="R283" s="380"/>
      <c r="S283" s="381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29" x14ac:dyDescent="0.2">
      <c r="A284" s="382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3"/>
      <c r="M284" s="379" t="s">
        <v>43</v>
      </c>
      <c r="N284" s="380"/>
      <c r="O284" s="380"/>
      <c r="P284" s="380"/>
      <c r="Q284" s="380"/>
      <c r="R284" s="380"/>
      <c r="S284" s="381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29" ht="27.75" customHeight="1" x14ac:dyDescent="0.2">
      <c r="A285" s="372" t="s">
        <v>431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55"/>
      <c r="Y285" s="55"/>
    </row>
    <row r="286" spans="1:29" ht="16.5" customHeight="1" x14ac:dyDescent="0.25">
      <c r="A286" s="373" t="s">
        <v>432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66"/>
      <c r="Y286" s="66"/>
    </row>
    <row r="287" spans="1:29" ht="14.25" customHeight="1" x14ac:dyDescent="0.25">
      <c r="A287" s="374" t="s">
        <v>116</v>
      </c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374"/>
      <c r="N287" s="374"/>
      <c r="O287" s="374"/>
      <c r="P287" s="374"/>
      <c r="Q287" s="374"/>
      <c r="R287" s="374"/>
      <c r="S287" s="374"/>
      <c r="T287" s="374"/>
      <c r="U287" s="374"/>
      <c r="V287" s="374"/>
      <c r="W287" s="374"/>
      <c r="X287" s="67"/>
      <c r="Y287" s="67"/>
    </row>
    <row r="288" spans="1:29" ht="27" customHeight="1" x14ac:dyDescent="0.25">
      <c r="A288" s="64" t="s">
        <v>433</v>
      </c>
      <c r="B288" s="64" t="s">
        <v>434</v>
      </c>
      <c r="C288" s="37">
        <v>4301011339</v>
      </c>
      <c r="D288" s="375">
        <v>4607091383997</v>
      </c>
      <c r="E288" s="37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7"/>
      <c r="O288" s="377"/>
      <c r="P288" s="377"/>
      <c r="Q288" s="378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ref="V288:V295" si="14"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25" t="s">
        <v>65</v>
      </c>
    </row>
    <row r="289" spans="1:29" ht="27" customHeight="1" x14ac:dyDescent="0.25">
      <c r="A289" s="64" t="s">
        <v>433</v>
      </c>
      <c r="B289" s="64" t="s">
        <v>435</v>
      </c>
      <c r="C289" s="37">
        <v>4301011239</v>
      </c>
      <c r="D289" s="375">
        <v>4607091383997</v>
      </c>
      <c r="E289" s="37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326</v>
      </c>
      <c r="L289" s="38">
        <v>60</v>
      </c>
      <c r="M289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77"/>
      <c r="O289" s="377"/>
      <c r="P289" s="377"/>
      <c r="Q289" s="378"/>
      <c r="R289" s="40" t="s">
        <v>48</v>
      </c>
      <c r="S289" s="40" t="s">
        <v>48</v>
      </c>
      <c r="T289" s="41" t="s">
        <v>0</v>
      </c>
      <c r="U289" s="59">
        <v>2000</v>
      </c>
      <c r="V289" s="56">
        <f t="shared" si="14"/>
        <v>2010</v>
      </c>
      <c r="W289" s="42">
        <f>IFERROR(IF(V289=0,"",ROUNDUP(V289/H289,0)*0.02039),"")</f>
        <v>2.7322599999999997</v>
      </c>
      <c r="X289" s="69" t="s">
        <v>48</v>
      </c>
      <c r="Y289" s="70" t="s">
        <v>48</v>
      </c>
      <c r="AC289" s="226" t="s">
        <v>65</v>
      </c>
    </row>
    <row r="290" spans="1:29" ht="27" customHeight="1" x14ac:dyDescent="0.25">
      <c r="A290" s="64" t="s">
        <v>436</v>
      </c>
      <c r="B290" s="64" t="s">
        <v>437</v>
      </c>
      <c r="C290" s="37">
        <v>4301011326</v>
      </c>
      <c r="D290" s="375">
        <v>4607091384130</v>
      </c>
      <c r="E290" s="375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7"/>
      <c r="O290" s="377"/>
      <c r="P290" s="377"/>
      <c r="Q290" s="37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227" t="s">
        <v>65</v>
      </c>
    </row>
    <row r="291" spans="1:29" ht="27" customHeight="1" x14ac:dyDescent="0.25">
      <c r="A291" s="64" t="s">
        <v>436</v>
      </c>
      <c r="B291" s="64" t="s">
        <v>438</v>
      </c>
      <c r="C291" s="37">
        <v>4301011240</v>
      </c>
      <c r="D291" s="375">
        <v>4607091384130</v>
      </c>
      <c r="E291" s="375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326</v>
      </c>
      <c r="L291" s="38">
        <v>60</v>
      </c>
      <c r="M291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77"/>
      <c r="O291" s="377"/>
      <c r="P291" s="377"/>
      <c r="Q291" s="378"/>
      <c r="R291" s="40" t="s">
        <v>48</v>
      </c>
      <c r="S291" s="40" t="s">
        <v>48</v>
      </c>
      <c r="T291" s="41" t="s">
        <v>0</v>
      </c>
      <c r="U291" s="59">
        <v>4000</v>
      </c>
      <c r="V291" s="56">
        <f t="shared" si="14"/>
        <v>4005</v>
      </c>
      <c r="W291" s="42">
        <f>IFERROR(IF(V291=0,"",ROUNDUP(V291/H291,0)*0.02039),"")</f>
        <v>5.4441299999999995</v>
      </c>
      <c r="X291" s="69" t="s">
        <v>48</v>
      </c>
      <c r="Y291" s="70" t="s">
        <v>48</v>
      </c>
      <c r="AC291" s="228" t="s">
        <v>65</v>
      </c>
    </row>
    <row r="292" spans="1:29" ht="16.5" customHeight="1" x14ac:dyDescent="0.25">
      <c r="A292" s="64" t="s">
        <v>439</v>
      </c>
      <c r="B292" s="64" t="s">
        <v>440</v>
      </c>
      <c r="C292" s="37">
        <v>4301011330</v>
      </c>
      <c r="D292" s="375">
        <v>4607091384147</v>
      </c>
      <c r="E292" s="375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78</v>
      </c>
      <c r="L292" s="38">
        <v>60</v>
      </c>
      <c r="M292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77"/>
      <c r="O292" s="377"/>
      <c r="P292" s="377"/>
      <c r="Q292" s="378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29" t="s">
        <v>65</v>
      </c>
    </row>
    <row r="293" spans="1:29" ht="16.5" customHeight="1" x14ac:dyDescent="0.25">
      <c r="A293" s="64" t="s">
        <v>439</v>
      </c>
      <c r="B293" s="64" t="s">
        <v>441</v>
      </c>
      <c r="C293" s="37">
        <v>4301011238</v>
      </c>
      <c r="D293" s="375">
        <v>4607091384147</v>
      </c>
      <c r="E293" s="375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326</v>
      </c>
      <c r="L293" s="38">
        <v>60</v>
      </c>
      <c r="M293" s="541" t="s">
        <v>442</v>
      </c>
      <c r="N293" s="377"/>
      <c r="O293" s="377"/>
      <c r="P293" s="377"/>
      <c r="Q293" s="378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IFERROR(IF(V293=0,"",ROUNDUP(V293/H293,0)*0.02039),"")</f>
        <v/>
      </c>
      <c r="X293" s="69" t="s">
        <v>48</v>
      </c>
      <c r="Y293" s="70" t="s">
        <v>48</v>
      </c>
      <c r="AC293" s="230" t="s">
        <v>65</v>
      </c>
    </row>
    <row r="294" spans="1:29" ht="27" customHeight="1" x14ac:dyDescent="0.25">
      <c r="A294" s="64" t="s">
        <v>443</v>
      </c>
      <c r="B294" s="64" t="s">
        <v>444</v>
      </c>
      <c r="C294" s="37">
        <v>4301011327</v>
      </c>
      <c r="D294" s="375">
        <v>4607091384154</v>
      </c>
      <c r="E294" s="375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77"/>
      <c r="O294" s="377"/>
      <c r="P294" s="377"/>
      <c r="Q294" s="378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231" t="s">
        <v>65</v>
      </c>
    </row>
    <row r="295" spans="1:29" ht="27" customHeight="1" x14ac:dyDescent="0.25">
      <c r="A295" s="64" t="s">
        <v>445</v>
      </c>
      <c r="B295" s="64" t="s">
        <v>446</v>
      </c>
      <c r="C295" s="37">
        <v>4301011332</v>
      </c>
      <c r="D295" s="375">
        <v>4607091384161</v>
      </c>
      <c r="E295" s="375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77"/>
      <c r="O295" s="377"/>
      <c r="P295" s="377"/>
      <c r="Q295" s="378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232" t="s">
        <v>65</v>
      </c>
    </row>
    <row r="296" spans="1:29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3"/>
      <c r="M296" s="379" t="s">
        <v>43</v>
      </c>
      <c r="N296" s="380"/>
      <c r="O296" s="380"/>
      <c r="P296" s="380"/>
      <c r="Q296" s="380"/>
      <c r="R296" s="380"/>
      <c r="S296" s="381"/>
      <c r="T296" s="43" t="s">
        <v>42</v>
      </c>
      <c r="U296" s="44">
        <f>IFERROR(U288/H288,"0")+IFERROR(U289/H289,"0")+IFERROR(U290/H290,"0")+IFERROR(U291/H291,"0")+IFERROR(U292/H292,"0")+IFERROR(U293/H293,"0")+IFERROR(U294/H294,"0")+IFERROR(U295/H295,"0")</f>
        <v>400</v>
      </c>
      <c r="V296" s="44">
        <f>IFERROR(V288/H288,"0")+IFERROR(V289/H289,"0")+IFERROR(V290/H290,"0")+IFERROR(V291/H291,"0")+IFERROR(V292/H292,"0")+IFERROR(V293/H293,"0")+IFERROR(V294/H294,"0")+IFERROR(V295/H295,"0")</f>
        <v>401</v>
      </c>
      <c r="W296" s="44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8.1763899999999996</v>
      </c>
      <c r="X296" s="68"/>
      <c r="Y296" s="68"/>
    </row>
    <row r="297" spans="1:29" x14ac:dyDescent="0.2">
      <c r="A297" s="382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3"/>
      <c r="M297" s="379" t="s">
        <v>43</v>
      </c>
      <c r="N297" s="380"/>
      <c r="O297" s="380"/>
      <c r="P297" s="380"/>
      <c r="Q297" s="380"/>
      <c r="R297" s="380"/>
      <c r="S297" s="381"/>
      <c r="T297" s="43" t="s">
        <v>0</v>
      </c>
      <c r="U297" s="44">
        <f>IFERROR(SUM(U288:U295),"0")</f>
        <v>6000</v>
      </c>
      <c r="V297" s="44">
        <f>IFERROR(SUM(V288:V295),"0")</f>
        <v>6015</v>
      </c>
      <c r="W297" s="43"/>
      <c r="X297" s="68"/>
      <c r="Y297" s="68"/>
    </row>
    <row r="298" spans="1:29" ht="14.25" customHeight="1" x14ac:dyDescent="0.25">
      <c r="A298" s="374" t="s">
        <v>109</v>
      </c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374"/>
      <c r="N298" s="374"/>
      <c r="O298" s="374"/>
      <c r="P298" s="374"/>
      <c r="Q298" s="374"/>
      <c r="R298" s="374"/>
      <c r="S298" s="374"/>
      <c r="T298" s="374"/>
      <c r="U298" s="374"/>
      <c r="V298" s="374"/>
      <c r="W298" s="374"/>
      <c r="X298" s="67"/>
      <c r="Y298" s="67"/>
    </row>
    <row r="299" spans="1:29" ht="27" customHeight="1" x14ac:dyDescent="0.25">
      <c r="A299" s="64" t="s">
        <v>447</v>
      </c>
      <c r="B299" s="64" t="s">
        <v>448</v>
      </c>
      <c r="C299" s="37">
        <v>4301020178</v>
      </c>
      <c r="D299" s="375">
        <v>4607091383980</v>
      </c>
      <c r="E299" s="375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9" t="s">
        <v>112</v>
      </c>
      <c r="L299" s="38">
        <v>50</v>
      </c>
      <c r="M299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77"/>
      <c r="O299" s="377"/>
      <c r="P299" s="377"/>
      <c r="Q299" s="378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33" t="s">
        <v>65</v>
      </c>
    </row>
    <row r="300" spans="1:29" ht="27" customHeight="1" x14ac:dyDescent="0.25">
      <c r="A300" s="64" t="s">
        <v>449</v>
      </c>
      <c r="B300" s="64" t="s">
        <v>450</v>
      </c>
      <c r="C300" s="37">
        <v>4301020179</v>
      </c>
      <c r="D300" s="375">
        <v>4607091384178</v>
      </c>
      <c r="E300" s="375"/>
      <c r="F300" s="63">
        <v>0.4</v>
      </c>
      <c r="G300" s="38">
        <v>10</v>
      </c>
      <c r="H300" s="63">
        <v>4</v>
      </c>
      <c r="I300" s="63">
        <v>4.24</v>
      </c>
      <c r="J300" s="38">
        <v>120</v>
      </c>
      <c r="K300" s="39" t="s">
        <v>112</v>
      </c>
      <c r="L300" s="38">
        <v>50</v>
      </c>
      <c r="M300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77"/>
      <c r="O300" s="377"/>
      <c r="P300" s="377"/>
      <c r="Q300" s="37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34" t="s">
        <v>65</v>
      </c>
    </row>
    <row r="301" spans="1:29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3"/>
      <c r="M301" s="379" t="s">
        <v>43</v>
      </c>
      <c r="N301" s="380"/>
      <c r="O301" s="380"/>
      <c r="P301" s="380"/>
      <c r="Q301" s="380"/>
      <c r="R301" s="380"/>
      <c r="S301" s="381"/>
      <c r="T301" s="43" t="s">
        <v>42</v>
      </c>
      <c r="U301" s="44">
        <f>IFERROR(U299/H299,"0")+IFERROR(U300/H300,"0")</f>
        <v>0</v>
      </c>
      <c r="V301" s="44">
        <f>IFERROR(V299/H299,"0")+IFERROR(V300/H300,"0")</f>
        <v>0</v>
      </c>
      <c r="W301" s="44">
        <f>IFERROR(IF(W299="",0,W299),"0")+IFERROR(IF(W300="",0,W300),"0")</f>
        <v>0</v>
      </c>
      <c r="X301" s="68"/>
      <c r="Y301" s="68"/>
    </row>
    <row r="302" spans="1:29" x14ac:dyDescent="0.2">
      <c r="A302" s="382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3"/>
      <c r="M302" s="379" t="s">
        <v>43</v>
      </c>
      <c r="N302" s="380"/>
      <c r="O302" s="380"/>
      <c r="P302" s="380"/>
      <c r="Q302" s="380"/>
      <c r="R302" s="380"/>
      <c r="S302" s="381"/>
      <c r="T302" s="43" t="s">
        <v>0</v>
      </c>
      <c r="U302" s="44">
        <f>IFERROR(SUM(U299:U300),"0")</f>
        <v>0</v>
      </c>
      <c r="V302" s="44">
        <f>IFERROR(SUM(V299:V300),"0")</f>
        <v>0</v>
      </c>
      <c r="W302" s="43"/>
      <c r="X302" s="68"/>
      <c r="Y302" s="68"/>
    </row>
    <row r="303" spans="1:29" ht="14.25" customHeight="1" x14ac:dyDescent="0.25">
      <c r="A303" s="374" t="s">
        <v>75</v>
      </c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374"/>
      <c r="N303" s="374"/>
      <c r="O303" s="374"/>
      <c r="P303" s="374"/>
      <c r="Q303" s="374"/>
      <c r="R303" s="374"/>
      <c r="S303" s="374"/>
      <c r="T303" s="374"/>
      <c r="U303" s="374"/>
      <c r="V303" s="374"/>
      <c r="W303" s="374"/>
      <c r="X303" s="67"/>
      <c r="Y303" s="67"/>
    </row>
    <row r="304" spans="1:29" ht="27" customHeight="1" x14ac:dyDescent="0.25">
      <c r="A304" s="64" t="s">
        <v>451</v>
      </c>
      <c r="B304" s="64" t="s">
        <v>452</v>
      </c>
      <c r="C304" s="37">
        <v>4301031137</v>
      </c>
      <c r="D304" s="375">
        <v>4607091384857</v>
      </c>
      <c r="E304" s="375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78</v>
      </c>
      <c r="L304" s="38">
        <v>35</v>
      </c>
      <c r="M304" s="54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77"/>
      <c r="O304" s="377"/>
      <c r="P304" s="377"/>
      <c r="Q304" s="378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35" t="s">
        <v>65</v>
      </c>
    </row>
    <row r="305" spans="1:29" x14ac:dyDescent="0.2">
      <c r="A305" s="382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3"/>
      <c r="M305" s="379" t="s">
        <v>43</v>
      </c>
      <c r="N305" s="380"/>
      <c r="O305" s="380"/>
      <c r="P305" s="380"/>
      <c r="Q305" s="380"/>
      <c r="R305" s="380"/>
      <c r="S305" s="381"/>
      <c r="T305" s="43" t="s">
        <v>42</v>
      </c>
      <c r="U305" s="44">
        <f>IFERROR(U304/H304,"0")</f>
        <v>0</v>
      </c>
      <c r="V305" s="44">
        <f>IFERROR(V304/H304,"0")</f>
        <v>0</v>
      </c>
      <c r="W305" s="44">
        <f>IFERROR(IF(W304="",0,W304),"0")</f>
        <v>0</v>
      </c>
      <c r="X305" s="68"/>
      <c r="Y305" s="68"/>
    </row>
    <row r="306" spans="1:29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3"/>
      <c r="M306" s="379" t="s">
        <v>43</v>
      </c>
      <c r="N306" s="380"/>
      <c r="O306" s="380"/>
      <c r="P306" s="380"/>
      <c r="Q306" s="380"/>
      <c r="R306" s="380"/>
      <c r="S306" s="381"/>
      <c r="T306" s="43" t="s">
        <v>0</v>
      </c>
      <c r="U306" s="44">
        <f>IFERROR(SUM(U304:U304),"0")</f>
        <v>0</v>
      </c>
      <c r="V306" s="44">
        <f>IFERROR(SUM(V304:V304),"0")</f>
        <v>0</v>
      </c>
      <c r="W306" s="43"/>
      <c r="X306" s="68"/>
      <c r="Y306" s="68"/>
    </row>
    <row r="307" spans="1:29" ht="14.25" customHeight="1" x14ac:dyDescent="0.25">
      <c r="A307" s="374" t="s">
        <v>79</v>
      </c>
      <c r="B307" s="374"/>
      <c r="C307" s="374"/>
      <c r="D307" s="374"/>
      <c r="E307" s="374"/>
      <c r="F307" s="374"/>
      <c r="G307" s="374"/>
      <c r="H307" s="374"/>
      <c r="I307" s="374"/>
      <c r="J307" s="374"/>
      <c r="K307" s="374"/>
      <c r="L307" s="374"/>
      <c r="M307" s="374"/>
      <c r="N307" s="374"/>
      <c r="O307" s="374"/>
      <c r="P307" s="374"/>
      <c r="Q307" s="374"/>
      <c r="R307" s="374"/>
      <c r="S307" s="374"/>
      <c r="T307" s="374"/>
      <c r="U307" s="374"/>
      <c r="V307" s="374"/>
      <c r="W307" s="374"/>
      <c r="X307" s="67"/>
      <c r="Y307" s="67"/>
    </row>
    <row r="308" spans="1:29" ht="27" customHeight="1" x14ac:dyDescent="0.25">
      <c r="A308" s="64" t="s">
        <v>453</v>
      </c>
      <c r="B308" s="64" t="s">
        <v>454</v>
      </c>
      <c r="C308" s="37">
        <v>4301051298</v>
      </c>
      <c r="D308" s="375">
        <v>4607091384260</v>
      </c>
      <c r="E308" s="37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4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77"/>
      <c r="O308" s="377"/>
      <c r="P308" s="377"/>
      <c r="Q308" s="37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236" t="s">
        <v>65</v>
      </c>
    </row>
    <row r="309" spans="1:29" x14ac:dyDescent="0.2">
      <c r="A309" s="382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3"/>
      <c r="M309" s="379" t="s">
        <v>43</v>
      </c>
      <c r="N309" s="380"/>
      <c r="O309" s="380"/>
      <c r="P309" s="380"/>
      <c r="Q309" s="380"/>
      <c r="R309" s="380"/>
      <c r="S309" s="38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29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3"/>
      <c r="M310" s="379" t="s">
        <v>43</v>
      </c>
      <c r="N310" s="380"/>
      <c r="O310" s="380"/>
      <c r="P310" s="380"/>
      <c r="Q310" s="380"/>
      <c r="R310" s="380"/>
      <c r="S310" s="38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29" ht="14.25" customHeight="1" x14ac:dyDescent="0.25">
      <c r="A311" s="374" t="s">
        <v>211</v>
      </c>
      <c r="B311" s="374"/>
      <c r="C311" s="374"/>
      <c r="D311" s="374"/>
      <c r="E311" s="374"/>
      <c r="F311" s="374"/>
      <c r="G311" s="374"/>
      <c r="H311" s="374"/>
      <c r="I311" s="374"/>
      <c r="J311" s="374"/>
      <c r="K311" s="374"/>
      <c r="L311" s="374"/>
      <c r="M311" s="374"/>
      <c r="N311" s="374"/>
      <c r="O311" s="374"/>
      <c r="P311" s="374"/>
      <c r="Q311" s="374"/>
      <c r="R311" s="374"/>
      <c r="S311" s="374"/>
      <c r="T311" s="374"/>
      <c r="U311" s="374"/>
      <c r="V311" s="374"/>
      <c r="W311" s="374"/>
      <c r="X311" s="67"/>
      <c r="Y311" s="67"/>
    </row>
    <row r="312" spans="1:29" ht="16.5" customHeight="1" x14ac:dyDescent="0.25">
      <c r="A312" s="64" t="s">
        <v>455</v>
      </c>
      <c r="B312" s="64" t="s">
        <v>456</v>
      </c>
      <c r="C312" s="37">
        <v>4301060314</v>
      </c>
      <c r="D312" s="375">
        <v>4607091384673</v>
      </c>
      <c r="E312" s="375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77"/>
      <c r="O312" s="377"/>
      <c r="P312" s="377"/>
      <c r="Q312" s="378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37" t="s">
        <v>65</v>
      </c>
    </row>
    <row r="313" spans="1:29" x14ac:dyDescent="0.2">
      <c r="A313" s="382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3"/>
      <c r="M313" s="379" t="s">
        <v>43</v>
      </c>
      <c r="N313" s="380"/>
      <c r="O313" s="380"/>
      <c r="P313" s="380"/>
      <c r="Q313" s="380"/>
      <c r="R313" s="380"/>
      <c r="S313" s="381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29" x14ac:dyDescent="0.2">
      <c r="A314" s="382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3"/>
      <c r="M314" s="379" t="s">
        <v>43</v>
      </c>
      <c r="N314" s="380"/>
      <c r="O314" s="380"/>
      <c r="P314" s="380"/>
      <c r="Q314" s="380"/>
      <c r="R314" s="380"/>
      <c r="S314" s="381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29" ht="16.5" customHeight="1" x14ac:dyDescent="0.25">
      <c r="A315" s="373" t="s">
        <v>457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6"/>
      <c r="Y315" s="66"/>
    </row>
    <row r="316" spans="1:29" ht="14.25" customHeight="1" x14ac:dyDescent="0.25">
      <c r="A316" s="374" t="s">
        <v>116</v>
      </c>
      <c r="B316" s="374"/>
      <c r="C316" s="374"/>
      <c r="D316" s="374"/>
      <c r="E316" s="374"/>
      <c r="F316" s="374"/>
      <c r="G316" s="374"/>
      <c r="H316" s="374"/>
      <c r="I316" s="374"/>
      <c r="J316" s="374"/>
      <c r="K316" s="374"/>
      <c r="L316" s="374"/>
      <c r="M316" s="374"/>
      <c r="N316" s="374"/>
      <c r="O316" s="374"/>
      <c r="P316" s="374"/>
      <c r="Q316" s="374"/>
      <c r="R316" s="374"/>
      <c r="S316" s="374"/>
      <c r="T316" s="374"/>
      <c r="U316" s="374"/>
      <c r="V316" s="374"/>
      <c r="W316" s="374"/>
      <c r="X316" s="67"/>
      <c r="Y316" s="67"/>
    </row>
    <row r="317" spans="1:29" ht="27" customHeight="1" x14ac:dyDescent="0.25">
      <c r="A317" s="64" t="s">
        <v>458</v>
      </c>
      <c r="B317" s="64" t="s">
        <v>459</v>
      </c>
      <c r="C317" s="37">
        <v>4301011324</v>
      </c>
      <c r="D317" s="375">
        <v>4607091384185</v>
      </c>
      <c r="E317" s="375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4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77"/>
      <c r="O317" s="377"/>
      <c r="P317" s="377"/>
      <c r="Q317" s="378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38" t="s">
        <v>65</v>
      </c>
    </row>
    <row r="318" spans="1:29" ht="27" customHeight="1" x14ac:dyDescent="0.25">
      <c r="A318" s="64" t="s">
        <v>460</v>
      </c>
      <c r="B318" s="64" t="s">
        <v>461</v>
      </c>
      <c r="C318" s="37">
        <v>4301011312</v>
      </c>
      <c r="D318" s="375">
        <v>4607091384192</v>
      </c>
      <c r="E318" s="375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112</v>
      </c>
      <c r="L318" s="38">
        <v>60</v>
      </c>
      <c r="M318" s="5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77"/>
      <c r="O318" s="377"/>
      <c r="P318" s="377"/>
      <c r="Q318" s="378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239" t="s">
        <v>65</v>
      </c>
    </row>
    <row r="319" spans="1:29" ht="27" customHeight="1" x14ac:dyDescent="0.25">
      <c r="A319" s="64" t="s">
        <v>462</v>
      </c>
      <c r="B319" s="64" t="s">
        <v>463</v>
      </c>
      <c r="C319" s="37">
        <v>4301011483</v>
      </c>
      <c r="D319" s="375">
        <v>4680115881907</v>
      </c>
      <c r="E319" s="375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1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77"/>
      <c r="O319" s="377"/>
      <c r="P319" s="377"/>
      <c r="Q319" s="378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240" t="s">
        <v>65</v>
      </c>
    </row>
    <row r="320" spans="1:29" ht="27" customHeight="1" x14ac:dyDescent="0.25">
      <c r="A320" s="64" t="s">
        <v>464</v>
      </c>
      <c r="B320" s="64" t="s">
        <v>465</v>
      </c>
      <c r="C320" s="37">
        <v>4301011303</v>
      </c>
      <c r="D320" s="375">
        <v>4607091384680</v>
      </c>
      <c r="E320" s="375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77"/>
      <c r="O320" s="377"/>
      <c r="P320" s="377"/>
      <c r="Q320" s="37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241" t="s">
        <v>65</v>
      </c>
    </row>
    <row r="321" spans="1:29" x14ac:dyDescent="0.2">
      <c r="A321" s="382"/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3"/>
      <c r="M321" s="379" t="s">
        <v>43</v>
      </c>
      <c r="N321" s="380"/>
      <c r="O321" s="380"/>
      <c r="P321" s="380"/>
      <c r="Q321" s="380"/>
      <c r="R321" s="380"/>
      <c r="S321" s="381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29" x14ac:dyDescent="0.2">
      <c r="A322" s="382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3"/>
      <c r="M322" s="379" t="s">
        <v>43</v>
      </c>
      <c r="N322" s="380"/>
      <c r="O322" s="380"/>
      <c r="P322" s="380"/>
      <c r="Q322" s="380"/>
      <c r="R322" s="380"/>
      <c r="S322" s="381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29" ht="14.25" customHeight="1" x14ac:dyDescent="0.25">
      <c r="A323" s="374" t="s">
        <v>75</v>
      </c>
      <c r="B323" s="374"/>
      <c r="C323" s="374"/>
      <c r="D323" s="374"/>
      <c r="E323" s="374"/>
      <c r="F323" s="374"/>
      <c r="G323" s="374"/>
      <c r="H323" s="374"/>
      <c r="I323" s="374"/>
      <c r="J323" s="374"/>
      <c r="K323" s="374"/>
      <c r="L323" s="374"/>
      <c r="M323" s="374"/>
      <c r="N323" s="374"/>
      <c r="O323" s="374"/>
      <c r="P323" s="374"/>
      <c r="Q323" s="374"/>
      <c r="R323" s="374"/>
      <c r="S323" s="374"/>
      <c r="T323" s="374"/>
      <c r="U323" s="374"/>
      <c r="V323" s="374"/>
      <c r="W323" s="374"/>
      <c r="X323" s="67"/>
      <c r="Y323" s="67"/>
    </row>
    <row r="324" spans="1:29" ht="27" customHeight="1" x14ac:dyDescent="0.25">
      <c r="A324" s="64" t="s">
        <v>466</v>
      </c>
      <c r="B324" s="64" t="s">
        <v>467</v>
      </c>
      <c r="C324" s="37">
        <v>4301031139</v>
      </c>
      <c r="D324" s="375">
        <v>4607091384802</v>
      </c>
      <c r="E324" s="375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77"/>
      <c r="O324" s="377"/>
      <c r="P324" s="377"/>
      <c r="Q324" s="378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42" t="s">
        <v>65</v>
      </c>
    </row>
    <row r="325" spans="1:29" ht="27" customHeight="1" x14ac:dyDescent="0.25">
      <c r="A325" s="64" t="s">
        <v>468</v>
      </c>
      <c r="B325" s="64" t="s">
        <v>469</v>
      </c>
      <c r="C325" s="37">
        <v>4301031140</v>
      </c>
      <c r="D325" s="375">
        <v>4607091384826</v>
      </c>
      <c r="E325" s="375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77"/>
      <c r="O325" s="377"/>
      <c r="P325" s="377"/>
      <c r="Q325" s="378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243" t="s">
        <v>65</v>
      </c>
    </row>
    <row r="326" spans="1:29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3"/>
      <c r="M326" s="379" t="s">
        <v>43</v>
      </c>
      <c r="N326" s="380"/>
      <c r="O326" s="380"/>
      <c r="P326" s="380"/>
      <c r="Q326" s="380"/>
      <c r="R326" s="380"/>
      <c r="S326" s="381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29" x14ac:dyDescent="0.2">
      <c r="A327" s="382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3"/>
      <c r="M327" s="379" t="s">
        <v>43</v>
      </c>
      <c r="N327" s="380"/>
      <c r="O327" s="380"/>
      <c r="P327" s="380"/>
      <c r="Q327" s="380"/>
      <c r="R327" s="380"/>
      <c r="S327" s="381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29" ht="14.25" customHeight="1" x14ac:dyDescent="0.25">
      <c r="A328" s="374" t="s">
        <v>79</v>
      </c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374"/>
      <c r="N328" s="374"/>
      <c r="O328" s="374"/>
      <c r="P328" s="374"/>
      <c r="Q328" s="374"/>
      <c r="R328" s="374"/>
      <c r="S328" s="374"/>
      <c r="T328" s="374"/>
      <c r="U328" s="374"/>
      <c r="V328" s="374"/>
      <c r="W328" s="374"/>
      <c r="X328" s="67"/>
      <c r="Y328" s="67"/>
    </row>
    <row r="329" spans="1:29" ht="27" customHeight="1" x14ac:dyDescent="0.25">
      <c r="A329" s="64" t="s">
        <v>470</v>
      </c>
      <c r="B329" s="64" t="s">
        <v>471</v>
      </c>
      <c r="C329" s="37">
        <v>4301051303</v>
      </c>
      <c r="D329" s="375">
        <v>4607091384246</v>
      </c>
      <c r="E329" s="37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77"/>
      <c r="O329" s="377"/>
      <c r="P329" s="377"/>
      <c r="Q329" s="378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244" t="s">
        <v>65</v>
      </c>
    </row>
    <row r="330" spans="1:29" ht="27" customHeight="1" x14ac:dyDescent="0.25">
      <c r="A330" s="64" t="s">
        <v>472</v>
      </c>
      <c r="B330" s="64" t="s">
        <v>473</v>
      </c>
      <c r="C330" s="37">
        <v>4301051445</v>
      </c>
      <c r="D330" s="375">
        <v>4680115881976</v>
      </c>
      <c r="E330" s="375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56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77"/>
      <c r="O330" s="377"/>
      <c r="P330" s="377"/>
      <c r="Q330" s="378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245" t="s">
        <v>65</v>
      </c>
    </row>
    <row r="331" spans="1:29" ht="27" customHeight="1" x14ac:dyDescent="0.25">
      <c r="A331" s="64" t="s">
        <v>474</v>
      </c>
      <c r="B331" s="64" t="s">
        <v>475</v>
      </c>
      <c r="C331" s="37">
        <v>4301051297</v>
      </c>
      <c r="D331" s="375">
        <v>4607091384253</v>
      </c>
      <c r="E331" s="375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77"/>
      <c r="O331" s="377"/>
      <c r="P331" s="377"/>
      <c r="Q331" s="378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46" t="s">
        <v>65</v>
      </c>
    </row>
    <row r="332" spans="1:29" ht="27" customHeight="1" x14ac:dyDescent="0.25">
      <c r="A332" s="64" t="s">
        <v>476</v>
      </c>
      <c r="B332" s="64" t="s">
        <v>477</v>
      </c>
      <c r="C332" s="37">
        <v>4301051444</v>
      </c>
      <c r="D332" s="375">
        <v>4680115881969</v>
      </c>
      <c r="E332" s="375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58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77"/>
      <c r="O332" s="377"/>
      <c r="P332" s="377"/>
      <c r="Q332" s="37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247" t="s">
        <v>65</v>
      </c>
    </row>
    <row r="333" spans="1:29" x14ac:dyDescent="0.2">
      <c r="A333" s="382"/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3"/>
      <c r="M333" s="379" t="s">
        <v>43</v>
      </c>
      <c r="N333" s="380"/>
      <c r="O333" s="380"/>
      <c r="P333" s="380"/>
      <c r="Q333" s="380"/>
      <c r="R333" s="380"/>
      <c r="S333" s="381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29" x14ac:dyDescent="0.2">
      <c r="A334" s="382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3"/>
      <c r="M334" s="379" t="s">
        <v>43</v>
      </c>
      <c r="N334" s="380"/>
      <c r="O334" s="380"/>
      <c r="P334" s="380"/>
      <c r="Q334" s="380"/>
      <c r="R334" s="380"/>
      <c r="S334" s="381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29" ht="14.25" customHeight="1" x14ac:dyDescent="0.25">
      <c r="A335" s="374" t="s">
        <v>211</v>
      </c>
      <c r="B335" s="374"/>
      <c r="C335" s="374"/>
      <c r="D335" s="374"/>
      <c r="E335" s="374"/>
      <c r="F335" s="374"/>
      <c r="G335" s="374"/>
      <c r="H335" s="374"/>
      <c r="I335" s="374"/>
      <c r="J335" s="374"/>
      <c r="K335" s="374"/>
      <c r="L335" s="374"/>
      <c r="M335" s="374"/>
      <c r="N335" s="374"/>
      <c r="O335" s="374"/>
      <c r="P335" s="374"/>
      <c r="Q335" s="374"/>
      <c r="R335" s="374"/>
      <c r="S335" s="374"/>
      <c r="T335" s="374"/>
      <c r="U335" s="374"/>
      <c r="V335" s="374"/>
      <c r="W335" s="374"/>
      <c r="X335" s="67"/>
      <c r="Y335" s="67"/>
    </row>
    <row r="336" spans="1:29" ht="27" customHeight="1" x14ac:dyDescent="0.25">
      <c r="A336" s="64" t="s">
        <v>478</v>
      </c>
      <c r="B336" s="64" t="s">
        <v>479</v>
      </c>
      <c r="C336" s="37">
        <v>4301060322</v>
      </c>
      <c r="D336" s="375">
        <v>4607091389357</v>
      </c>
      <c r="E336" s="375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59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77"/>
      <c r="O336" s="377"/>
      <c r="P336" s="377"/>
      <c r="Q336" s="378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248" t="s">
        <v>65</v>
      </c>
    </row>
    <row r="337" spans="1:29" x14ac:dyDescent="0.2">
      <c r="A337" s="382"/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3"/>
      <c r="M337" s="379" t="s">
        <v>43</v>
      </c>
      <c r="N337" s="380"/>
      <c r="O337" s="380"/>
      <c r="P337" s="380"/>
      <c r="Q337" s="380"/>
      <c r="R337" s="380"/>
      <c r="S337" s="381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29" x14ac:dyDescent="0.2">
      <c r="A338" s="382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3"/>
      <c r="M338" s="379" t="s">
        <v>43</v>
      </c>
      <c r="N338" s="380"/>
      <c r="O338" s="380"/>
      <c r="P338" s="380"/>
      <c r="Q338" s="380"/>
      <c r="R338" s="380"/>
      <c r="S338" s="381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29" ht="27.75" customHeight="1" x14ac:dyDescent="0.2">
      <c r="A339" s="372" t="s">
        <v>480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55"/>
      <c r="Y339" s="55"/>
    </row>
    <row r="340" spans="1:29" ht="16.5" customHeight="1" x14ac:dyDescent="0.25">
      <c r="A340" s="373" t="s">
        <v>481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66"/>
      <c r="Y340" s="66"/>
    </row>
    <row r="341" spans="1:29" ht="14.25" customHeight="1" x14ac:dyDescent="0.25">
      <c r="A341" s="374" t="s">
        <v>116</v>
      </c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374"/>
      <c r="N341" s="374"/>
      <c r="O341" s="374"/>
      <c r="P341" s="374"/>
      <c r="Q341" s="374"/>
      <c r="R341" s="374"/>
      <c r="S341" s="374"/>
      <c r="T341" s="374"/>
      <c r="U341" s="374"/>
      <c r="V341" s="374"/>
      <c r="W341" s="374"/>
      <c r="X341" s="67"/>
      <c r="Y341" s="67"/>
    </row>
    <row r="342" spans="1:29" ht="27" customHeight="1" x14ac:dyDescent="0.25">
      <c r="A342" s="64" t="s">
        <v>482</v>
      </c>
      <c r="B342" s="64" t="s">
        <v>483</v>
      </c>
      <c r="C342" s="37">
        <v>4301011428</v>
      </c>
      <c r="D342" s="375">
        <v>4607091389708</v>
      </c>
      <c r="E342" s="375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112</v>
      </c>
      <c r="L342" s="38">
        <v>50</v>
      </c>
      <c r="M342" s="5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77"/>
      <c r="O342" s="377"/>
      <c r="P342" s="377"/>
      <c r="Q342" s="378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249" t="s">
        <v>65</v>
      </c>
    </row>
    <row r="343" spans="1:29" ht="27" customHeight="1" x14ac:dyDescent="0.25">
      <c r="A343" s="64" t="s">
        <v>484</v>
      </c>
      <c r="B343" s="64" t="s">
        <v>485</v>
      </c>
      <c r="C343" s="37">
        <v>4301011427</v>
      </c>
      <c r="D343" s="375">
        <v>4607091389692</v>
      </c>
      <c r="E343" s="375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112</v>
      </c>
      <c r="L343" s="38">
        <v>50</v>
      </c>
      <c r="M343" s="561" t="s">
        <v>486</v>
      </c>
      <c r="N343" s="377"/>
      <c r="O343" s="377"/>
      <c r="P343" s="377"/>
      <c r="Q343" s="378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250" t="s">
        <v>65</v>
      </c>
    </row>
    <row r="344" spans="1:29" x14ac:dyDescent="0.2">
      <c r="A344" s="382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3"/>
      <c r="M344" s="379" t="s">
        <v>43</v>
      </c>
      <c r="N344" s="380"/>
      <c r="O344" s="380"/>
      <c r="P344" s="380"/>
      <c r="Q344" s="380"/>
      <c r="R344" s="380"/>
      <c r="S344" s="381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29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3"/>
      <c r="M345" s="379" t="s">
        <v>43</v>
      </c>
      <c r="N345" s="380"/>
      <c r="O345" s="380"/>
      <c r="P345" s="380"/>
      <c r="Q345" s="380"/>
      <c r="R345" s="380"/>
      <c r="S345" s="381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29" ht="14.25" customHeight="1" x14ac:dyDescent="0.25">
      <c r="A346" s="374" t="s">
        <v>75</v>
      </c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374"/>
      <c r="N346" s="374"/>
      <c r="O346" s="374"/>
      <c r="P346" s="374"/>
      <c r="Q346" s="374"/>
      <c r="R346" s="374"/>
      <c r="S346" s="374"/>
      <c r="T346" s="374"/>
      <c r="U346" s="374"/>
      <c r="V346" s="374"/>
      <c r="W346" s="374"/>
      <c r="X346" s="67"/>
      <c r="Y346" s="67"/>
    </row>
    <row r="347" spans="1:29" ht="37.5" customHeight="1" x14ac:dyDescent="0.25">
      <c r="A347" s="64" t="s">
        <v>487</v>
      </c>
      <c r="B347" s="64" t="s">
        <v>488</v>
      </c>
      <c r="C347" s="37">
        <v>4301031236</v>
      </c>
      <c r="D347" s="375">
        <v>4680115882928</v>
      </c>
      <c r="E347" s="375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562" t="s">
        <v>489</v>
      </c>
      <c r="N347" s="377"/>
      <c r="O347" s="377"/>
      <c r="P347" s="377"/>
      <c r="Q347" s="37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490</v>
      </c>
      <c r="AC347" s="251" t="s">
        <v>65</v>
      </c>
    </row>
    <row r="348" spans="1:29" ht="27" customHeight="1" x14ac:dyDescent="0.25">
      <c r="A348" s="64" t="s">
        <v>491</v>
      </c>
      <c r="B348" s="64" t="s">
        <v>492</v>
      </c>
      <c r="C348" s="37">
        <v>4301031255</v>
      </c>
      <c r="D348" s="375">
        <v>4680115883185</v>
      </c>
      <c r="E348" s="375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3" t="s">
        <v>493</v>
      </c>
      <c r="N348" s="377"/>
      <c r="O348" s="377"/>
      <c r="P348" s="377"/>
      <c r="Q348" s="37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IFERROR(IF(V348=0,"",ROUNDUP(V348/H348,0)*0.00502),"")</f>
        <v/>
      </c>
      <c r="X348" s="69" t="s">
        <v>48</v>
      </c>
      <c r="Y348" s="70" t="s">
        <v>490</v>
      </c>
      <c r="AC348" s="252" t="s">
        <v>65</v>
      </c>
    </row>
    <row r="349" spans="1:29" ht="27" customHeight="1" x14ac:dyDescent="0.25">
      <c r="A349" s="64" t="s">
        <v>494</v>
      </c>
      <c r="B349" s="64" t="s">
        <v>495</v>
      </c>
      <c r="C349" s="37">
        <v>4301031177</v>
      </c>
      <c r="D349" s="375">
        <v>4607091389753</v>
      </c>
      <c r="E349" s="375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77"/>
      <c r="O349" s="377"/>
      <c r="P349" s="377"/>
      <c r="Q349" s="37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253" t="s">
        <v>65</v>
      </c>
    </row>
    <row r="350" spans="1:29" ht="27" customHeight="1" x14ac:dyDescent="0.25">
      <c r="A350" s="64" t="s">
        <v>496</v>
      </c>
      <c r="B350" s="64" t="s">
        <v>497</v>
      </c>
      <c r="C350" s="37">
        <v>4301031174</v>
      </c>
      <c r="D350" s="375">
        <v>4607091389760</v>
      </c>
      <c r="E350" s="375"/>
      <c r="F350" s="63">
        <v>0.7</v>
      </c>
      <c r="G350" s="38">
        <v>6</v>
      </c>
      <c r="H350" s="63">
        <v>4.2</v>
      </c>
      <c r="I350" s="63">
        <v>4.43</v>
      </c>
      <c r="J350" s="38">
        <v>156</v>
      </c>
      <c r="K350" s="39" t="s">
        <v>78</v>
      </c>
      <c r="L350" s="38">
        <v>45</v>
      </c>
      <c r="M350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77"/>
      <c r="O350" s="377"/>
      <c r="P350" s="377"/>
      <c r="Q350" s="37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254" t="s">
        <v>65</v>
      </c>
    </row>
    <row r="351" spans="1:29" ht="27" customHeight="1" x14ac:dyDescent="0.25">
      <c r="A351" s="64" t="s">
        <v>498</v>
      </c>
      <c r="B351" s="64" t="s">
        <v>499</v>
      </c>
      <c r="C351" s="37">
        <v>4301031175</v>
      </c>
      <c r="D351" s="375">
        <v>4607091389746</v>
      </c>
      <c r="E351" s="375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77"/>
      <c r="O351" s="377"/>
      <c r="P351" s="377"/>
      <c r="Q351" s="37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55" t="s">
        <v>65</v>
      </c>
    </row>
    <row r="352" spans="1:29" ht="27" customHeight="1" x14ac:dyDescent="0.25">
      <c r="A352" s="64" t="s">
        <v>500</v>
      </c>
      <c r="B352" s="64" t="s">
        <v>501</v>
      </c>
      <c r="C352" s="37">
        <v>4301031257</v>
      </c>
      <c r="D352" s="375">
        <v>4680115883147</v>
      </c>
      <c r="E352" s="375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7" t="s">
        <v>502</v>
      </c>
      <c r="N352" s="377"/>
      <c r="O352" s="377"/>
      <c r="P352" s="377"/>
      <c r="Q352" s="37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ref="W352:W359" si="16">IFERROR(IF(V352=0,"",ROUNDUP(V352/H352,0)*0.00502),"")</f>
        <v/>
      </c>
      <c r="X352" s="69" t="s">
        <v>48</v>
      </c>
      <c r="Y352" s="70" t="s">
        <v>48</v>
      </c>
      <c r="AC352" s="256" t="s">
        <v>65</v>
      </c>
    </row>
    <row r="353" spans="1:29" ht="27" customHeight="1" x14ac:dyDescent="0.25">
      <c r="A353" s="64" t="s">
        <v>503</v>
      </c>
      <c r="B353" s="64" t="s">
        <v>504</v>
      </c>
      <c r="C353" s="37">
        <v>4301031178</v>
      </c>
      <c r="D353" s="375">
        <v>4607091384338</v>
      </c>
      <c r="E353" s="375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6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77"/>
      <c r="O353" s="377"/>
      <c r="P353" s="377"/>
      <c r="Q353" s="37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257" t="s">
        <v>65</v>
      </c>
    </row>
    <row r="354" spans="1:29" ht="37.5" customHeight="1" x14ac:dyDescent="0.25">
      <c r="A354" s="64" t="s">
        <v>505</v>
      </c>
      <c r="B354" s="64" t="s">
        <v>506</v>
      </c>
      <c r="C354" s="37">
        <v>4301031254</v>
      </c>
      <c r="D354" s="375">
        <v>4680115883154</v>
      </c>
      <c r="E354" s="375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69" t="s">
        <v>507</v>
      </c>
      <c r="N354" s="377"/>
      <c r="O354" s="377"/>
      <c r="P354" s="377"/>
      <c r="Q354" s="37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258" t="s">
        <v>65</v>
      </c>
    </row>
    <row r="355" spans="1:29" ht="37.5" customHeight="1" x14ac:dyDescent="0.25">
      <c r="A355" s="64" t="s">
        <v>508</v>
      </c>
      <c r="B355" s="64" t="s">
        <v>509</v>
      </c>
      <c r="C355" s="37">
        <v>4301031171</v>
      </c>
      <c r="D355" s="375">
        <v>4607091389524</v>
      </c>
      <c r="E355" s="375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5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77"/>
      <c r="O355" s="377"/>
      <c r="P355" s="377"/>
      <c r="Q355" s="37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259" t="s">
        <v>65</v>
      </c>
    </row>
    <row r="356" spans="1:29" ht="27" customHeight="1" x14ac:dyDescent="0.25">
      <c r="A356" s="64" t="s">
        <v>510</v>
      </c>
      <c r="B356" s="64" t="s">
        <v>511</v>
      </c>
      <c r="C356" s="37">
        <v>4301031258</v>
      </c>
      <c r="D356" s="375">
        <v>4680115883161</v>
      </c>
      <c r="E356" s="375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571" t="s">
        <v>512</v>
      </c>
      <c r="N356" s="377"/>
      <c r="O356" s="377"/>
      <c r="P356" s="377"/>
      <c r="Q356" s="378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260" t="s">
        <v>65</v>
      </c>
    </row>
    <row r="357" spans="1:29" ht="27" customHeight="1" x14ac:dyDescent="0.25">
      <c r="A357" s="64" t="s">
        <v>513</v>
      </c>
      <c r="B357" s="64" t="s">
        <v>514</v>
      </c>
      <c r="C357" s="37">
        <v>4301031170</v>
      </c>
      <c r="D357" s="375">
        <v>4607091384345</v>
      </c>
      <c r="E357" s="375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9" t="s">
        <v>78</v>
      </c>
      <c r="L357" s="38">
        <v>45</v>
      </c>
      <c r="M357" s="57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77"/>
      <c r="O357" s="377"/>
      <c r="P357" s="377"/>
      <c r="Q357" s="378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261" t="s">
        <v>65</v>
      </c>
    </row>
    <row r="358" spans="1:29" ht="27" customHeight="1" x14ac:dyDescent="0.25">
      <c r="A358" s="64" t="s">
        <v>515</v>
      </c>
      <c r="B358" s="64" t="s">
        <v>516</v>
      </c>
      <c r="C358" s="37">
        <v>4301031256</v>
      </c>
      <c r="D358" s="375">
        <v>4680115883178</v>
      </c>
      <c r="E358" s="375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9" t="s">
        <v>78</v>
      </c>
      <c r="L358" s="38">
        <v>45</v>
      </c>
      <c r="M358" s="573" t="s">
        <v>517</v>
      </c>
      <c r="N358" s="377"/>
      <c r="O358" s="377"/>
      <c r="P358" s="377"/>
      <c r="Q358" s="378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262" t="s">
        <v>65</v>
      </c>
    </row>
    <row r="359" spans="1:29" ht="27" customHeight="1" x14ac:dyDescent="0.25">
      <c r="A359" s="64" t="s">
        <v>518</v>
      </c>
      <c r="B359" s="64" t="s">
        <v>519</v>
      </c>
      <c r="C359" s="37">
        <v>4301031172</v>
      </c>
      <c r="D359" s="375">
        <v>4607091389531</v>
      </c>
      <c r="E359" s="375"/>
      <c r="F359" s="63">
        <v>0.35</v>
      </c>
      <c r="G359" s="38">
        <v>6</v>
      </c>
      <c r="H359" s="63">
        <v>2.1</v>
      </c>
      <c r="I359" s="63">
        <v>2.23</v>
      </c>
      <c r="J359" s="38">
        <v>234</v>
      </c>
      <c r="K359" s="39" t="s">
        <v>78</v>
      </c>
      <c r="L359" s="38">
        <v>45</v>
      </c>
      <c r="M359" s="57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77"/>
      <c r="O359" s="377"/>
      <c r="P359" s="377"/>
      <c r="Q359" s="378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263" t="s">
        <v>65</v>
      </c>
    </row>
    <row r="360" spans="1:29" x14ac:dyDescent="0.2">
      <c r="A360" s="382"/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3"/>
      <c r="M360" s="379" t="s">
        <v>43</v>
      </c>
      <c r="N360" s="380"/>
      <c r="O360" s="380"/>
      <c r="P360" s="380"/>
      <c r="Q360" s="380"/>
      <c r="R360" s="380"/>
      <c r="S360" s="381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82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3"/>
      <c r="M361" s="379" t="s">
        <v>43</v>
      </c>
      <c r="N361" s="380"/>
      <c r="O361" s="380"/>
      <c r="P361" s="380"/>
      <c r="Q361" s="380"/>
      <c r="R361" s="380"/>
      <c r="S361" s="381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29" ht="14.25" customHeight="1" x14ac:dyDescent="0.25">
      <c r="A362" s="374" t="s">
        <v>79</v>
      </c>
      <c r="B362" s="374"/>
      <c r="C362" s="374"/>
      <c r="D362" s="374"/>
      <c r="E362" s="374"/>
      <c r="F362" s="374"/>
      <c r="G362" s="374"/>
      <c r="H362" s="374"/>
      <c r="I362" s="374"/>
      <c r="J362" s="374"/>
      <c r="K362" s="374"/>
      <c r="L362" s="374"/>
      <c r="M362" s="374"/>
      <c r="N362" s="374"/>
      <c r="O362" s="374"/>
      <c r="P362" s="374"/>
      <c r="Q362" s="374"/>
      <c r="R362" s="374"/>
      <c r="S362" s="374"/>
      <c r="T362" s="374"/>
      <c r="U362" s="374"/>
      <c r="V362" s="374"/>
      <c r="W362" s="374"/>
      <c r="X362" s="67"/>
      <c r="Y362" s="67"/>
    </row>
    <row r="363" spans="1:29" ht="27" customHeight="1" x14ac:dyDescent="0.25">
      <c r="A363" s="64" t="s">
        <v>520</v>
      </c>
      <c r="B363" s="64" t="s">
        <v>521</v>
      </c>
      <c r="C363" s="37">
        <v>4301051258</v>
      </c>
      <c r="D363" s="375">
        <v>4607091389685</v>
      </c>
      <c r="E363" s="375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139</v>
      </c>
      <c r="L363" s="38">
        <v>45</v>
      </c>
      <c r="M363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77"/>
      <c r="O363" s="377"/>
      <c r="P363" s="377"/>
      <c r="Q363" s="378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264" t="s">
        <v>65</v>
      </c>
    </row>
    <row r="364" spans="1:29" ht="27" customHeight="1" x14ac:dyDescent="0.25">
      <c r="A364" s="64" t="s">
        <v>522</v>
      </c>
      <c r="B364" s="64" t="s">
        <v>523</v>
      </c>
      <c r="C364" s="37">
        <v>4301051431</v>
      </c>
      <c r="D364" s="375">
        <v>4607091389654</v>
      </c>
      <c r="E364" s="375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139</v>
      </c>
      <c r="L364" s="38">
        <v>45</v>
      </c>
      <c r="M364" s="576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77"/>
      <c r="O364" s="377"/>
      <c r="P364" s="377"/>
      <c r="Q364" s="378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265" t="s">
        <v>65</v>
      </c>
    </row>
    <row r="365" spans="1:29" ht="27" customHeight="1" x14ac:dyDescent="0.25">
      <c r="A365" s="64" t="s">
        <v>524</v>
      </c>
      <c r="B365" s="64" t="s">
        <v>525</v>
      </c>
      <c r="C365" s="37">
        <v>4301051284</v>
      </c>
      <c r="D365" s="375">
        <v>4607091384352</v>
      </c>
      <c r="E365" s="375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139</v>
      </c>
      <c r="L365" s="38">
        <v>45</v>
      </c>
      <c r="M365" s="5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77"/>
      <c r="O365" s="377"/>
      <c r="P365" s="377"/>
      <c r="Q365" s="378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266" t="s">
        <v>65</v>
      </c>
    </row>
    <row r="366" spans="1:29" ht="27" customHeight="1" x14ac:dyDescent="0.25">
      <c r="A366" s="64" t="s">
        <v>526</v>
      </c>
      <c r="B366" s="64" t="s">
        <v>527</v>
      </c>
      <c r="C366" s="37">
        <v>4301051257</v>
      </c>
      <c r="D366" s="375">
        <v>4607091389661</v>
      </c>
      <c r="E366" s="375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139</v>
      </c>
      <c r="L366" s="38">
        <v>45</v>
      </c>
      <c r="M366" s="5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77"/>
      <c r="O366" s="377"/>
      <c r="P366" s="377"/>
      <c r="Q366" s="37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267" t="s">
        <v>65</v>
      </c>
    </row>
    <row r="367" spans="1:29" x14ac:dyDescent="0.2">
      <c r="A367" s="382"/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3"/>
      <c r="M367" s="379" t="s">
        <v>43</v>
      </c>
      <c r="N367" s="380"/>
      <c r="O367" s="380"/>
      <c r="P367" s="380"/>
      <c r="Q367" s="380"/>
      <c r="R367" s="380"/>
      <c r="S367" s="381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29" x14ac:dyDescent="0.2">
      <c r="A368" s="382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3"/>
      <c r="M368" s="379" t="s">
        <v>43</v>
      </c>
      <c r="N368" s="380"/>
      <c r="O368" s="380"/>
      <c r="P368" s="380"/>
      <c r="Q368" s="380"/>
      <c r="R368" s="380"/>
      <c r="S368" s="381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29" ht="14.25" customHeight="1" x14ac:dyDescent="0.25">
      <c r="A369" s="374" t="s">
        <v>211</v>
      </c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374"/>
      <c r="N369" s="374"/>
      <c r="O369" s="374"/>
      <c r="P369" s="374"/>
      <c r="Q369" s="374"/>
      <c r="R369" s="374"/>
      <c r="S369" s="374"/>
      <c r="T369" s="374"/>
      <c r="U369" s="374"/>
      <c r="V369" s="374"/>
      <c r="W369" s="374"/>
      <c r="X369" s="67"/>
      <c r="Y369" s="67"/>
    </row>
    <row r="370" spans="1:29" ht="27" customHeight="1" x14ac:dyDescent="0.25">
      <c r="A370" s="64" t="s">
        <v>528</v>
      </c>
      <c r="B370" s="64" t="s">
        <v>529</v>
      </c>
      <c r="C370" s="37">
        <v>4301060352</v>
      </c>
      <c r="D370" s="375">
        <v>4680115881648</v>
      </c>
      <c r="E370" s="375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79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77"/>
      <c r="O370" s="377"/>
      <c r="P370" s="377"/>
      <c r="Q370" s="37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268" t="s">
        <v>65</v>
      </c>
    </row>
    <row r="371" spans="1:29" x14ac:dyDescent="0.2">
      <c r="A371" s="382"/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3"/>
      <c r="M371" s="379" t="s">
        <v>43</v>
      </c>
      <c r="N371" s="380"/>
      <c r="O371" s="380"/>
      <c r="P371" s="380"/>
      <c r="Q371" s="380"/>
      <c r="R371" s="380"/>
      <c r="S371" s="381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29" x14ac:dyDescent="0.2">
      <c r="A372" s="382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3"/>
      <c r="M372" s="379" t="s">
        <v>43</v>
      </c>
      <c r="N372" s="380"/>
      <c r="O372" s="380"/>
      <c r="P372" s="380"/>
      <c r="Q372" s="380"/>
      <c r="R372" s="380"/>
      <c r="S372" s="381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29" ht="14.25" customHeight="1" x14ac:dyDescent="0.25">
      <c r="A373" s="374" t="s">
        <v>92</v>
      </c>
      <c r="B373" s="374"/>
      <c r="C373" s="374"/>
      <c r="D373" s="374"/>
      <c r="E373" s="374"/>
      <c r="F373" s="374"/>
      <c r="G373" s="374"/>
      <c r="H373" s="374"/>
      <c r="I373" s="374"/>
      <c r="J373" s="374"/>
      <c r="K373" s="374"/>
      <c r="L373" s="374"/>
      <c r="M373" s="374"/>
      <c r="N373" s="374"/>
      <c r="O373" s="374"/>
      <c r="P373" s="374"/>
      <c r="Q373" s="374"/>
      <c r="R373" s="374"/>
      <c r="S373" s="374"/>
      <c r="T373" s="374"/>
      <c r="U373" s="374"/>
      <c r="V373" s="374"/>
      <c r="W373" s="374"/>
      <c r="X373" s="67"/>
      <c r="Y373" s="67"/>
    </row>
    <row r="374" spans="1:29" ht="27" customHeight="1" x14ac:dyDescent="0.25">
      <c r="A374" s="64" t="s">
        <v>530</v>
      </c>
      <c r="B374" s="64" t="s">
        <v>531</v>
      </c>
      <c r="C374" s="37">
        <v>4301032042</v>
      </c>
      <c r="D374" s="375">
        <v>4680115883017</v>
      </c>
      <c r="E374" s="375"/>
      <c r="F374" s="63">
        <v>0.03</v>
      </c>
      <c r="G374" s="38">
        <v>20</v>
      </c>
      <c r="H374" s="63">
        <v>0.6</v>
      </c>
      <c r="I374" s="63">
        <v>0.63</v>
      </c>
      <c r="J374" s="38">
        <v>350</v>
      </c>
      <c r="K374" s="39" t="s">
        <v>533</v>
      </c>
      <c r="L374" s="38">
        <v>60</v>
      </c>
      <c r="M374" s="580" t="s">
        <v>532</v>
      </c>
      <c r="N374" s="377"/>
      <c r="O374" s="377"/>
      <c r="P374" s="377"/>
      <c r="Q374" s="378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269" t="s">
        <v>65</v>
      </c>
    </row>
    <row r="375" spans="1:29" ht="27" customHeight="1" x14ac:dyDescent="0.25">
      <c r="A375" s="64" t="s">
        <v>534</v>
      </c>
      <c r="B375" s="64" t="s">
        <v>535</v>
      </c>
      <c r="C375" s="37">
        <v>4301032043</v>
      </c>
      <c r="D375" s="375">
        <v>4680115883031</v>
      </c>
      <c r="E375" s="375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533</v>
      </c>
      <c r="L375" s="38">
        <v>60</v>
      </c>
      <c r="M375" s="581" t="s">
        <v>536</v>
      </c>
      <c r="N375" s="377"/>
      <c r="O375" s="377"/>
      <c r="P375" s="377"/>
      <c r="Q375" s="378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70" t="s">
        <v>65</v>
      </c>
    </row>
    <row r="376" spans="1:29" ht="27" customHeight="1" x14ac:dyDescent="0.25">
      <c r="A376" s="64" t="s">
        <v>537</v>
      </c>
      <c r="B376" s="64" t="s">
        <v>538</v>
      </c>
      <c r="C376" s="37">
        <v>4301032041</v>
      </c>
      <c r="D376" s="375">
        <v>4680115883024</v>
      </c>
      <c r="E376" s="375"/>
      <c r="F376" s="63">
        <v>0.03</v>
      </c>
      <c r="G376" s="38">
        <v>20</v>
      </c>
      <c r="H376" s="63">
        <v>0.6</v>
      </c>
      <c r="I376" s="63">
        <v>0.63</v>
      </c>
      <c r="J376" s="38">
        <v>350</v>
      </c>
      <c r="K376" s="39" t="s">
        <v>533</v>
      </c>
      <c r="L376" s="38">
        <v>60</v>
      </c>
      <c r="M376" s="582" t="s">
        <v>539</v>
      </c>
      <c r="N376" s="377"/>
      <c r="O376" s="377"/>
      <c r="P376" s="377"/>
      <c r="Q376" s="37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271" t="s">
        <v>65</v>
      </c>
    </row>
    <row r="377" spans="1:29" x14ac:dyDescent="0.2">
      <c r="A377" s="382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3"/>
      <c r="M377" s="379" t="s">
        <v>43</v>
      </c>
      <c r="N377" s="380"/>
      <c r="O377" s="380"/>
      <c r="P377" s="380"/>
      <c r="Q377" s="380"/>
      <c r="R377" s="380"/>
      <c r="S377" s="381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29" x14ac:dyDescent="0.2">
      <c r="A378" s="382"/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3"/>
      <c r="M378" s="379" t="s">
        <v>43</v>
      </c>
      <c r="N378" s="380"/>
      <c r="O378" s="380"/>
      <c r="P378" s="380"/>
      <c r="Q378" s="380"/>
      <c r="R378" s="380"/>
      <c r="S378" s="381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29" ht="16.5" customHeight="1" x14ac:dyDescent="0.25">
      <c r="A379" s="373" t="s">
        <v>540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6"/>
      <c r="Y379" s="66"/>
    </row>
    <row r="380" spans="1:29" ht="14.25" customHeight="1" x14ac:dyDescent="0.25">
      <c r="A380" s="374" t="s">
        <v>109</v>
      </c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374"/>
      <c r="N380" s="374"/>
      <c r="O380" s="374"/>
      <c r="P380" s="374"/>
      <c r="Q380" s="374"/>
      <c r="R380" s="374"/>
      <c r="S380" s="374"/>
      <c r="T380" s="374"/>
      <c r="U380" s="374"/>
      <c r="V380" s="374"/>
      <c r="W380" s="374"/>
      <c r="X380" s="67"/>
      <c r="Y380" s="67"/>
    </row>
    <row r="381" spans="1:29" ht="27" customHeight="1" x14ac:dyDescent="0.25">
      <c r="A381" s="64" t="s">
        <v>541</v>
      </c>
      <c r="B381" s="64" t="s">
        <v>542</v>
      </c>
      <c r="C381" s="37">
        <v>4301020196</v>
      </c>
      <c r="D381" s="375">
        <v>4607091389388</v>
      </c>
      <c r="E381" s="37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139</v>
      </c>
      <c r="L381" s="38">
        <v>35</v>
      </c>
      <c r="M381" s="5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77"/>
      <c r="O381" s="377"/>
      <c r="P381" s="377"/>
      <c r="Q381" s="37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272" t="s">
        <v>65</v>
      </c>
    </row>
    <row r="382" spans="1:29" ht="27" customHeight="1" x14ac:dyDescent="0.25">
      <c r="A382" s="64" t="s">
        <v>543</v>
      </c>
      <c r="B382" s="64" t="s">
        <v>544</v>
      </c>
      <c r="C382" s="37">
        <v>4301020185</v>
      </c>
      <c r="D382" s="375">
        <v>4607091389364</v>
      </c>
      <c r="E382" s="37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139</v>
      </c>
      <c r="L382" s="38">
        <v>35</v>
      </c>
      <c r="M382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77"/>
      <c r="O382" s="377"/>
      <c r="P382" s="377"/>
      <c r="Q382" s="37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273" t="s">
        <v>65</v>
      </c>
    </row>
    <row r="383" spans="1:29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3"/>
      <c r="M383" s="379" t="s">
        <v>43</v>
      </c>
      <c r="N383" s="380"/>
      <c r="O383" s="380"/>
      <c r="P383" s="380"/>
      <c r="Q383" s="380"/>
      <c r="R383" s="380"/>
      <c r="S383" s="38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29" x14ac:dyDescent="0.2">
      <c r="A384" s="382"/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3"/>
      <c r="M384" s="379" t="s">
        <v>43</v>
      </c>
      <c r="N384" s="380"/>
      <c r="O384" s="380"/>
      <c r="P384" s="380"/>
      <c r="Q384" s="380"/>
      <c r="R384" s="380"/>
      <c r="S384" s="38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29" ht="14.25" customHeight="1" x14ac:dyDescent="0.25">
      <c r="A385" s="374" t="s">
        <v>75</v>
      </c>
      <c r="B385" s="374"/>
      <c r="C385" s="374"/>
      <c r="D385" s="374"/>
      <c r="E385" s="374"/>
      <c r="F385" s="374"/>
      <c r="G385" s="374"/>
      <c r="H385" s="374"/>
      <c r="I385" s="374"/>
      <c r="J385" s="374"/>
      <c r="K385" s="374"/>
      <c r="L385" s="374"/>
      <c r="M385" s="374"/>
      <c r="N385" s="374"/>
      <c r="O385" s="374"/>
      <c r="P385" s="374"/>
      <c r="Q385" s="374"/>
      <c r="R385" s="374"/>
      <c r="S385" s="374"/>
      <c r="T385" s="374"/>
      <c r="U385" s="374"/>
      <c r="V385" s="374"/>
      <c r="W385" s="374"/>
      <c r="X385" s="67"/>
      <c r="Y385" s="67"/>
    </row>
    <row r="386" spans="1:29" ht="27" customHeight="1" x14ac:dyDescent="0.25">
      <c r="A386" s="64" t="s">
        <v>545</v>
      </c>
      <c r="B386" s="64" t="s">
        <v>546</v>
      </c>
      <c r="C386" s="37">
        <v>4301031215</v>
      </c>
      <c r="D386" s="375">
        <v>4680115882911</v>
      </c>
      <c r="E386" s="375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5" t="s">
        <v>547</v>
      </c>
      <c r="N386" s="377"/>
      <c r="O386" s="377"/>
      <c r="P386" s="377"/>
      <c r="Q386" s="378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ref="V386:V392" si="17">IFERROR(IF(U386="",0,CEILING((U386/$H386),1)*$H386),"")</f>
        <v>0</v>
      </c>
      <c r="W386" s="42" t="str">
        <f>IFERROR(IF(V386=0,"",ROUNDUP(V386/H386,0)*0.00502),"")</f>
        <v/>
      </c>
      <c r="X386" s="69" t="s">
        <v>48</v>
      </c>
      <c r="Y386" s="70" t="s">
        <v>490</v>
      </c>
      <c r="AC386" s="274" t="s">
        <v>65</v>
      </c>
    </row>
    <row r="387" spans="1:29" ht="27" customHeight="1" x14ac:dyDescent="0.25">
      <c r="A387" s="64" t="s">
        <v>548</v>
      </c>
      <c r="B387" s="64" t="s">
        <v>549</v>
      </c>
      <c r="C387" s="37">
        <v>4301031179</v>
      </c>
      <c r="D387" s="375">
        <v>4607091389739</v>
      </c>
      <c r="E387" s="375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78</v>
      </c>
      <c r="L387" s="38">
        <v>45</v>
      </c>
      <c r="M387" s="5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77"/>
      <c r="O387" s="377"/>
      <c r="P387" s="377"/>
      <c r="Q387" s="37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275" t="s">
        <v>65</v>
      </c>
    </row>
    <row r="388" spans="1:29" ht="27" customHeight="1" x14ac:dyDescent="0.25">
      <c r="A388" s="64" t="s">
        <v>550</v>
      </c>
      <c r="B388" s="64" t="s">
        <v>551</v>
      </c>
      <c r="C388" s="37">
        <v>4301031247</v>
      </c>
      <c r="D388" s="375">
        <v>4680115883048</v>
      </c>
      <c r="E388" s="375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587" t="s">
        <v>552</v>
      </c>
      <c r="N388" s="377"/>
      <c r="O388" s="377"/>
      <c r="P388" s="377"/>
      <c r="Q388" s="37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76" t="s">
        <v>65</v>
      </c>
    </row>
    <row r="389" spans="1:29" ht="27" customHeight="1" x14ac:dyDescent="0.25">
      <c r="A389" s="64" t="s">
        <v>553</v>
      </c>
      <c r="B389" s="64" t="s">
        <v>554</v>
      </c>
      <c r="C389" s="37">
        <v>4301031176</v>
      </c>
      <c r="D389" s="375">
        <v>4607091389425</v>
      </c>
      <c r="E389" s="375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58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77"/>
      <c r="O389" s="377"/>
      <c r="P389" s="377"/>
      <c r="Q389" s="37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277" t="s">
        <v>65</v>
      </c>
    </row>
    <row r="390" spans="1:29" ht="27" customHeight="1" x14ac:dyDescent="0.25">
      <c r="A390" s="64" t="s">
        <v>555</v>
      </c>
      <c r="B390" s="64" t="s">
        <v>556</v>
      </c>
      <c r="C390" s="37">
        <v>4301031167</v>
      </c>
      <c r="D390" s="375">
        <v>4680115880771</v>
      </c>
      <c r="E390" s="37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77"/>
      <c r="O390" s="377"/>
      <c r="P390" s="377"/>
      <c r="Q390" s="37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278" t="s">
        <v>65</v>
      </c>
    </row>
    <row r="391" spans="1:29" ht="27" customHeight="1" x14ac:dyDescent="0.25">
      <c r="A391" s="64" t="s">
        <v>557</v>
      </c>
      <c r="B391" s="64" t="s">
        <v>558</v>
      </c>
      <c r="C391" s="37">
        <v>4301031173</v>
      </c>
      <c r="D391" s="375">
        <v>4607091389500</v>
      </c>
      <c r="E391" s="37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59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77"/>
      <c r="O391" s="377"/>
      <c r="P391" s="377"/>
      <c r="Q391" s="37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279" t="s">
        <v>65</v>
      </c>
    </row>
    <row r="392" spans="1:29" ht="27" customHeight="1" x14ac:dyDescent="0.25">
      <c r="A392" s="64" t="s">
        <v>559</v>
      </c>
      <c r="B392" s="64" t="s">
        <v>560</v>
      </c>
      <c r="C392" s="37">
        <v>4301031103</v>
      </c>
      <c r="D392" s="375">
        <v>4680115881983</v>
      </c>
      <c r="E392" s="37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591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77"/>
      <c r="O392" s="377"/>
      <c r="P392" s="377"/>
      <c r="Q392" s="37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280" t="s">
        <v>65</v>
      </c>
    </row>
    <row r="393" spans="1:29" x14ac:dyDescent="0.2">
      <c r="A393" s="382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3"/>
      <c r="M393" s="379" t="s">
        <v>43</v>
      </c>
      <c r="N393" s="380"/>
      <c r="O393" s="380"/>
      <c r="P393" s="380"/>
      <c r="Q393" s="380"/>
      <c r="R393" s="380"/>
      <c r="S393" s="381"/>
      <c r="T393" s="43" t="s">
        <v>42</v>
      </c>
      <c r="U393" s="44">
        <f>IFERROR(U386/H386,"0")+IFERROR(U387/H387,"0")+IFERROR(U388/H388,"0")+IFERROR(U389/H389,"0")+IFERROR(U390/H390,"0")+IFERROR(U391/H391,"0")+IFERROR(U392/H392,"0")</f>
        <v>0</v>
      </c>
      <c r="V393" s="44">
        <f>IFERROR(V386/H386,"0")+IFERROR(V387/H387,"0")+IFERROR(V388/H388,"0")+IFERROR(V389/H389,"0")+IFERROR(V390/H390,"0")+IFERROR(V391/H391,"0")+IFERROR(V392/H392,"0")</f>
        <v>0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68"/>
      <c r="Y393" s="68"/>
    </row>
    <row r="394" spans="1:29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3"/>
      <c r="M394" s="379" t="s">
        <v>43</v>
      </c>
      <c r="N394" s="380"/>
      <c r="O394" s="380"/>
      <c r="P394" s="380"/>
      <c r="Q394" s="380"/>
      <c r="R394" s="380"/>
      <c r="S394" s="381"/>
      <c r="T394" s="43" t="s">
        <v>0</v>
      </c>
      <c r="U394" s="44">
        <f>IFERROR(SUM(U386:U392),"0")</f>
        <v>0</v>
      </c>
      <c r="V394" s="44">
        <f>IFERROR(SUM(V386:V392),"0")</f>
        <v>0</v>
      </c>
      <c r="W394" s="43"/>
      <c r="X394" s="68"/>
      <c r="Y394" s="68"/>
    </row>
    <row r="395" spans="1:29" ht="14.25" customHeight="1" x14ac:dyDescent="0.25">
      <c r="A395" s="374" t="s">
        <v>92</v>
      </c>
      <c r="B395" s="374"/>
      <c r="C395" s="374"/>
      <c r="D395" s="374"/>
      <c r="E395" s="374"/>
      <c r="F395" s="374"/>
      <c r="G395" s="374"/>
      <c r="H395" s="374"/>
      <c r="I395" s="374"/>
      <c r="J395" s="374"/>
      <c r="K395" s="374"/>
      <c r="L395" s="374"/>
      <c r="M395" s="374"/>
      <c r="N395" s="374"/>
      <c r="O395" s="374"/>
      <c r="P395" s="374"/>
      <c r="Q395" s="374"/>
      <c r="R395" s="374"/>
      <c r="S395" s="374"/>
      <c r="T395" s="374"/>
      <c r="U395" s="374"/>
      <c r="V395" s="374"/>
      <c r="W395" s="374"/>
      <c r="X395" s="67"/>
      <c r="Y395" s="67"/>
    </row>
    <row r="396" spans="1:29" ht="27" customHeight="1" x14ac:dyDescent="0.25">
      <c r="A396" s="64" t="s">
        <v>561</v>
      </c>
      <c r="B396" s="64" t="s">
        <v>562</v>
      </c>
      <c r="C396" s="37">
        <v>4301032044</v>
      </c>
      <c r="D396" s="375">
        <v>4680115883000</v>
      </c>
      <c r="E396" s="37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533</v>
      </c>
      <c r="L396" s="38">
        <v>60</v>
      </c>
      <c r="M396" s="592" t="s">
        <v>563</v>
      </c>
      <c r="N396" s="377"/>
      <c r="O396" s="377"/>
      <c r="P396" s="377"/>
      <c r="Q396" s="37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281" t="s">
        <v>65</v>
      </c>
    </row>
    <row r="397" spans="1:29" x14ac:dyDescent="0.2">
      <c r="A397" s="382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3"/>
      <c r="M397" s="379" t="s">
        <v>43</v>
      </c>
      <c r="N397" s="380"/>
      <c r="O397" s="380"/>
      <c r="P397" s="380"/>
      <c r="Q397" s="380"/>
      <c r="R397" s="380"/>
      <c r="S397" s="38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29" x14ac:dyDescent="0.2">
      <c r="A398" s="382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3"/>
      <c r="M398" s="379" t="s">
        <v>43</v>
      </c>
      <c r="N398" s="380"/>
      <c r="O398" s="380"/>
      <c r="P398" s="380"/>
      <c r="Q398" s="380"/>
      <c r="R398" s="380"/>
      <c r="S398" s="38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29" ht="14.25" customHeight="1" x14ac:dyDescent="0.25">
      <c r="A399" s="374" t="s">
        <v>104</v>
      </c>
      <c r="B399" s="374"/>
      <c r="C399" s="374"/>
      <c r="D399" s="374"/>
      <c r="E399" s="374"/>
      <c r="F399" s="374"/>
      <c r="G399" s="374"/>
      <c r="H399" s="374"/>
      <c r="I399" s="374"/>
      <c r="J399" s="374"/>
      <c r="K399" s="374"/>
      <c r="L399" s="374"/>
      <c r="M399" s="374"/>
      <c r="N399" s="374"/>
      <c r="O399" s="374"/>
      <c r="P399" s="374"/>
      <c r="Q399" s="374"/>
      <c r="R399" s="374"/>
      <c r="S399" s="374"/>
      <c r="T399" s="374"/>
      <c r="U399" s="374"/>
      <c r="V399" s="374"/>
      <c r="W399" s="374"/>
      <c r="X399" s="67"/>
      <c r="Y399" s="67"/>
    </row>
    <row r="400" spans="1:29" ht="27" customHeight="1" x14ac:dyDescent="0.25">
      <c r="A400" s="64" t="s">
        <v>564</v>
      </c>
      <c r="B400" s="64" t="s">
        <v>565</v>
      </c>
      <c r="C400" s="37">
        <v>4301170008</v>
      </c>
      <c r="D400" s="375">
        <v>4680115882980</v>
      </c>
      <c r="E400" s="37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533</v>
      </c>
      <c r="L400" s="38">
        <v>150</v>
      </c>
      <c r="M400" s="593" t="s">
        <v>566</v>
      </c>
      <c r="N400" s="377"/>
      <c r="O400" s="377"/>
      <c r="P400" s="377"/>
      <c r="Q400" s="37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282" t="s">
        <v>65</v>
      </c>
    </row>
    <row r="401" spans="1:29" x14ac:dyDescent="0.2">
      <c r="A401" s="382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3"/>
      <c r="M401" s="379" t="s">
        <v>43</v>
      </c>
      <c r="N401" s="380"/>
      <c r="O401" s="380"/>
      <c r="P401" s="380"/>
      <c r="Q401" s="380"/>
      <c r="R401" s="380"/>
      <c r="S401" s="38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29" x14ac:dyDescent="0.2">
      <c r="A402" s="382"/>
      <c r="B402" s="382"/>
      <c r="C402" s="382"/>
      <c r="D402" s="382"/>
      <c r="E402" s="382"/>
      <c r="F402" s="382"/>
      <c r="G402" s="382"/>
      <c r="H402" s="382"/>
      <c r="I402" s="382"/>
      <c r="J402" s="382"/>
      <c r="K402" s="382"/>
      <c r="L402" s="383"/>
      <c r="M402" s="379" t="s">
        <v>43</v>
      </c>
      <c r="N402" s="380"/>
      <c r="O402" s="380"/>
      <c r="P402" s="380"/>
      <c r="Q402" s="380"/>
      <c r="R402" s="380"/>
      <c r="S402" s="38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29" ht="27.75" customHeight="1" x14ac:dyDescent="0.2">
      <c r="A403" s="372" t="s">
        <v>567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55"/>
      <c r="Y403" s="55"/>
    </row>
    <row r="404" spans="1:29" ht="16.5" customHeight="1" x14ac:dyDescent="0.25">
      <c r="A404" s="373" t="s">
        <v>567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66"/>
      <c r="Y404" s="66"/>
    </row>
    <row r="405" spans="1:29" ht="14.25" customHeight="1" x14ac:dyDescent="0.25">
      <c r="A405" s="374" t="s">
        <v>116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67"/>
      <c r="Y405" s="67"/>
    </row>
    <row r="406" spans="1:29" ht="27" customHeight="1" x14ac:dyDescent="0.25">
      <c r="A406" s="64" t="s">
        <v>568</v>
      </c>
      <c r="B406" s="64" t="s">
        <v>569</v>
      </c>
      <c r="C406" s="37">
        <v>4301011371</v>
      </c>
      <c r="D406" s="375">
        <v>4607091389067</v>
      </c>
      <c r="E406" s="37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139</v>
      </c>
      <c r="L406" s="38">
        <v>55</v>
      </c>
      <c r="M406" s="59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77"/>
      <c r="O406" s="377"/>
      <c r="P406" s="377"/>
      <c r="Q406" s="378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ref="V406:V415" si="18">IFERROR(IF(U406="",0,CEILING((U406/$H406),1)*$H406),"")</f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283" t="s">
        <v>65</v>
      </c>
    </row>
    <row r="407" spans="1:29" ht="27" customHeight="1" x14ac:dyDescent="0.25">
      <c r="A407" s="64" t="s">
        <v>570</v>
      </c>
      <c r="B407" s="64" t="s">
        <v>571</v>
      </c>
      <c r="C407" s="37">
        <v>4301011363</v>
      </c>
      <c r="D407" s="375">
        <v>4607091383522</v>
      </c>
      <c r="E407" s="37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112</v>
      </c>
      <c r="L407" s="38">
        <v>55</v>
      </c>
      <c r="M407" s="59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77"/>
      <c r="O407" s="377"/>
      <c r="P407" s="377"/>
      <c r="Q407" s="37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284" t="s">
        <v>65</v>
      </c>
    </row>
    <row r="408" spans="1:29" ht="27" customHeight="1" x14ac:dyDescent="0.25">
      <c r="A408" s="64" t="s">
        <v>572</v>
      </c>
      <c r="B408" s="64" t="s">
        <v>573</v>
      </c>
      <c r="C408" s="37">
        <v>4301011431</v>
      </c>
      <c r="D408" s="375">
        <v>4607091384437</v>
      </c>
      <c r="E408" s="37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112</v>
      </c>
      <c r="L408" s="38">
        <v>50</v>
      </c>
      <c r="M408" s="596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77"/>
      <c r="O408" s="377"/>
      <c r="P408" s="377"/>
      <c r="Q408" s="37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285" t="s">
        <v>65</v>
      </c>
    </row>
    <row r="409" spans="1:29" ht="27" customHeight="1" x14ac:dyDescent="0.25">
      <c r="A409" s="64" t="s">
        <v>574</v>
      </c>
      <c r="B409" s="64" t="s">
        <v>575</v>
      </c>
      <c r="C409" s="37">
        <v>4301011365</v>
      </c>
      <c r="D409" s="375">
        <v>4607091389104</v>
      </c>
      <c r="E409" s="37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112</v>
      </c>
      <c r="L409" s="38">
        <v>55</v>
      </c>
      <c r="M409" s="59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77"/>
      <c r="O409" s="377"/>
      <c r="P409" s="377"/>
      <c r="Q409" s="37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286" t="s">
        <v>65</v>
      </c>
    </row>
    <row r="410" spans="1:29" ht="27" customHeight="1" x14ac:dyDescent="0.25">
      <c r="A410" s="64" t="s">
        <v>576</v>
      </c>
      <c r="B410" s="64" t="s">
        <v>577</v>
      </c>
      <c r="C410" s="37">
        <v>4301011142</v>
      </c>
      <c r="D410" s="375">
        <v>4607091389036</v>
      </c>
      <c r="E410" s="375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77"/>
      <c r="O410" s="377"/>
      <c r="P410" s="377"/>
      <c r="Q410" s="37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87" t="s">
        <v>65</v>
      </c>
    </row>
    <row r="411" spans="1:29" ht="27" customHeight="1" x14ac:dyDescent="0.25">
      <c r="A411" s="64" t="s">
        <v>578</v>
      </c>
      <c r="B411" s="64" t="s">
        <v>579</v>
      </c>
      <c r="C411" s="37">
        <v>4301011367</v>
      </c>
      <c r="D411" s="375">
        <v>4680115880603</v>
      </c>
      <c r="E411" s="37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112</v>
      </c>
      <c r="L411" s="38">
        <v>55</v>
      </c>
      <c r="M411" s="599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77"/>
      <c r="O411" s="377"/>
      <c r="P411" s="377"/>
      <c r="Q411" s="37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288" t="s">
        <v>65</v>
      </c>
    </row>
    <row r="412" spans="1:29" ht="27" customHeight="1" x14ac:dyDescent="0.25">
      <c r="A412" s="64" t="s">
        <v>580</v>
      </c>
      <c r="B412" s="64" t="s">
        <v>581</v>
      </c>
      <c r="C412" s="37">
        <v>4301011168</v>
      </c>
      <c r="D412" s="375">
        <v>4607091389999</v>
      </c>
      <c r="E412" s="37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112</v>
      </c>
      <c r="L412" s="38">
        <v>55</v>
      </c>
      <c r="M412" s="600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77"/>
      <c r="O412" s="377"/>
      <c r="P412" s="377"/>
      <c r="Q412" s="37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289" t="s">
        <v>65</v>
      </c>
    </row>
    <row r="413" spans="1:29" ht="27" customHeight="1" x14ac:dyDescent="0.25">
      <c r="A413" s="64" t="s">
        <v>582</v>
      </c>
      <c r="B413" s="64" t="s">
        <v>583</v>
      </c>
      <c r="C413" s="37">
        <v>4301011372</v>
      </c>
      <c r="D413" s="375">
        <v>4680115882782</v>
      </c>
      <c r="E413" s="375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112</v>
      </c>
      <c r="L413" s="38">
        <v>50</v>
      </c>
      <c r="M413" s="601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77"/>
      <c r="O413" s="377"/>
      <c r="P413" s="377"/>
      <c r="Q413" s="37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290" t="s">
        <v>65</v>
      </c>
    </row>
    <row r="414" spans="1:29" ht="27" customHeight="1" x14ac:dyDescent="0.25">
      <c r="A414" s="64" t="s">
        <v>584</v>
      </c>
      <c r="B414" s="64" t="s">
        <v>585</v>
      </c>
      <c r="C414" s="37">
        <v>4301011190</v>
      </c>
      <c r="D414" s="375">
        <v>4607091389098</v>
      </c>
      <c r="E414" s="375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139</v>
      </c>
      <c r="L414" s="38">
        <v>50</v>
      </c>
      <c r="M414" s="60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77"/>
      <c r="O414" s="377"/>
      <c r="P414" s="377"/>
      <c r="Q414" s="37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IFERROR(IF(V414=0,"",ROUNDUP(V414/H414,0)*0.00753),"")</f>
        <v/>
      </c>
      <c r="X414" s="69" t="s">
        <v>48</v>
      </c>
      <c r="Y414" s="70" t="s">
        <v>48</v>
      </c>
      <c r="AC414" s="291" t="s">
        <v>65</v>
      </c>
    </row>
    <row r="415" spans="1:29" ht="27" customHeight="1" x14ac:dyDescent="0.25">
      <c r="A415" s="64" t="s">
        <v>586</v>
      </c>
      <c r="B415" s="64" t="s">
        <v>587</v>
      </c>
      <c r="C415" s="37">
        <v>4301011366</v>
      </c>
      <c r="D415" s="375">
        <v>4607091389982</v>
      </c>
      <c r="E415" s="375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112</v>
      </c>
      <c r="L415" s="38">
        <v>55</v>
      </c>
      <c r="M415" s="603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77"/>
      <c r="O415" s="377"/>
      <c r="P415" s="377"/>
      <c r="Q415" s="378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292" t="s">
        <v>65</v>
      </c>
    </row>
    <row r="416" spans="1:29" x14ac:dyDescent="0.2">
      <c r="A416" s="382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3"/>
      <c r="M416" s="379" t="s">
        <v>43</v>
      </c>
      <c r="N416" s="380"/>
      <c r="O416" s="380"/>
      <c r="P416" s="380"/>
      <c r="Q416" s="380"/>
      <c r="R416" s="380"/>
      <c r="S416" s="381"/>
      <c r="T416" s="43" t="s">
        <v>42</v>
      </c>
      <c r="U416" s="44">
        <f>IFERROR(U406/H406,"0")+IFERROR(U407/H407,"0")+IFERROR(U408/H408,"0")+IFERROR(U409/H409,"0")+IFERROR(U410/H410,"0")+IFERROR(U411/H411,"0")+IFERROR(U412/H412,"0")+IFERROR(U413/H413,"0")+IFERROR(U414/H414,"0")+IFERROR(U415/H415,"0")</f>
        <v>0</v>
      </c>
      <c r="V416" s="44">
        <f>IFERROR(V406/H406,"0")+IFERROR(V407/H407,"0")+IFERROR(V408/H408,"0")+IFERROR(V409/H409,"0")+IFERROR(V410/H410,"0")+IFERROR(V411/H411,"0")+IFERROR(V412/H412,"0")+IFERROR(V413/H413,"0")+IFERROR(V414/H414,"0")+IFERROR(V415/H415,"0")</f>
        <v>0</v>
      </c>
      <c r="W416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68"/>
      <c r="Y416" s="68"/>
    </row>
    <row r="417" spans="1:29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3"/>
      <c r="M417" s="379" t="s">
        <v>43</v>
      </c>
      <c r="N417" s="380"/>
      <c r="O417" s="380"/>
      <c r="P417" s="380"/>
      <c r="Q417" s="380"/>
      <c r="R417" s="380"/>
      <c r="S417" s="381"/>
      <c r="T417" s="43" t="s">
        <v>0</v>
      </c>
      <c r="U417" s="44">
        <f>IFERROR(SUM(U406:U415),"0")</f>
        <v>0</v>
      </c>
      <c r="V417" s="44">
        <f>IFERROR(SUM(V406:V415),"0")</f>
        <v>0</v>
      </c>
      <c r="W417" s="43"/>
      <c r="X417" s="68"/>
      <c r="Y417" s="68"/>
    </row>
    <row r="418" spans="1:29" ht="14.25" customHeight="1" x14ac:dyDescent="0.25">
      <c r="A418" s="374" t="s">
        <v>109</v>
      </c>
      <c r="B418" s="374"/>
      <c r="C418" s="374"/>
      <c r="D418" s="374"/>
      <c r="E418" s="374"/>
      <c r="F418" s="374"/>
      <c r="G418" s="374"/>
      <c r="H418" s="374"/>
      <c r="I418" s="374"/>
      <c r="J418" s="374"/>
      <c r="K418" s="374"/>
      <c r="L418" s="374"/>
      <c r="M418" s="374"/>
      <c r="N418" s="374"/>
      <c r="O418" s="374"/>
      <c r="P418" s="374"/>
      <c r="Q418" s="374"/>
      <c r="R418" s="374"/>
      <c r="S418" s="374"/>
      <c r="T418" s="374"/>
      <c r="U418" s="374"/>
      <c r="V418" s="374"/>
      <c r="W418" s="374"/>
      <c r="X418" s="67"/>
      <c r="Y418" s="67"/>
    </row>
    <row r="419" spans="1:29" ht="16.5" customHeight="1" x14ac:dyDescent="0.25">
      <c r="A419" s="64" t="s">
        <v>588</v>
      </c>
      <c r="B419" s="64" t="s">
        <v>589</v>
      </c>
      <c r="C419" s="37">
        <v>4301020222</v>
      </c>
      <c r="D419" s="375">
        <v>4607091388930</v>
      </c>
      <c r="E419" s="375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112</v>
      </c>
      <c r="L419" s="38">
        <v>55</v>
      </c>
      <c r="M419" s="6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77"/>
      <c r="O419" s="377"/>
      <c r="P419" s="377"/>
      <c r="Q419" s="37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293" t="s">
        <v>65</v>
      </c>
    </row>
    <row r="420" spans="1:29" ht="16.5" customHeight="1" x14ac:dyDescent="0.25">
      <c r="A420" s="64" t="s">
        <v>590</v>
      </c>
      <c r="B420" s="64" t="s">
        <v>591</v>
      </c>
      <c r="C420" s="37">
        <v>4301020206</v>
      </c>
      <c r="D420" s="375">
        <v>4680115880054</v>
      </c>
      <c r="E420" s="37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112</v>
      </c>
      <c r="L420" s="38">
        <v>55</v>
      </c>
      <c r="M420" s="605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77"/>
      <c r="O420" s="377"/>
      <c r="P420" s="377"/>
      <c r="Q420" s="378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294" t="s">
        <v>65</v>
      </c>
    </row>
    <row r="421" spans="1:29" x14ac:dyDescent="0.2">
      <c r="A421" s="382"/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3"/>
      <c r="M421" s="379" t="s">
        <v>43</v>
      </c>
      <c r="N421" s="380"/>
      <c r="O421" s="380"/>
      <c r="P421" s="380"/>
      <c r="Q421" s="380"/>
      <c r="R421" s="380"/>
      <c r="S421" s="381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29" x14ac:dyDescent="0.2">
      <c r="A422" s="382"/>
      <c r="B422" s="382"/>
      <c r="C422" s="382"/>
      <c r="D422" s="382"/>
      <c r="E422" s="382"/>
      <c r="F422" s="382"/>
      <c r="G422" s="382"/>
      <c r="H422" s="382"/>
      <c r="I422" s="382"/>
      <c r="J422" s="382"/>
      <c r="K422" s="382"/>
      <c r="L422" s="383"/>
      <c r="M422" s="379" t="s">
        <v>43</v>
      </c>
      <c r="N422" s="380"/>
      <c r="O422" s="380"/>
      <c r="P422" s="380"/>
      <c r="Q422" s="380"/>
      <c r="R422" s="380"/>
      <c r="S422" s="381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29" ht="14.25" customHeight="1" x14ac:dyDescent="0.25">
      <c r="A423" s="374" t="s">
        <v>75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67"/>
      <c r="Y423" s="67"/>
    </row>
    <row r="424" spans="1:29" ht="27" customHeight="1" x14ac:dyDescent="0.25">
      <c r="A424" s="64" t="s">
        <v>592</v>
      </c>
      <c r="B424" s="64" t="s">
        <v>593</v>
      </c>
      <c r="C424" s="37">
        <v>4301031252</v>
      </c>
      <c r="D424" s="375">
        <v>4680115883116</v>
      </c>
      <c r="E424" s="37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112</v>
      </c>
      <c r="L424" s="38">
        <v>60</v>
      </c>
      <c r="M424" s="606" t="s">
        <v>594</v>
      </c>
      <c r="N424" s="377"/>
      <c r="O424" s="377"/>
      <c r="P424" s="377"/>
      <c r="Q424" s="37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32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295" t="s">
        <v>65</v>
      </c>
    </row>
    <row r="425" spans="1:29" ht="27" customHeight="1" x14ac:dyDescent="0.25">
      <c r="A425" s="64" t="s">
        <v>595</v>
      </c>
      <c r="B425" s="64" t="s">
        <v>596</v>
      </c>
      <c r="C425" s="37">
        <v>4301031248</v>
      </c>
      <c r="D425" s="375">
        <v>4680115883093</v>
      </c>
      <c r="E425" s="37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607" t="s">
        <v>597</v>
      </c>
      <c r="N425" s="377"/>
      <c r="O425" s="377"/>
      <c r="P425" s="377"/>
      <c r="Q425" s="378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296" t="s">
        <v>65</v>
      </c>
    </row>
    <row r="426" spans="1:29" ht="27" customHeight="1" x14ac:dyDescent="0.25">
      <c r="A426" s="64" t="s">
        <v>598</v>
      </c>
      <c r="B426" s="64" t="s">
        <v>599</v>
      </c>
      <c r="C426" s="37">
        <v>4301031250</v>
      </c>
      <c r="D426" s="375">
        <v>4680115883109</v>
      </c>
      <c r="E426" s="37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608" t="s">
        <v>600</v>
      </c>
      <c r="N426" s="377"/>
      <c r="O426" s="377"/>
      <c r="P426" s="377"/>
      <c r="Q426" s="37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297" t="s">
        <v>65</v>
      </c>
    </row>
    <row r="427" spans="1:29" ht="27" customHeight="1" x14ac:dyDescent="0.25">
      <c r="A427" s="64" t="s">
        <v>601</v>
      </c>
      <c r="B427" s="64" t="s">
        <v>602</v>
      </c>
      <c r="C427" s="37">
        <v>4301031249</v>
      </c>
      <c r="D427" s="375">
        <v>4680115882072</v>
      </c>
      <c r="E427" s="37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112</v>
      </c>
      <c r="L427" s="38">
        <v>60</v>
      </c>
      <c r="M427" s="609" t="s">
        <v>603</v>
      </c>
      <c r="N427" s="377"/>
      <c r="O427" s="377"/>
      <c r="P427" s="377"/>
      <c r="Q427" s="37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 t="shared" ref="W427:W432" si="20">IFERROR(IF(V427=0,"",ROUNDUP(V427/H427,0)*0.00937),"")</f>
        <v/>
      </c>
      <c r="X427" s="69" t="s">
        <v>48</v>
      </c>
      <c r="Y427" s="70" t="s">
        <v>48</v>
      </c>
      <c r="AC427" s="298" t="s">
        <v>65</v>
      </c>
    </row>
    <row r="428" spans="1:29" ht="27" customHeight="1" x14ac:dyDescent="0.25">
      <c r="A428" s="64" t="s">
        <v>601</v>
      </c>
      <c r="B428" s="64" t="s">
        <v>604</v>
      </c>
      <c r="C428" s="37">
        <v>4301031214</v>
      </c>
      <c r="D428" s="375">
        <v>4680115882072</v>
      </c>
      <c r="E428" s="375"/>
      <c r="F428" s="63">
        <v>0.6</v>
      </c>
      <c r="G428" s="38">
        <v>6</v>
      </c>
      <c r="H428" s="63">
        <v>3.6</v>
      </c>
      <c r="I428" s="63">
        <v>3.84</v>
      </c>
      <c r="J428" s="38">
        <v>120</v>
      </c>
      <c r="K428" s="39" t="s">
        <v>112</v>
      </c>
      <c r="L428" s="38">
        <v>55</v>
      </c>
      <c r="M428" s="610" t="s">
        <v>603</v>
      </c>
      <c r="N428" s="377"/>
      <c r="O428" s="377"/>
      <c r="P428" s="377"/>
      <c r="Q428" s="37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 t="shared" si="20"/>
        <v/>
      </c>
      <c r="X428" s="69" t="s">
        <v>48</v>
      </c>
      <c r="Y428" s="70" t="s">
        <v>48</v>
      </c>
      <c r="AC428" s="299" t="s">
        <v>65</v>
      </c>
    </row>
    <row r="429" spans="1:29" ht="27" customHeight="1" x14ac:dyDescent="0.25">
      <c r="A429" s="64" t="s">
        <v>605</v>
      </c>
      <c r="B429" s="64" t="s">
        <v>606</v>
      </c>
      <c r="C429" s="37">
        <v>4301031251</v>
      </c>
      <c r="D429" s="375">
        <v>4680115882102</v>
      </c>
      <c r="E429" s="375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611" t="s">
        <v>607</v>
      </c>
      <c r="N429" s="377"/>
      <c r="O429" s="377"/>
      <c r="P429" s="377"/>
      <c r="Q429" s="378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 t="shared" si="20"/>
        <v/>
      </c>
      <c r="X429" s="69" t="s">
        <v>48</v>
      </c>
      <c r="Y429" s="70" t="s">
        <v>48</v>
      </c>
      <c r="AC429" s="300" t="s">
        <v>65</v>
      </c>
    </row>
    <row r="430" spans="1:29" ht="27" customHeight="1" x14ac:dyDescent="0.25">
      <c r="A430" s="64" t="s">
        <v>605</v>
      </c>
      <c r="B430" s="64" t="s">
        <v>608</v>
      </c>
      <c r="C430" s="37">
        <v>4301031217</v>
      </c>
      <c r="D430" s="375">
        <v>4680115882102</v>
      </c>
      <c r="E430" s="375"/>
      <c r="F430" s="63">
        <v>0.6</v>
      </c>
      <c r="G430" s="38">
        <v>6</v>
      </c>
      <c r="H430" s="63">
        <v>3.6</v>
      </c>
      <c r="I430" s="63">
        <v>3.81</v>
      </c>
      <c r="J430" s="38">
        <v>120</v>
      </c>
      <c r="K430" s="39" t="s">
        <v>78</v>
      </c>
      <c r="L430" s="38">
        <v>55</v>
      </c>
      <c r="M430" s="612" t="s">
        <v>607</v>
      </c>
      <c r="N430" s="377"/>
      <c r="O430" s="377"/>
      <c r="P430" s="377"/>
      <c r="Q430" s="378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 t="shared" si="20"/>
        <v/>
      </c>
      <c r="X430" s="69" t="s">
        <v>48</v>
      </c>
      <c r="Y430" s="70" t="s">
        <v>48</v>
      </c>
      <c r="AC430" s="301" t="s">
        <v>65</v>
      </c>
    </row>
    <row r="431" spans="1:29" ht="27" customHeight="1" x14ac:dyDescent="0.25">
      <c r="A431" s="64" t="s">
        <v>609</v>
      </c>
      <c r="B431" s="64" t="s">
        <v>610</v>
      </c>
      <c r="C431" s="37">
        <v>4301031253</v>
      </c>
      <c r="D431" s="375">
        <v>4680115882096</v>
      </c>
      <c r="E431" s="375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3" t="s">
        <v>611</v>
      </c>
      <c r="N431" s="377"/>
      <c r="O431" s="377"/>
      <c r="P431" s="377"/>
      <c r="Q431" s="378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 t="shared" si="20"/>
        <v/>
      </c>
      <c r="X431" s="69" t="s">
        <v>48</v>
      </c>
      <c r="Y431" s="70" t="s">
        <v>48</v>
      </c>
      <c r="AC431" s="302" t="s">
        <v>65</v>
      </c>
    </row>
    <row r="432" spans="1:29" ht="27" customHeight="1" x14ac:dyDescent="0.25">
      <c r="A432" s="64" t="s">
        <v>609</v>
      </c>
      <c r="B432" s="64" t="s">
        <v>612</v>
      </c>
      <c r="C432" s="37">
        <v>4301031216</v>
      </c>
      <c r="D432" s="375">
        <v>4680115882096</v>
      </c>
      <c r="E432" s="375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55</v>
      </c>
      <c r="M432" s="614" t="s">
        <v>611</v>
      </c>
      <c r="N432" s="377"/>
      <c r="O432" s="377"/>
      <c r="P432" s="377"/>
      <c r="Q432" s="378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 t="shared" si="20"/>
        <v/>
      </c>
      <c r="X432" s="69" t="s">
        <v>48</v>
      </c>
      <c r="Y432" s="70" t="s">
        <v>48</v>
      </c>
      <c r="AC432" s="303" t="s">
        <v>65</v>
      </c>
    </row>
    <row r="433" spans="1:29" x14ac:dyDescent="0.2">
      <c r="A433" s="382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3"/>
      <c r="M433" s="379" t="s">
        <v>43</v>
      </c>
      <c r="N433" s="380"/>
      <c r="O433" s="380"/>
      <c r="P433" s="380"/>
      <c r="Q433" s="380"/>
      <c r="R433" s="380"/>
      <c r="S433" s="381"/>
      <c r="T433" s="43" t="s">
        <v>42</v>
      </c>
      <c r="U433" s="44">
        <f>IFERROR(U424/H424,"0")+IFERROR(U425/H425,"0")+IFERROR(U426/H426,"0")+IFERROR(U427/H427,"0")+IFERROR(U428/H428,"0")+IFERROR(U429/H429,"0")+IFERROR(U430/H430,"0")+IFERROR(U431/H431,"0")+IFERROR(U432/H432,"0")</f>
        <v>0</v>
      </c>
      <c r="V433" s="44">
        <f>IFERROR(V424/H424,"0")+IFERROR(V425/H425,"0")+IFERROR(V426/H426,"0")+IFERROR(V427/H427,"0")+IFERROR(V428/H428,"0")+IFERROR(V429/H429,"0")+IFERROR(V430/H430,"0")+IFERROR(V431/H431,"0")+IFERROR(V432/H432,"0")</f>
        <v>0</v>
      </c>
      <c r="W433" s="44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29" x14ac:dyDescent="0.2">
      <c r="A434" s="382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3"/>
      <c r="M434" s="379" t="s">
        <v>43</v>
      </c>
      <c r="N434" s="380"/>
      <c r="O434" s="380"/>
      <c r="P434" s="380"/>
      <c r="Q434" s="380"/>
      <c r="R434" s="380"/>
      <c r="S434" s="381"/>
      <c r="T434" s="43" t="s">
        <v>0</v>
      </c>
      <c r="U434" s="44">
        <f>IFERROR(SUM(U424:U432),"0")</f>
        <v>0</v>
      </c>
      <c r="V434" s="44">
        <f>IFERROR(SUM(V424:V432),"0")</f>
        <v>0</v>
      </c>
      <c r="W434" s="43"/>
      <c r="X434" s="68"/>
      <c r="Y434" s="68"/>
    </row>
    <row r="435" spans="1:29" ht="14.25" customHeight="1" x14ac:dyDescent="0.25">
      <c r="A435" s="374" t="s">
        <v>79</v>
      </c>
      <c r="B435" s="374"/>
      <c r="C435" s="374"/>
      <c r="D435" s="374"/>
      <c r="E435" s="374"/>
      <c r="F435" s="374"/>
      <c r="G435" s="374"/>
      <c r="H435" s="374"/>
      <c r="I435" s="374"/>
      <c r="J435" s="374"/>
      <c r="K435" s="374"/>
      <c r="L435" s="374"/>
      <c r="M435" s="374"/>
      <c r="N435" s="374"/>
      <c r="O435" s="374"/>
      <c r="P435" s="374"/>
      <c r="Q435" s="374"/>
      <c r="R435" s="374"/>
      <c r="S435" s="374"/>
      <c r="T435" s="374"/>
      <c r="U435" s="374"/>
      <c r="V435" s="374"/>
      <c r="W435" s="374"/>
      <c r="X435" s="67"/>
      <c r="Y435" s="67"/>
    </row>
    <row r="436" spans="1:29" ht="16.5" customHeight="1" x14ac:dyDescent="0.25">
      <c r="A436" s="64" t="s">
        <v>613</v>
      </c>
      <c r="B436" s="64" t="s">
        <v>614</v>
      </c>
      <c r="C436" s="37">
        <v>4301051230</v>
      </c>
      <c r="D436" s="375">
        <v>4607091383409</v>
      </c>
      <c r="E436" s="375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77"/>
      <c r="O436" s="377"/>
      <c r="P436" s="377"/>
      <c r="Q436" s="378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304" t="s">
        <v>65</v>
      </c>
    </row>
    <row r="437" spans="1:29" ht="16.5" customHeight="1" x14ac:dyDescent="0.25">
      <c r="A437" s="64" t="s">
        <v>615</v>
      </c>
      <c r="B437" s="64" t="s">
        <v>616</v>
      </c>
      <c r="C437" s="37">
        <v>4301051231</v>
      </c>
      <c r="D437" s="375">
        <v>4607091383416</v>
      </c>
      <c r="E437" s="375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77"/>
      <c r="O437" s="377"/>
      <c r="P437" s="377"/>
      <c r="Q437" s="378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05" t="s">
        <v>65</v>
      </c>
    </row>
    <row r="438" spans="1:29" x14ac:dyDescent="0.2">
      <c r="A438" s="382"/>
      <c r="B438" s="382"/>
      <c r="C438" s="382"/>
      <c r="D438" s="382"/>
      <c r="E438" s="382"/>
      <c r="F438" s="382"/>
      <c r="G438" s="382"/>
      <c r="H438" s="382"/>
      <c r="I438" s="382"/>
      <c r="J438" s="382"/>
      <c r="K438" s="382"/>
      <c r="L438" s="383"/>
      <c r="M438" s="379" t="s">
        <v>43</v>
      </c>
      <c r="N438" s="380"/>
      <c r="O438" s="380"/>
      <c r="P438" s="380"/>
      <c r="Q438" s="380"/>
      <c r="R438" s="380"/>
      <c r="S438" s="381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29" x14ac:dyDescent="0.2">
      <c r="A439" s="382"/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3"/>
      <c r="M439" s="379" t="s">
        <v>43</v>
      </c>
      <c r="N439" s="380"/>
      <c r="O439" s="380"/>
      <c r="P439" s="380"/>
      <c r="Q439" s="380"/>
      <c r="R439" s="380"/>
      <c r="S439" s="381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29" ht="27.75" customHeight="1" x14ac:dyDescent="0.2">
      <c r="A440" s="372" t="s">
        <v>617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55"/>
      <c r="Y440" s="55"/>
    </row>
    <row r="441" spans="1:29" ht="16.5" customHeight="1" x14ac:dyDescent="0.25">
      <c r="A441" s="373" t="s">
        <v>618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66"/>
      <c r="Y441" s="66"/>
    </row>
    <row r="442" spans="1:29" ht="14.25" customHeight="1" x14ac:dyDescent="0.25">
      <c r="A442" s="374" t="s">
        <v>116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67"/>
      <c r="Y442" s="67"/>
    </row>
    <row r="443" spans="1:29" ht="27" customHeight="1" x14ac:dyDescent="0.25">
      <c r="A443" s="64" t="s">
        <v>619</v>
      </c>
      <c r="B443" s="64" t="s">
        <v>620</v>
      </c>
      <c r="C443" s="37">
        <v>4301011434</v>
      </c>
      <c r="D443" s="375">
        <v>4680115881099</v>
      </c>
      <c r="E443" s="375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112</v>
      </c>
      <c r="L443" s="38">
        <v>50</v>
      </c>
      <c r="M443" s="617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77"/>
      <c r="O443" s="377"/>
      <c r="P443" s="377"/>
      <c r="Q443" s="378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306" t="s">
        <v>65</v>
      </c>
    </row>
    <row r="444" spans="1:29" ht="27" customHeight="1" x14ac:dyDescent="0.25">
      <c r="A444" s="64" t="s">
        <v>621</v>
      </c>
      <c r="B444" s="64" t="s">
        <v>622</v>
      </c>
      <c r="C444" s="37">
        <v>4301011435</v>
      </c>
      <c r="D444" s="375">
        <v>4680115881150</v>
      </c>
      <c r="E444" s="375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112</v>
      </c>
      <c r="L444" s="38">
        <v>50</v>
      </c>
      <c r="M444" s="618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77"/>
      <c r="O444" s="377"/>
      <c r="P444" s="377"/>
      <c r="Q444" s="37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307" t="s">
        <v>65</v>
      </c>
    </row>
    <row r="445" spans="1:29" x14ac:dyDescent="0.2">
      <c r="A445" s="382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3"/>
      <c r="M445" s="379" t="s">
        <v>43</v>
      </c>
      <c r="N445" s="380"/>
      <c r="O445" s="380"/>
      <c r="P445" s="380"/>
      <c r="Q445" s="380"/>
      <c r="R445" s="380"/>
      <c r="S445" s="381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29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3"/>
      <c r="M446" s="379" t="s">
        <v>43</v>
      </c>
      <c r="N446" s="380"/>
      <c r="O446" s="380"/>
      <c r="P446" s="380"/>
      <c r="Q446" s="380"/>
      <c r="R446" s="380"/>
      <c r="S446" s="381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29" ht="14.25" customHeight="1" x14ac:dyDescent="0.25">
      <c r="A447" s="374" t="s">
        <v>109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67"/>
      <c r="Y447" s="67"/>
    </row>
    <row r="448" spans="1:29" ht="16.5" customHeight="1" x14ac:dyDescent="0.25">
      <c r="A448" s="64" t="s">
        <v>623</v>
      </c>
      <c r="B448" s="64" t="s">
        <v>624</v>
      </c>
      <c r="C448" s="37">
        <v>4301020230</v>
      </c>
      <c r="D448" s="375">
        <v>4680115881112</v>
      </c>
      <c r="E448" s="375"/>
      <c r="F448" s="63">
        <v>1.35</v>
      </c>
      <c r="G448" s="38">
        <v>8</v>
      </c>
      <c r="H448" s="63">
        <v>10.8</v>
      </c>
      <c r="I448" s="63">
        <v>11.28</v>
      </c>
      <c r="J448" s="38">
        <v>56</v>
      </c>
      <c r="K448" s="39" t="s">
        <v>112</v>
      </c>
      <c r="L448" s="38">
        <v>50</v>
      </c>
      <c r="M448" s="619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77"/>
      <c r="O448" s="377"/>
      <c r="P448" s="377"/>
      <c r="Q448" s="378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308" t="s">
        <v>65</v>
      </c>
    </row>
    <row r="449" spans="1:29" ht="27" customHeight="1" x14ac:dyDescent="0.25">
      <c r="A449" s="64" t="s">
        <v>625</v>
      </c>
      <c r="B449" s="64" t="s">
        <v>626</v>
      </c>
      <c r="C449" s="37">
        <v>4301020231</v>
      </c>
      <c r="D449" s="375">
        <v>4680115881129</v>
      </c>
      <c r="E449" s="375"/>
      <c r="F449" s="63">
        <v>1.8</v>
      </c>
      <c r="G449" s="38">
        <v>6</v>
      </c>
      <c r="H449" s="63">
        <v>10.8</v>
      </c>
      <c r="I449" s="63">
        <v>11.28</v>
      </c>
      <c r="J449" s="38">
        <v>56</v>
      </c>
      <c r="K449" s="39" t="s">
        <v>112</v>
      </c>
      <c r="L449" s="38">
        <v>50</v>
      </c>
      <c r="M449" s="620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77"/>
      <c r="O449" s="377"/>
      <c r="P449" s="377"/>
      <c r="Q449" s="37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309" t="s">
        <v>65</v>
      </c>
    </row>
    <row r="450" spans="1:29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3"/>
      <c r="M450" s="379" t="s">
        <v>43</v>
      </c>
      <c r="N450" s="380"/>
      <c r="O450" s="380"/>
      <c r="P450" s="380"/>
      <c r="Q450" s="380"/>
      <c r="R450" s="380"/>
      <c r="S450" s="381"/>
      <c r="T450" s="43" t="s">
        <v>42</v>
      </c>
      <c r="U450" s="44">
        <f>IFERROR(U448/H448,"0")+IFERROR(U449/H449,"0")</f>
        <v>0</v>
      </c>
      <c r="V450" s="44">
        <f>IFERROR(V448/H448,"0")+IFERROR(V449/H449,"0")</f>
        <v>0</v>
      </c>
      <c r="W450" s="44">
        <f>IFERROR(IF(W448="",0,W448),"0")+IFERROR(IF(W449="",0,W449),"0")</f>
        <v>0</v>
      </c>
      <c r="X450" s="68"/>
      <c r="Y450" s="68"/>
    </row>
    <row r="451" spans="1:29" x14ac:dyDescent="0.2">
      <c r="A451" s="382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3"/>
      <c r="M451" s="379" t="s">
        <v>43</v>
      </c>
      <c r="N451" s="380"/>
      <c r="O451" s="380"/>
      <c r="P451" s="380"/>
      <c r="Q451" s="380"/>
      <c r="R451" s="380"/>
      <c r="S451" s="381"/>
      <c r="T451" s="43" t="s">
        <v>0</v>
      </c>
      <c r="U451" s="44">
        <f>IFERROR(SUM(U448:U449),"0")</f>
        <v>0</v>
      </c>
      <c r="V451" s="44">
        <f>IFERROR(SUM(V448:V449),"0")</f>
        <v>0</v>
      </c>
      <c r="W451" s="43"/>
      <c r="X451" s="68"/>
      <c r="Y451" s="68"/>
    </row>
    <row r="452" spans="1:29" ht="14.25" customHeight="1" x14ac:dyDescent="0.25">
      <c r="A452" s="374" t="s">
        <v>75</v>
      </c>
      <c r="B452" s="374"/>
      <c r="C452" s="374"/>
      <c r="D452" s="374"/>
      <c r="E452" s="374"/>
      <c r="F452" s="374"/>
      <c r="G452" s="374"/>
      <c r="H452" s="374"/>
      <c r="I452" s="374"/>
      <c r="J452" s="374"/>
      <c r="K452" s="374"/>
      <c r="L452" s="374"/>
      <c r="M452" s="374"/>
      <c r="N452" s="374"/>
      <c r="O452" s="374"/>
      <c r="P452" s="374"/>
      <c r="Q452" s="374"/>
      <c r="R452" s="374"/>
      <c r="S452" s="374"/>
      <c r="T452" s="374"/>
      <c r="U452" s="374"/>
      <c r="V452" s="374"/>
      <c r="W452" s="374"/>
      <c r="X452" s="67"/>
      <c r="Y452" s="67"/>
    </row>
    <row r="453" spans="1:29" ht="27" customHeight="1" x14ac:dyDescent="0.25">
      <c r="A453" s="64" t="s">
        <v>627</v>
      </c>
      <c r="B453" s="64" t="s">
        <v>628</v>
      </c>
      <c r="C453" s="37">
        <v>4301031192</v>
      </c>
      <c r="D453" s="375">
        <v>4680115881167</v>
      </c>
      <c r="E453" s="375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621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77"/>
      <c r="O453" s="377"/>
      <c r="P453" s="377"/>
      <c r="Q453" s="378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310" t="s">
        <v>65</v>
      </c>
    </row>
    <row r="454" spans="1:29" ht="16.5" customHeight="1" x14ac:dyDescent="0.25">
      <c r="A454" s="64" t="s">
        <v>629</v>
      </c>
      <c r="B454" s="64" t="s">
        <v>630</v>
      </c>
      <c r="C454" s="37">
        <v>4301031193</v>
      </c>
      <c r="D454" s="375">
        <v>4680115881136</v>
      </c>
      <c r="E454" s="375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2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77"/>
      <c r="O454" s="377"/>
      <c r="P454" s="377"/>
      <c r="Q454" s="37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311" t="s">
        <v>65</v>
      </c>
    </row>
    <row r="455" spans="1:29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3"/>
      <c r="M455" s="379" t="s">
        <v>43</v>
      </c>
      <c r="N455" s="380"/>
      <c r="O455" s="380"/>
      <c r="P455" s="380"/>
      <c r="Q455" s="380"/>
      <c r="R455" s="380"/>
      <c r="S455" s="381"/>
      <c r="T455" s="43" t="s">
        <v>42</v>
      </c>
      <c r="U455" s="44">
        <f>IFERROR(U453/H453,"0")+IFERROR(U454/H454,"0")</f>
        <v>0</v>
      </c>
      <c r="V455" s="44">
        <f>IFERROR(V453/H453,"0")+IFERROR(V454/H454,"0")</f>
        <v>0</v>
      </c>
      <c r="W455" s="44">
        <f>IFERROR(IF(W453="",0,W453),"0")+IFERROR(IF(W454="",0,W454),"0")</f>
        <v>0</v>
      </c>
      <c r="X455" s="68"/>
      <c r="Y455" s="68"/>
    </row>
    <row r="456" spans="1:29" x14ac:dyDescent="0.2">
      <c r="A456" s="382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3"/>
      <c r="M456" s="379" t="s">
        <v>43</v>
      </c>
      <c r="N456" s="380"/>
      <c r="O456" s="380"/>
      <c r="P456" s="380"/>
      <c r="Q456" s="380"/>
      <c r="R456" s="380"/>
      <c r="S456" s="381"/>
      <c r="T456" s="43" t="s">
        <v>0</v>
      </c>
      <c r="U456" s="44">
        <f>IFERROR(SUM(U453:U454),"0")</f>
        <v>0</v>
      </c>
      <c r="V456" s="44">
        <f>IFERROR(SUM(V453:V454),"0")</f>
        <v>0</v>
      </c>
      <c r="W456" s="43"/>
      <c r="X456" s="68"/>
      <c r="Y456" s="68"/>
    </row>
    <row r="457" spans="1:29" ht="14.25" customHeight="1" x14ac:dyDescent="0.25">
      <c r="A457" s="374" t="s">
        <v>79</v>
      </c>
      <c r="B457" s="374"/>
      <c r="C457" s="374"/>
      <c r="D457" s="374"/>
      <c r="E457" s="374"/>
      <c r="F457" s="374"/>
      <c r="G457" s="374"/>
      <c r="H457" s="374"/>
      <c r="I457" s="374"/>
      <c r="J457" s="374"/>
      <c r="K457" s="374"/>
      <c r="L457" s="374"/>
      <c r="M457" s="374"/>
      <c r="N457" s="374"/>
      <c r="O457" s="374"/>
      <c r="P457" s="374"/>
      <c r="Q457" s="374"/>
      <c r="R457" s="374"/>
      <c r="S457" s="374"/>
      <c r="T457" s="374"/>
      <c r="U457" s="374"/>
      <c r="V457" s="374"/>
      <c r="W457" s="374"/>
      <c r="X457" s="67"/>
      <c r="Y457" s="67"/>
    </row>
    <row r="458" spans="1:29" ht="27" customHeight="1" x14ac:dyDescent="0.25">
      <c r="A458" s="64" t="s">
        <v>631</v>
      </c>
      <c r="B458" s="64" t="s">
        <v>632</v>
      </c>
      <c r="C458" s="37">
        <v>4301051383</v>
      </c>
      <c r="D458" s="375">
        <v>4680115881143</v>
      </c>
      <c r="E458" s="375"/>
      <c r="F458" s="63">
        <v>1.3</v>
      </c>
      <c r="G458" s="38">
        <v>6</v>
      </c>
      <c r="H458" s="63">
        <v>7.8</v>
      </c>
      <c r="I458" s="63">
        <v>8.3640000000000008</v>
      </c>
      <c r="J458" s="38">
        <v>56</v>
      </c>
      <c r="K458" s="39" t="s">
        <v>78</v>
      </c>
      <c r="L458" s="38">
        <v>40</v>
      </c>
      <c r="M458" s="623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77"/>
      <c r="O458" s="377"/>
      <c r="P458" s="377"/>
      <c r="Q458" s="378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IFERROR(IF(V458=0,"",ROUNDUP(V458/H458,0)*0.02175),"")</f>
        <v/>
      </c>
      <c r="X458" s="69" t="s">
        <v>48</v>
      </c>
      <c r="Y458" s="70" t="s">
        <v>48</v>
      </c>
      <c r="AC458" s="312" t="s">
        <v>65</v>
      </c>
    </row>
    <row r="459" spans="1:29" ht="27" customHeight="1" x14ac:dyDescent="0.25">
      <c r="A459" s="64" t="s">
        <v>633</v>
      </c>
      <c r="B459" s="64" t="s">
        <v>634</v>
      </c>
      <c r="C459" s="37">
        <v>4301051381</v>
      </c>
      <c r="D459" s="375">
        <v>4680115881068</v>
      </c>
      <c r="E459" s="375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4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77"/>
      <c r="O459" s="377"/>
      <c r="P459" s="377"/>
      <c r="Q459" s="378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313" t="s">
        <v>65</v>
      </c>
    </row>
    <row r="460" spans="1:29" ht="27" customHeight="1" x14ac:dyDescent="0.25">
      <c r="A460" s="64" t="s">
        <v>635</v>
      </c>
      <c r="B460" s="64" t="s">
        <v>636</v>
      </c>
      <c r="C460" s="37">
        <v>4301051382</v>
      </c>
      <c r="D460" s="375">
        <v>4680115881075</v>
      </c>
      <c r="E460" s="375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5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77"/>
      <c r="O460" s="377"/>
      <c r="P460" s="377"/>
      <c r="Q460" s="37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314" t="s">
        <v>65</v>
      </c>
    </row>
    <row r="461" spans="1:29" x14ac:dyDescent="0.2">
      <c r="A461" s="382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3"/>
      <c r="M461" s="379" t="s">
        <v>43</v>
      </c>
      <c r="N461" s="380"/>
      <c r="O461" s="380"/>
      <c r="P461" s="380"/>
      <c r="Q461" s="380"/>
      <c r="R461" s="380"/>
      <c r="S461" s="381"/>
      <c r="T461" s="43" t="s">
        <v>42</v>
      </c>
      <c r="U461" s="44">
        <f>IFERROR(U458/H458,"0")+IFERROR(U459/H459,"0")+IFERROR(U460/H460,"0")</f>
        <v>0</v>
      </c>
      <c r="V461" s="44">
        <f>IFERROR(V458/H458,"0")+IFERROR(V459/H459,"0")+IFERROR(V460/H460,"0")</f>
        <v>0</v>
      </c>
      <c r="W461" s="44">
        <f>IFERROR(IF(W458="",0,W458),"0")+IFERROR(IF(W459="",0,W459),"0")+IFERROR(IF(W460="",0,W460),"0")</f>
        <v>0</v>
      </c>
      <c r="X461" s="68"/>
      <c r="Y461" s="68"/>
    </row>
    <row r="462" spans="1:29" x14ac:dyDescent="0.2">
      <c r="A462" s="382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3"/>
      <c r="M462" s="379" t="s">
        <v>43</v>
      </c>
      <c r="N462" s="380"/>
      <c r="O462" s="380"/>
      <c r="P462" s="380"/>
      <c r="Q462" s="380"/>
      <c r="R462" s="380"/>
      <c r="S462" s="381"/>
      <c r="T462" s="43" t="s">
        <v>0</v>
      </c>
      <c r="U462" s="44">
        <f>IFERROR(SUM(U458:U460),"0")</f>
        <v>0</v>
      </c>
      <c r="V462" s="44">
        <f>IFERROR(SUM(V458:V460),"0")</f>
        <v>0</v>
      </c>
      <c r="W462" s="43"/>
      <c r="X462" s="68"/>
      <c r="Y462" s="68"/>
    </row>
    <row r="463" spans="1:29" ht="15" customHeight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629"/>
      <c r="M463" s="626" t="s">
        <v>36</v>
      </c>
      <c r="N463" s="627"/>
      <c r="O463" s="627"/>
      <c r="P463" s="627"/>
      <c r="Q463" s="627"/>
      <c r="R463" s="627"/>
      <c r="S463" s="628"/>
      <c r="T463" s="43" t="s">
        <v>0</v>
      </c>
      <c r="U463" s="44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6000</v>
      </c>
      <c r="V463" s="44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6015</v>
      </c>
      <c r="W463" s="43"/>
      <c r="X463" s="68"/>
      <c r="Y463" s="68"/>
    </row>
    <row r="464" spans="1:29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629"/>
      <c r="M464" s="626" t="s">
        <v>37</v>
      </c>
      <c r="N464" s="627"/>
      <c r="O464" s="627"/>
      <c r="P464" s="627"/>
      <c r="Q464" s="627"/>
      <c r="R464" s="627"/>
      <c r="S464" s="628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6192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6207.48</v>
      </c>
      <c r="W464" s="43"/>
      <c r="X464" s="68"/>
      <c r="Y464" s="68"/>
    </row>
    <row r="465" spans="1:28" x14ac:dyDescent="0.2">
      <c r="A465" s="382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629"/>
      <c r="M465" s="626" t="s">
        <v>38</v>
      </c>
      <c r="N465" s="627"/>
      <c r="O465" s="627"/>
      <c r="P465" s="627"/>
      <c r="Q465" s="627"/>
      <c r="R465" s="627"/>
      <c r="S465" s="628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9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9</v>
      </c>
      <c r="W465" s="43"/>
      <c r="X465" s="68"/>
      <c r="Y465" s="68"/>
    </row>
    <row r="466" spans="1:28" x14ac:dyDescent="0.2">
      <c r="A466" s="382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629"/>
      <c r="M466" s="626" t="s">
        <v>39</v>
      </c>
      <c r="N466" s="627"/>
      <c r="O466" s="627"/>
      <c r="P466" s="627"/>
      <c r="Q466" s="627"/>
      <c r="R466" s="627"/>
      <c r="S466" s="628"/>
      <c r="T466" s="43" t="s">
        <v>0</v>
      </c>
      <c r="U466" s="44">
        <f>GrossWeightTotal+PalletQtyTotal*25</f>
        <v>6417</v>
      </c>
      <c r="V466" s="44">
        <f>GrossWeightTotalR+PalletQtyTotalR*25</f>
        <v>6432.48</v>
      </c>
      <c r="W466" s="43"/>
      <c r="X466" s="68"/>
      <c r="Y466" s="68"/>
    </row>
    <row r="467" spans="1:28" x14ac:dyDescent="0.2">
      <c r="A467" s="382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629"/>
      <c r="M467" s="626" t="s">
        <v>40</v>
      </c>
      <c r="N467" s="627"/>
      <c r="O467" s="627"/>
      <c r="P467" s="627"/>
      <c r="Q467" s="627"/>
      <c r="R467" s="627"/>
      <c r="S467" s="628"/>
      <c r="T467" s="43" t="s">
        <v>23</v>
      </c>
      <c r="U467" s="44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400</v>
      </c>
      <c r="V467" s="44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401</v>
      </c>
      <c r="W467" s="43"/>
      <c r="X467" s="68"/>
      <c r="Y467" s="68"/>
    </row>
    <row r="468" spans="1:28" ht="14.25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629"/>
      <c r="M468" s="626" t="s">
        <v>41</v>
      </c>
      <c r="N468" s="627"/>
      <c r="O468" s="627"/>
      <c r="P468" s="627"/>
      <c r="Q468" s="627"/>
      <c r="R468" s="627"/>
      <c r="S468" s="628"/>
      <c r="T468" s="46" t="s">
        <v>54</v>
      </c>
      <c r="U468" s="43"/>
      <c r="V468" s="43"/>
      <c r="W468" s="43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8.1763899999999996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1" t="s">
        <v>74</v>
      </c>
      <c r="C470" s="630" t="s">
        <v>107</v>
      </c>
      <c r="D470" s="630" t="s">
        <v>107</v>
      </c>
      <c r="E470" s="630" t="s">
        <v>107</v>
      </c>
      <c r="F470" s="630" t="s">
        <v>107</v>
      </c>
      <c r="G470" s="630" t="s">
        <v>230</v>
      </c>
      <c r="H470" s="630" t="s">
        <v>230</v>
      </c>
      <c r="I470" s="630" t="s">
        <v>230</v>
      </c>
      <c r="J470" s="630" t="s">
        <v>230</v>
      </c>
      <c r="K470" s="630" t="s">
        <v>230</v>
      </c>
      <c r="L470" s="630" t="s">
        <v>230</v>
      </c>
      <c r="M470" s="630" t="s">
        <v>431</v>
      </c>
      <c r="N470" s="630" t="s">
        <v>431</v>
      </c>
      <c r="O470" s="630" t="s">
        <v>480</v>
      </c>
      <c r="P470" s="630" t="s">
        <v>480</v>
      </c>
      <c r="Q470" s="71" t="s">
        <v>567</v>
      </c>
      <c r="R470" s="71" t="s">
        <v>617</v>
      </c>
      <c r="S470" s="1"/>
      <c r="T470" s="1"/>
      <c r="Y470" s="61"/>
      <c r="AB470" s="1"/>
    </row>
    <row r="471" spans="1:28" ht="14.25" customHeight="1" thickTop="1" x14ac:dyDescent="0.2">
      <c r="A471" s="631" t="s">
        <v>10</v>
      </c>
      <c r="B471" s="630" t="s">
        <v>74</v>
      </c>
      <c r="C471" s="630" t="s">
        <v>108</v>
      </c>
      <c r="D471" s="630" t="s">
        <v>115</v>
      </c>
      <c r="E471" s="630" t="s">
        <v>107</v>
      </c>
      <c r="F471" s="630" t="s">
        <v>221</v>
      </c>
      <c r="G471" s="630" t="s">
        <v>231</v>
      </c>
      <c r="H471" s="630" t="s">
        <v>238</v>
      </c>
      <c r="I471" s="630" t="s">
        <v>257</v>
      </c>
      <c r="J471" s="630" t="s">
        <v>321</v>
      </c>
      <c r="K471" s="630" t="s">
        <v>399</v>
      </c>
      <c r="L471" s="630" t="s">
        <v>416</v>
      </c>
      <c r="M471" s="630" t="s">
        <v>432</v>
      </c>
      <c r="N471" s="630" t="s">
        <v>457</v>
      </c>
      <c r="O471" s="630" t="s">
        <v>481</v>
      </c>
      <c r="P471" s="630" t="s">
        <v>540</v>
      </c>
      <c r="Q471" s="630" t="s">
        <v>567</v>
      </c>
      <c r="R471" s="630" t="s">
        <v>618</v>
      </c>
      <c r="S471" s="1"/>
      <c r="T471" s="1"/>
      <c r="Y471" s="61"/>
      <c r="AB471" s="1"/>
    </row>
    <row r="472" spans="1:28" ht="13.5" thickBot="1" x14ac:dyDescent="0.25">
      <c r="A472" s="632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0"/>
      <c r="P472" s="630"/>
      <c r="Q472" s="630"/>
      <c r="R472" s="630"/>
      <c r="S472" s="1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IFERROR(V22*1,"0")+IFERROR(V26*1,"0")+IFERROR(V27*1,"0")+IFERROR(V28*1,"0")+IFERROR(V29*1,"0")+IFERROR(V30*1,"0")+IFERROR(V31*1,"0")+IFERROR(V35*1,"0")+IFERROR(V36*1,"0")+IFERROR(V40*1,"0")+IFERROR(V44*1,"0")</f>
        <v>0</v>
      </c>
      <c r="C473" s="53">
        <f>IFERROR(V50*1,"0")+IFERROR(V51*1,"0")</f>
        <v>0</v>
      </c>
      <c r="D473" s="53">
        <f>IFERROR(V56*1,"0")+IFERROR(V57*1,"0")+IFERROR(V58*1,"0")</f>
        <v>0</v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53">
        <f>IFERROR(V122*1,"0")+IFERROR(V123*1,"0")+IFERROR(V124*1,"0")+IFERROR(V125*1,"0")</f>
        <v>0</v>
      </c>
      <c r="G473" s="53">
        <f>IFERROR(V131*1,"0")+IFERROR(V132*1,"0")+IFERROR(V133*1,"0")</f>
        <v>0</v>
      </c>
      <c r="H473" s="53">
        <f>IFERROR(V138*1,"0")+IFERROR(V139*1,"0")+IFERROR(V140*1,"0")+IFERROR(V141*1,"0")+IFERROR(V142*1,"0")+IFERROR(V143*1,"0")+IFERROR(V144*1,"0")+IFERROR(V145*1,"0")</f>
        <v>0</v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3" s="53">
        <f>IFERROR(V251*1,"0")+IFERROR(V252*1,"0")+IFERROR(V253*1,"0")+IFERROR(V254*1,"0")+IFERROR(V255*1,"0")+IFERROR(V256*1,"0")+IFERROR(V257*1,"0")+IFERROR(V261*1,"0")+IFERROR(V262*1,"0")</f>
        <v>0</v>
      </c>
      <c r="L473" s="53">
        <f>IFERROR(V267*1,"0")+IFERROR(V268*1,"0")+IFERROR(V272*1,"0")+IFERROR(V273*1,"0")+IFERROR(V274*1,"0")+IFERROR(V278*1,"0")+IFERROR(V282*1,"0")</f>
        <v>0</v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6015</v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0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53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0</v>
      </c>
      <c r="R473" s="53">
        <f>IFERROR(V443*1,"0")+IFERROR(V444*1,"0")+IFERROR(V448*1,"0")+IFERROR(V449*1,"0")+IFERROR(V453*1,"0")+IFERROR(V454*1,"0")+IFERROR(V458*1,"0")+IFERROR(V459*1,"0")+IFERROR(V460*1,"0")</f>
        <v>0</v>
      </c>
      <c r="S473" s="1"/>
      <c r="T473" s="1"/>
      <c r="Y473" s="61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9"/>
    </row>
    <row r="3" spans="2:8" x14ac:dyDescent="0.2">
      <c r="B3" s="54" t="s">
        <v>638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640</v>
      </c>
      <c r="C6" s="54" t="s">
        <v>641</v>
      </c>
      <c r="D6" s="54" t="s">
        <v>642</v>
      </c>
      <c r="E6" s="54" t="s">
        <v>48</v>
      </c>
    </row>
    <row r="7" spans="2:8" x14ac:dyDescent="0.2">
      <c r="B7" s="54" t="s">
        <v>643</v>
      </c>
      <c r="C7" s="54" t="s">
        <v>644</v>
      </c>
      <c r="D7" s="54" t="s">
        <v>645</v>
      </c>
      <c r="E7" s="54" t="s">
        <v>48</v>
      </c>
    </row>
    <row r="8" spans="2:8" x14ac:dyDescent="0.2">
      <c r="B8" s="54" t="s">
        <v>646</v>
      </c>
      <c r="C8" s="54" t="s">
        <v>647</v>
      </c>
      <c r="D8" s="54" t="s">
        <v>648</v>
      </c>
      <c r="E8" s="54" t="s">
        <v>48</v>
      </c>
    </row>
    <row r="9" spans="2:8" x14ac:dyDescent="0.2">
      <c r="B9" s="54" t="s">
        <v>649</v>
      </c>
      <c r="C9" s="54" t="s">
        <v>650</v>
      </c>
      <c r="D9" s="54" t="s">
        <v>651</v>
      </c>
      <c r="E9" s="54" t="s">
        <v>48</v>
      </c>
    </row>
    <row r="10" spans="2:8" x14ac:dyDescent="0.2">
      <c r="B10" s="54" t="s">
        <v>652</v>
      </c>
      <c r="C10" s="54" t="s">
        <v>653</v>
      </c>
      <c r="D10" s="54" t="s">
        <v>654</v>
      </c>
      <c r="E10" s="54" t="s">
        <v>48</v>
      </c>
    </row>
    <row r="11" spans="2:8" x14ac:dyDescent="0.2">
      <c r="B11" s="54" t="s">
        <v>655</v>
      </c>
      <c r="C11" s="54" t="s">
        <v>656</v>
      </c>
      <c r="D11" s="54" t="s">
        <v>657</v>
      </c>
      <c r="E11" s="54" t="s">
        <v>48</v>
      </c>
    </row>
    <row r="12" spans="2:8" x14ac:dyDescent="0.2">
      <c r="B12" s="54" t="s">
        <v>658</v>
      </c>
      <c r="C12" s="54" t="s">
        <v>659</v>
      </c>
      <c r="D12" s="54" t="s">
        <v>660</v>
      </c>
      <c r="E12" s="54" t="s">
        <v>48</v>
      </c>
    </row>
    <row r="13" spans="2:8" x14ac:dyDescent="0.2">
      <c r="B13" s="54" t="s">
        <v>661</v>
      </c>
      <c r="C13" s="54" t="s">
        <v>662</v>
      </c>
      <c r="D13" s="54" t="s">
        <v>663</v>
      </c>
      <c r="E13" s="54" t="s">
        <v>48</v>
      </c>
    </row>
    <row r="14" spans="2:8" x14ac:dyDescent="0.2">
      <c r="B14" s="54" t="s">
        <v>664</v>
      </c>
      <c r="C14" s="54" t="s">
        <v>665</v>
      </c>
      <c r="D14" s="54" t="s">
        <v>666</v>
      </c>
      <c r="E14" s="54" t="s">
        <v>48</v>
      </c>
    </row>
    <row r="16" spans="2:8" x14ac:dyDescent="0.2">
      <c r="B16" s="54" t="s">
        <v>667</v>
      </c>
      <c r="C16" s="54" t="s">
        <v>641</v>
      </c>
      <c r="D16" s="54" t="s">
        <v>48</v>
      </c>
      <c r="E16" s="54" t="s">
        <v>48</v>
      </c>
    </row>
    <row r="18" spans="2:5" x14ac:dyDescent="0.2">
      <c r="B18" s="54" t="s">
        <v>668</v>
      </c>
      <c r="C18" s="54" t="s">
        <v>644</v>
      </c>
      <c r="D18" s="54" t="s">
        <v>48</v>
      </c>
      <c r="E18" s="54" t="s">
        <v>48</v>
      </c>
    </row>
    <row r="20" spans="2:5" x14ac:dyDescent="0.2">
      <c r="B20" s="54" t="s">
        <v>669</v>
      </c>
      <c r="C20" s="54" t="s">
        <v>647</v>
      </c>
      <c r="D20" s="54" t="s">
        <v>48</v>
      </c>
      <c r="E20" s="54" t="s">
        <v>48</v>
      </c>
    </row>
    <row r="22" spans="2:5" x14ac:dyDescent="0.2">
      <c r="B22" s="54" t="s">
        <v>670</v>
      </c>
      <c r="C22" s="54" t="s">
        <v>650</v>
      </c>
      <c r="D22" s="54" t="s">
        <v>48</v>
      </c>
      <c r="E22" s="54" t="s">
        <v>48</v>
      </c>
    </row>
    <row r="24" spans="2:5" x14ac:dyDescent="0.2">
      <c r="B24" s="54" t="s">
        <v>671</v>
      </c>
      <c r="C24" s="54" t="s">
        <v>653</v>
      </c>
      <c r="D24" s="54" t="s">
        <v>48</v>
      </c>
      <c r="E24" s="54" t="s">
        <v>48</v>
      </c>
    </row>
    <row r="26" spans="2:5" x14ac:dyDescent="0.2">
      <c r="B26" s="54" t="s">
        <v>672</v>
      </c>
      <c r="C26" s="54" t="s">
        <v>656</v>
      </c>
      <c r="D26" s="54" t="s">
        <v>48</v>
      </c>
      <c r="E26" s="54" t="s">
        <v>48</v>
      </c>
    </row>
    <row r="28" spans="2:5" x14ac:dyDescent="0.2">
      <c r="B28" s="54" t="s">
        <v>673</v>
      </c>
      <c r="C28" s="54" t="s">
        <v>659</v>
      </c>
      <c r="D28" s="54" t="s">
        <v>48</v>
      </c>
      <c r="E28" s="54" t="s">
        <v>48</v>
      </c>
    </row>
    <row r="30" spans="2:5" x14ac:dyDescent="0.2">
      <c r="B30" s="54" t="s">
        <v>674</v>
      </c>
      <c r="C30" s="54" t="s">
        <v>662</v>
      </c>
      <c r="D30" s="54" t="s">
        <v>48</v>
      </c>
      <c r="E30" s="54" t="s">
        <v>48</v>
      </c>
    </row>
    <row r="32" spans="2:5" x14ac:dyDescent="0.2">
      <c r="B32" s="54" t="s">
        <v>675</v>
      </c>
      <c r="C32" s="54" t="s">
        <v>665</v>
      </c>
      <c r="D32" s="54" t="s">
        <v>48</v>
      </c>
      <c r="E32" s="54" t="s">
        <v>48</v>
      </c>
    </row>
    <row r="34" spans="2:5" x14ac:dyDescent="0.2">
      <c r="B34" s="54" t="s">
        <v>676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677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678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679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680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681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682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683</v>
      </c>
      <c r="C41" s="54" t="s">
        <v>48</v>
      </c>
      <c r="D41" s="54" t="s">
        <v>48</v>
      </c>
      <c r="E41" s="54" t="s">
        <v>48</v>
      </c>
    </row>
    <row r="42" spans="2:5" x14ac:dyDescent="0.2">
      <c r="B42" s="54" t="s">
        <v>684</v>
      </c>
      <c r="C42" s="54" t="s">
        <v>48</v>
      </c>
      <c r="D42" s="54" t="s">
        <v>48</v>
      </c>
      <c r="E42" s="54" t="s">
        <v>48</v>
      </c>
    </row>
    <row r="43" spans="2:5" x14ac:dyDescent="0.2">
      <c r="B43" s="54" t="s">
        <v>685</v>
      </c>
      <c r="C43" s="54" t="s">
        <v>48</v>
      </c>
      <c r="D43" s="54" t="s">
        <v>48</v>
      </c>
      <c r="E43" s="54" t="s">
        <v>48</v>
      </c>
    </row>
    <row r="44" spans="2:5" x14ac:dyDescent="0.2">
      <c r="B44" s="54" t="s">
        <v>686</v>
      </c>
      <c r="C44" s="54" t="s">
        <v>48</v>
      </c>
      <c r="D44" s="54" t="s">
        <v>48</v>
      </c>
      <c r="E44" s="54" t="s">
        <v>48</v>
      </c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2023-08-22T09:10:13Z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