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8,23 Пушкарный\"/>
    </mc:Choice>
  </mc:AlternateContent>
  <xr:revisionPtr revIDLastSave="0" documentId="13_ncr:1_{3422818D-08E0-4BF9-AC1F-880C934C31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6" i="2" s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W454" i="2"/>
  <c r="V454" i="2"/>
  <c r="M454" i="2"/>
  <c r="V453" i="2"/>
  <c r="V456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W436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W412" i="2"/>
  <c r="V412" i="2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W288" i="2" s="1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V258" i="2" s="1"/>
  <c r="M252" i="2"/>
  <c r="W251" i="2"/>
  <c r="V251" i="2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W238" i="2"/>
  <c r="W241" i="2" s="1"/>
  <c r="V238" i="2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W22" i="2" s="1"/>
  <c r="W23" i="2" s="1"/>
  <c r="M22" i="2"/>
  <c r="H10" i="2"/>
  <c r="A10" i="2"/>
  <c r="A9" i="2"/>
  <c r="H9" i="2" s="1"/>
  <c r="D7" i="2"/>
  <c r="N6" i="2"/>
  <c r="M2" i="2"/>
  <c r="W40" i="2" l="1"/>
  <c r="W41" i="2" s="1"/>
  <c r="V41" i="2"/>
  <c r="V147" i="2"/>
  <c r="W304" i="2"/>
  <c r="W305" i="2" s="1"/>
  <c r="V378" i="2"/>
  <c r="W396" i="2"/>
  <c r="W397" i="2" s="1"/>
  <c r="V397" i="2"/>
  <c r="W400" i="2"/>
  <c r="W401" i="2" s="1"/>
  <c r="V401" i="2"/>
  <c r="V53" i="2"/>
  <c r="V59" i="2"/>
  <c r="V89" i="2"/>
  <c r="V306" i="2"/>
  <c r="V322" i="2"/>
  <c r="V345" i="2"/>
  <c r="V361" i="2"/>
  <c r="V439" i="2"/>
  <c r="V102" i="2"/>
  <c r="V118" i="2"/>
  <c r="V190" i="2"/>
  <c r="V236" i="2"/>
  <c r="V283" i="2"/>
  <c r="V284" i="2"/>
  <c r="V309" i="2"/>
  <c r="V310" i="2"/>
  <c r="W421" i="2"/>
  <c r="V450" i="2"/>
  <c r="F10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V301" i="2"/>
  <c r="W317" i="2"/>
  <c r="W321" i="2" s="1"/>
  <c r="V334" i="2"/>
  <c r="W336" i="2"/>
  <c r="W337" i="2" s="1"/>
  <c r="W370" i="2"/>
  <c r="W371" i="2" s="1"/>
  <c r="V371" i="2"/>
  <c r="V438" i="2"/>
  <c r="W453" i="2"/>
  <c r="W455" i="2" s="1"/>
  <c r="V455" i="2"/>
  <c r="G473" i="2"/>
  <c r="J473" i="2"/>
  <c r="V465" i="2"/>
  <c r="U463" i="2"/>
  <c r="M473" i="2"/>
  <c r="V464" i="2"/>
  <c r="R473" i="2"/>
  <c r="V417" i="2"/>
  <c r="U467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<sst xmlns="http://schemas.openxmlformats.org/spreadsheetml/2006/main" count="2792" uniqueCount="687">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</sst>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topLeftCell="A442" zoomScaleNormal="100" zoomScaleSheetLayoutView="100" workbookViewId="0">
      <selection activeCell="U469" sqref="U4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45158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Воскресенье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0.33333333333333331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1200</v>
      </c>
      <c r="V194" s="56">
        <f t="shared" si="10"/>
        <v>1209.6000000000001</v>
      </c>
      <c r="W194" s="42">
        <f>IFERROR(IF(V194=0,"",ROUNDUP(V194/H194,0)*0.02039),"")</f>
        <v>2.2836799999999999</v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111.1111111111111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112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2.2836799999999999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1200</v>
      </c>
      <c r="V209" s="44">
        <f>IFERROR(SUM(V193:V207),"0")</f>
        <v>1209.6000000000001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3600</v>
      </c>
      <c r="V289" s="56">
        <f t="shared" si="14"/>
        <v>3600</v>
      </c>
      <c r="W289" s="42">
        <f>IFERROR(IF(V289=0,"",ROUNDUP(V289/H289,0)*0.02039),"")</f>
        <v>4.8935999999999993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240</v>
      </c>
      <c r="V296" s="44">
        <f>IFERROR(V288/H288,"0")+IFERROR(V289/H289,"0")+IFERROR(V290/H290,"0")+IFERROR(V291/H291,"0")+IFERROR(V292/H292,"0")+IFERROR(V293/H293,"0")+IFERROR(V294/H294,"0")+IFERROR(V295/H295,"0")</f>
        <v>240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4.8935999999999993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3600</v>
      </c>
      <c r="V297" s="44">
        <f>IFERROR(SUM(V288:V295),"0")</f>
        <v>3600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500</v>
      </c>
      <c r="V454" s="56">
        <f>IFERROR(IF(U454="",0,CEILING((U454/$H454),1)*$H454),"")</f>
        <v>503.7</v>
      </c>
      <c r="W454" s="42">
        <f>IFERROR(IF(V454=0,"",ROUNDUP(V454/H454,0)*0.00753),"")</f>
        <v>0.86595</v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114.15525114155251</v>
      </c>
      <c r="V455" s="44">
        <f>IFERROR(V453/H453,"0")+IFERROR(V454/H454,"0")</f>
        <v>115</v>
      </c>
      <c r="W455" s="44">
        <f>IFERROR(IF(W453="",0,W453),"0")+IFERROR(IF(W454="",0,W454),"0")</f>
        <v>0.86595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500</v>
      </c>
      <c r="V456" s="44">
        <f>IFERROR(SUM(V453:V454),"0")</f>
        <v>503.7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5300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5313.3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5498.2136986301366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5512.16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9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9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5723.2136986301366</v>
      </c>
      <c r="V466" s="44">
        <f>GrossWeightTotalR+PalletQtyTotalR*25</f>
        <v>5737.16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465.26636225266361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467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8.0432299999999994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1209.6000000000001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3600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503.7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2023-08-22T09:16:55Z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