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Бланк заказа" sheetId="1" state="visible" r:id="rId2"/>
    <sheet name="Setting" sheetId="2" state="hidden" r:id="rId3"/>
  </sheets>
  <definedNames>
    <definedName function="false" hidden="true" localSheetId="0" name="_xlnm._FilterDatabase" vbProcedure="false">'Бланк заказа'!$B$18:$W$18</definedName>
    <definedName function="false" hidden="false" name="CodeProxySet" vbProcedure="false">Setting!$E$33:$E$34</definedName>
    <definedName function="false" hidden="false" name="Comment" vbProcedure="false">'Бланк заказа'!$H$5</definedName>
    <definedName function="false" hidden="false" name="ContactInformation" vbProcedure="false">'Бланк заказа'!$A$12</definedName>
    <definedName function="false" hidden="false" name="CustAccount" vbProcedure="false">'Бланк заказа'!$S$10</definedName>
    <definedName function="false" hidden="false" name="CustName" vbProcedure="false">'Бланк заказа'!$S$6</definedName>
    <definedName function="false" hidden="false" name="DateFrom" vbProcedure="false">'Бланк заказа'!$O$1</definedName>
    <definedName function="false" hidden="false" name="DeliveryAddress" vbProcedure="false">'Бланк заказа'!$D$6</definedName>
    <definedName function="false" hidden="false" name="DeliveryAdressList" vbProcedure="false">Setting!$B$6:$B$14</definedName>
    <definedName function="false" hidden="false" name="DeliveryCodeAdressList" vbProcedure="false">Setting!$C$6:$C$14</definedName>
    <definedName function="false" hidden="false" name="DeliveryConditions" vbProcedure="false">'Бланк заказа'!$S$12</definedName>
    <definedName function="false" hidden="false" name="DeliveryConditionsList" vbProcedure="false">Setting!$B$34:$B$44</definedName>
    <definedName function="false" hidden="false" name="DeliveryDate" vbProcedure="false">'Бланк заказа'!$N$9</definedName>
    <definedName function="false" hidden="false" name="DeliveryMethodList" vbProcedure="false">Setting!$B$3:$B$4</definedName>
    <definedName function="false" hidden="false" name="DeliveryNumAdressList" vbProcedure="false">Setting!$D$6:$D$14</definedName>
    <definedName function="false" hidden="false" name="DeliveryTime" vbProcedure="false">'Бланк заказа'!$N$10</definedName>
    <definedName function="false" hidden="false" name="DeliveryTime2" vbProcedure="false">'Бланк заказа'!$N$11</definedName>
    <definedName function="false" hidden="false" name="DeliveryTime3" vbProcedure="false">'Бланк заказа'!$N$12</definedName>
    <definedName function="false" hidden="false" name="DeliveryTime4" vbProcedure="false">'Бланк заказа'!$N$13</definedName>
    <definedName function="false" hidden="false" name="DlvMode" vbProcedure="false">'Бланк заказа'!$S$5</definedName>
    <definedName function="false" hidden="false" name="FileCodeCheck" vbProcedure="false">Setting!$G$1</definedName>
    <definedName function="false" hidden="false" name="FIOProxy" vbProcedure="false">'Бланк заказа'!$H$9:$I$9</definedName>
    <definedName function="false" hidden="false" name="FIOProxySet" vbProcedure="false">Setting!$C$33:$C$34</definedName>
    <definedName function="false" hidden="false" name="GrossWeightTotal" vbProcedure="false">'Бланк заказа'!$U$464:$U$464</definedName>
    <definedName function="false" hidden="false" name="GrossWeightTotalR" vbProcedure="false">'Бланк заказа'!$V$464:$V$464</definedName>
    <definedName function="false" hidden="false" name="LoadDate" vbProcedure="false">'Бланк заказа'!$N$5</definedName>
    <definedName function="false" hidden="false" name="LoadTime" vbProcedure="false">'Бланк заказа'!$N$8</definedName>
    <definedName function="false" hidden="false" name="NumProxy" vbProcedure="false">'Бланк заказа'!$D$10</definedName>
    <definedName function="false" hidden="false" name="NumProxySet" vbProcedure="false">Setting!$B$33:$B$34</definedName>
    <definedName function="false" hidden="false" name="PalletQtyTotal" vbProcedure="false">'Бланк заказа'!$U$465:$U$465</definedName>
    <definedName function="false" hidden="false" name="PalletQtyTotalR" vbProcedure="false">'Бланк заказа'!$V$465:$V$465</definedName>
    <definedName function="false" hidden="false" name="PassportProxy" vbProcedure="false">'Бланк заказа'!$J$9:$K$9</definedName>
    <definedName function="false" hidden="false" name="PassportProxySet" vbProcedure="false">Setting!$D$33:$D$34</definedName>
    <definedName function="false" hidden="false" name="ProductId1" vbProcedure="false">'Бланк заказа'!$B$22:$B$22</definedName>
    <definedName function="false" hidden="false" name="ProductId10" vbProcedure="false">'Бланк заказа'!$B$40:$B$40</definedName>
    <definedName function="false" hidden="false" name="ProductId100" vbProcedure="false">'Бланк заказа'!$B$187:$B$187</definedName>
    <definedName function="false" hidden="false" name="ProductId101" vbProcedure="false">'Бланк заказа'!$B$188:$B$188</definedName>
    <definedName function="false" hidden="false" name="ProductId102" vbProcedure="false">'Бланк заказа'!$B$193:$B$193</definedName>
    <definedName function="false" hidden="false" name="ProductId103" vbProcedure="false">'Бланк заказа'!$B$194:$B$194</definedName>
    <definedName function="false" hidden="false" name="ProductId104" vbProcedure="false">'Бланк заказа'!$B$195:$B$195</definedName>
    <definedName function="false" hidden="false" name="ProductId105" vbProcedure="false">'Бланк заказа'!$B$196:$B$196</definedName>
    <definedName function="false" hidden="false" name="ProductId106" vbProcedure="false">'Бланк заказа'!$B$197:$B$197</definedName>
    <definedName function="false" hidden="false" name="ProductId107" vbProcedure="false">'Бланк заказа'!$B$198:$B$198</definedName>
    <definedName function="false" hidden="false" name="ProductId108" vbProcedure="false">'Бланк заказа'!$B$199:$B$199</definedName>
    <definedName function="false" hidden="false" name="ProductId109" vbProcedure="false">'Бланк заказа'!$B$200:$B$200</definedName>
    <definedName function="false" hidden="false" name="ProductId11" vbProcedure="false">'Бланк заказа'!$B$44:$B$44</definedName>
    <definedName function="false" hidden="false" name="ProductId110" vbProcedure="false">'Бланк заказа'!$B$201:$B$201</definedName>
    <definedName function="false" hidden="false" name="ProductId111" vbProcedure="false">'Бланк заказа'!$B$202:$B$202</definedName>
    <definedName function="false" hidden="false" name="ProductId112" vbProcedure="false">'Бланк заказа'!$B$203:$B$203</definedName>
    <definedName function="false" hidden="false" name="ProductId113" vbProcedure="false">'Бланк заказа'!$B$204:$B$204</definedName>
    <definedName function="false" hidden="false" name="ProductId114" vbProcedure="false">'Бланк заказа'!$B$205:$B$205</definedName>
    <definedName function="false" hidden="false" name="ProductId115" vbProcedure="false">'Бланк заказа'!$B$206:$B$206</definedName>
    <definedName function="false" hidden="false" name="ProductId116" vbProcedure="false">'Бланк заказа'!$B$207:$B$207</definedName>
    <definedName function="false" hidden="false" name="ProductId117" vbProcedure="false">'Бланк заказа'!$B$211:$B$211</definedName>
    <definedName function="false" hidden="false" name="ProductId118" vbProcedure="false">'Бланк заказа'!$B$215:$B$215</definedName>
    <definedName function="false" hidden="false" name="ProductId119" vbProcedure="false">'Бланк заказа'!$B$216:$B$216</definedName>
    <definedName function="false" hidden="false" name="ProductId12" vbProcedure="false">'Бланк заказа'!$B$50:$B$50</definedName>
    <definedName function="false" hidden="false" name="ProductId120" vbProcedure="false">'Бланк заказа'!$B$217:$B$217</definedName>
    <definedName function="false" hidden="false" name="ProductId121" vbProcedure="false">'Бланк заказа'!$B$218:$B$218</definedName>
    <definedName function="false" hidden="false" name="ProductId122" vbProcedure="false">'Бланк заказа'!$B$222:$B$222</definedName>
    <definedName function="false" hidden="false" name="ProductId123" vbProcedure="false">'Бланк заказа'!$B$223:$B$223</definedName>
    <definedName function="false" hidden="false" name="ProductId124" vbProcedure="false">'Бланк заказа'!$B$224:$B$224</definedName>
    <definedName function="false" hidden="false" name="ProductId125" vbProcedure="false">'Бланк заказа'!$B$225:$B$225</definedName>
    <definedName function="false" hidden="false" name="ProductId126" vbProcedure="false">'Бланк заказа'!$B$226:$B$226</definedName>
    <definedName function="false" hidden="false" name="ProductId127" vbProcedure="false">'Бланк заказа'!$B$227:$B$227</definedName>
    <definedName function="false" hidden="false" name="ProductId128" vbProcedure="false">'Бланк заказа'!$B$231:$B$231</definedName>
    <definedName function="false" hidden="false" name="ProductId129" vbProcedure="false">'Бланк заказа'!$B$232:$B$232</definedName>
    <definedName function="false" hidden="false" name="ProductId13" vbProcedure="false">'Бланк заказа'!$B$51:$B$51</definedName>
    <definedName function="false" hidden="false" name="ProductId130" vbProcedure="false">'Бланк заказа'!$B$233:$B$233</definedName>
    <definedName function="false" hidden="false" name="ProductId131" vbProcedure="false">'Бланк заказа'!$B$234:$B$234</definedName>
    <definedName function="false" hidden="false" name="ProductId132" vbProcedure="false">'Бланк заказа'!$B$238:$B$238</definedName>
    <definedName function="false" hidden="false" name="ProductId133" vbProcedure="false">'Бланк заказа'!$B$239:$B$239</definedName>
    <definedName function="false" hidden="false" name="ProductId134" vbProcedure="false">'Бланк заказа'!$B$240:$B$240</definedName>
    <definedName function="false" hidden="false" name="ProductId135" vbProcedure="false">'Бланк заказа'!$B$244:$B$244</definedName>
    <definedName function="false" hidden="false" name="ProductId136" vbProcedure="false">'Бланк заказа'!$B$245:$B$245</definedName>
    <definedName function="false" hidden="false" name="ProductId137" vbProcedure="false">'Бланк заказа'!$B$246:$B$246</definedName>
    <definedName function="false" hidden="false" name="ProductId138" vbProcedure="false">'Бланк заказа'!$B$251:$B$251</definedName>
    <definedName function="false" hidden="false" name="ProductId139" vbProcedure="false">'Бланк заказа'!$B$252:$B$252</definedName>
    <definedName function="false" hidden="false" name="ProductId14" vbProcedure="false">'Бланк заказа'!$B$56:$B$56</definedName>
    <definedName function="false" hidden="false" name="ProductId140" vbProcedure="false">'Бланк заказа'!$B$253:$B$253</definedName>
    <definedName function="false" hidden="false" name="ProductId141" vbProcedure="false">'Бланк заказа'!$B$254:$B$254</definedName>
    <definedName function="false" hidden="false" name="ProductId142" vbProcedure="false">'Бланк заказа'!$B$255:$B$255</definedName>
    <definedName function="false" hidden="false" name="ProductId143" vbProcedure="false">'Бланк заказа'!$B$256:$B$256</definedName>
    <definedName function="false" hidden="false" name="ProductId144" vbProcedure="false">'Бланк заказа'!$B$257:$B$257</definedName>
    <definedName function="false" hidden="false" name="ProductId145" vbProcedure="false">'Бланк заказа'!$B$261:$B$261</definedName>
    <definedName function="false" hidden="false" name="ProductId146" vbProcedure="false">'Бланк заказа'!$B$262:$B$262</definedName>
    <definedName function="false" hidden="false" name="ProductId147" vbProcedure="false">'Бланк заказа'!$B$267:$B$267</definedName>
    <definedName function="false" hidden="false" name="ProductId148" vbProcedure="false">'Бланк заказа'!$B$268:$B$268</definedName>
    <definedName function="false" hidden="false" name="ProductId149" vbProcedure="false">'Бланк заказа'!$B$272:$B$272</definedName>
    <definedName function="false" hidden="false" name="ProductId15" vbProcedure="false">'Бланк заказа'!$B$57:$B$57</definedName>
    <definedName function="false" hidden="false" name="ProductId150" vbProcedure="false">'Бланк заказа'!$B$273:$B$273</definedName>
    <definedName function="false" hidden="false" name="ProductId151" vbProcedure="false">'Бланк заказа'!$B$274:$B$274</definedName>
    <definedName function="false" hidden="false" name="ProductId152" vbProcedure="false">'Бланк заказа'!$B$278:$B$278</definedName>
    <definedName function="false" hidden="false" name="ProductId153" vbProcedure="false">'Бланк заказа'!$B$282:$B$282</definedName>
    <definedName function="false" hidden="false" name="ProductId154" vbProcedure="false">'Бланк заказа'!$B$288:$B$288</definedName>
    <definedName function="false" hidden="false" name="ProductId155" vbProcedure="false">'Бланк заказа'!$B$289:$B$289</definedName>
    <definedName function="false" hidden="false" name="ProductId156" vbProcedure="false">'Бланк заказа'!$B$290:$B$290</definedName>
    <definedName function="false" hidden="false" name="ProductId157" vbProcedure="false">'Бланк заказа'!$B$291:$B$291</definedName>
    <definedName function="false" hidden="false" name="ProductId158" vbProcedure="false">'Бланк заказа'!$B$292:$B$292</definedName>
    <definedName function="false" hidden="false" name="ProductId159" vbProcedure="false">'Бланк заказа'!$B$293:$B$293</definedName>
    <definedName function="false" hidden="false" name="ProductId16" vbProcedure="false">'Бланк заказа'!$B$58:$B$58</definedName>
    <definedName function="false" hidden="false" name="ProductId160" vbProcedure="false">'Бланк заказа'!$B$294:$B$294</definedName>
    <definedName function="false" hidden="false" name="ProductId161" vbProcedure="false">'Бланк заказа'!$B$295:$B$295</definedName>
    <definedName function="false" hidden="false" name="ProductId162" vbProcedure="false">'Бланк заказа'!$B$299:$B$299</definedName>
    <definedName function="false" hidden="false" name="ProductId163" vbProcedure="false">'Бланк заказа'!$B$300:$B$300</definedName>
    <definedName function="false" hidden="false" name="ProductId164" vbProcedure="false">'Бланк заказа'!$B$304:$B$304</definedName>
    <definedName function="false" hidden="false" name="ProductId165" vbProcedure="false">'Бланк заказа'!$B$308:$B$308</definedName>
    <definedName function="false" hidden="false" name="ProductId166" vbProcedure="false">'Бланк заказа'!$B$312:$B$312</definedName>
    <definedName function="false" hidden="false" name="ProductId167" vbProcedure="false">'Бланк заказа'!$B$317:$B$317</definedName>
    <definedName function="false" hidden="false" name="ProductId168" vbProcedure="false">'Бланк заказа'!$B$318:$B$318</definedName>
    <definedName function="false" hidden="false" name="ProductId169" vbProcedure="false">'Бланк заказа'!$B$319:$B$319</definedName>
    <definedName function="false" hidden="false" name="ProductId17" vbProcedure="false">'Бланк заказа'!$B$63:$B$63</definedName>
    <definedName function="false" hidden="false" name="ProductId170" vbProcedure="false">'Бланк заказа'!$B$320:$B$320</definedName>
    <definedName function="false" hidden="false" name="ProductId171" vbProcedure="false">'Бланк заказа'!$B$324:$B$324</definedName>
    <definedName function="false" hidden="false" name="ProductId172" vbProcedure="false">'Бланк заказа'!$B$325:$B$325</definedName>
    <definedName function="false" hidden="false" name="ProductId173" vbProcedure="false">'Бланк заказа'!$B$329:$B$329</definedName>
    <definedName function="false" hidden="false" name="ProductId174" vbProcedure="false">'Бланк заказа'!$B$330:$B$330</definedName>
    <definedName function="false" hidden="false" name="ProductId175" vbProcedure="false">'Бланк заказа'!$B$331:$B$331</definedName>
    <definedName function="false" hidden="false" name="ProductId176" vbProcedure="false">'Бланк заказа'!$B$332:$B$332</definedName>
    <definedName function="false" hidden="false" name="ProductId177" vbProcedure="false">'Бланк заказа'!$B$336:$B$336</definedName>
    <definedName function="false" hidden="false" name="ProductId178" vbProcedure="false">'Бланк заказа'!$B$342:$B$342</definedName>
    <definedName function="false" hidden="false" name="ProductId179" vbProcedure="false">'Бланк заказа'!$B$343:$B$343</definedName>
    <definedName function="false" hidden="false" name="ProductId18" vbProcedure="false">'Бланк заказа'!$B$64:$B$64</definedName>
    <definedName function="false" hidden="false" name="ProductId180" vbProcedure="false">'Бланк заказа'!$B$347:$B$347</definedName>
    <definedName function="false" hidden="false" name="ProductId181" vbProcedure="false">'Бланк заказа'!$B$348:$B$348</definedName>
    <definedName function="false" hidden="false" name="ProductId182" vbProcedure="false">'Бланк заказа'!$B$349:$B$349</definedName>
    <definedName function="false" hidden="false" name="ProductId183" vbProcedure="false">'Бланк заказа'!$B$350:$B$350</definedName>
    <definedName function="false" hidden="false" name="ProductId184" vbProcedure="false">'Бланк заказа'!$B$351:$B$351</definedName>
    <definedName function="false" hidden="false" name="ProductId185" vbProcedure="false">'Бланк заказа'!$B$352:$B$352</definedName>
    <definedName function="false" hidden="false" name="ProductId186" vbProcedure="false">'Бланк заказа'!$B$353:$B$353</definedName>
    <definedName function="false" hidden="false" name="ProductId187" vbProcedure="false">'Бланк заказа'!$B$354:$B$354</definedName>
    <definedName function="false" hidden="false" name="ProductId188" vbProcedure="false">'Бланк заказа'!$B$355:$B$355</definedName>
    <definedName function="false" hidden="false" name="ProductId189" vbProcedure="false">'Бланк заказа'!$B$356:$B$356</definedName>
    <definedName function="false" hidden="false" name="ProductId19" vbProcedure="false">'Бланк заказа'!$B$65:$B$65</definedName>
    <definedName function="false" hidden="false" name="ProductId190" vbProcedure="false">'Бланк заказа'!$B$357:$B$357</definedName>
    <definedName function="false" hidden="false" name="ProductId191" vbProcedure="false">'Бланк заказа'!$B$358:$B$358</definedName>
    <definedName function="false" hidden="false" name="ProductId192" vbProcedure="false">'Бланк заказа'!$B$359:$B$359</definedName>
    <definedName function="false" hidden="false" name="ProductId193" vbProcedure="false">'Бланк заказа'!$B$363:$B$363</definedName>
    <definedName function="false" hidden="false" name="ProductId194" vbProcedure="false">'Бланк заказа'!$B$364:$B$364</definedName>
    <definedName function="false" hidden="false" name="ProductId195" vbProcedure="false">'Бланк заказа'!$B$365:$B$365</definedName>
    <definedName function="false" hidden="false" name="ProductId196" vbProcedure="false">'Бланк заказа'!$B$366:$B$366</definedName>
    <definedName function="false" hidden="false" name="ProductId197" vbProcedure="false">'Бланк заказа'!$B$370:$B$370</definedName>
    <definedName function="false" hidden="false" name="ProductId198" vbProcedure="false">'Бланк заказа'!$B$374:$B$374</definedName>
    <definedName function="false" hidden="false" name="ProductId199" vbProcedure="false">'Бланк заказа'!$B$375:$B$375</definedName>
    <definedName function="false" hidden="false" name="ProductId2" vbProcedure="false">'Бланк заказа'!$B$26:$B$26</definedName>
    <definedName function="false" hidden="false" name="ProductId20" vbProcedure="false">'Бланк заказа'!$B$66:$B$66</definedName>
    <definedName function="false" hidden="false" name="ProductId200" vbProcedure="false">'Бланк заказа'!$B$376:$B$376</definedName>
    <definedName function="false" hidden="false" name="ProductId201" vbProcedure="false">'Бланк заказа'!$B$380:$B$380</definedName>
    <definedName function="false" hidden="false" name="ProductId202" vbProcedure="false">'Бланк заказа'!$B$385:$B$385</definedName>
    <definedName function="false" hidden="false" name="ProductId203" vbProcedure="false">'Бланк заказа'!$B$386:$B$386</definedName>
    <definedName function="false" hidden="false" name="ProductId204" vbProcedure="false">'Бланк заказа'!$B$390:$B$390</definedName>
    <definedName function="false" hidden="false" name="ProductId205" vbProcedure="false">'Бланк заказа'!$B$391:$B$391</definedName>
    <definedName function="false" hidden="false" name="ProductId206" vbProcedure="false">'Бланк заказа'!$B$392:$B$392</definedName>
    <definedName function="false" hidden="false" name="ProductId207" vbProcedure="false">'Бланк заказа'!$B$393:$B$393</definedName>
    <definedName function="false" hidden="false" name="ProductId208" vbProcedure="false">'Бланк заказа'!$B$394:$B$394</definedName>
    <definedName function="false" hidden="false" name="ProductId209" vbProcedure="false">'Бланк заказа'!$B$395:$B$395</definedName>
    <definedName function="false" hidden="false" name="ProductId21" vbProcedure="false">'Бланк заказа'!$B$67:$B$67</definedName>
    <definedName function="false" hidden="false" name="ProductId210" vbProcedure="false">'Бланк заказа'!$B$396:$B$396</definedName>
    <definedName function="false" hidden="false" name="ProductId211" vbProcedure="false">'Бланк заказа'!$B$400:$B$400</definedName>
    <definedName function="false" hidden="false" name="ProductId212" vbProcedure="false">'Бланк заказа'!$B$404:$B$404</definedName>
    <definedName function="false" hidden="false" name="ProductId213" vbProcedure="false">'Бланк заказа'!$B$410:$B$410</definedName>
    <definedName function="false" hidden="false" name="ProductId214" vbProcedure="false">'Бланк заказа'!$B$411:$B$411</definedName>
    <definedName function="false" hidden="false" name="ProductId215" vbProcedure="false">'Бланк заказа'!$B$412:$B$412</definedName>
    <definedName function="false" hidden="false" name="ProductId216" vbProcedure="false">'Бланк заказа'!$B$413:$B$413</definedName>
    <definedName function="false" hidden="false" name="ProductId217" vbProcedure="false">'Бланк заказа'!$B$414:$B$414</definedName>
    <definedName function="false" hidden="false" name="ProductId218" vbProcedure="false">'Бланк заказа'!$B$415:$B$415</definedName>
    <definedName function="false" hidden="false" name="ProductId219" vbProcedure="false">'Бланк заказа'!$B$416:$B$416</definedName>
    <definedName function="false" hidden="false" name="ProductId22" vbProcedure="false">'Бланк заказа'!$B$68:$B$68</definedName>
    <definedName function="false" hidden="false" name="ProductId220" vbProcedure="false">'Бланк заказа'!$B$417:$B$417</definedName>
    <definedName function="false" hidden="false" name="ProductId221" vbProcedure="false">'Бланк заказа'!$B$418:$B$418</definedName>
    <definedName function="false" hidden="false" name="ProductId222" vbProcedure="false">'Бланк заказа'!$B$422:$B$422</definedName>
    <definedName function="false" hidden="false" name="ProductId223" vbProcedure="false">'Бланк заказа'!$B$423:$B$423</definedName>
    <definedName function="false" hidden="false" name="ProductId224" vbProcedure="false">'Бланк заказа'!$B$427:$B$427</definedName>
    <definedName function="false" hidden="false" name="ProductId225" vbProcedure="false">'Бланк заказа'!$B$428:$B$428</definedName>
    <definedName function="false" hidden="false" name="ProductId226" vbProcedure="false">'Бланк заказа'!$B$429:$B$429</definedName>
    <definedName function="false" hidden="false" name="ProductId227" vbProcedure="false">'Бланк заказа'!$B$430:$B$430</definedName>
    <definedName function="false" hidden="false" name="ProductId228" vbProcedure="false">'Бланк заказа'!$B$431:$B$431</definedName>
    <definedName function="false" hidden="false" name="ProductId229" vbProcedure="false">'Бланк заказа'!$B$432:$B$432</definedName>
    <definedName function="false" hidden="false" name="ProductId23" vbProcedure="false">'Бланк заказа'!$B$69:$B$69</definedName>
    <definedName function="false" hidden="false" name="ProductId230" vbProcedure="false">'Бланк заказа'!$B$436:$B$436</definedName>
    <definedName function="false" hidden="false" name="ProductId231" vbProcedure="false">'Бланк заказа'!$B$437:$B$437</definedName>
    <definedName function="false" hidden="false" name="ProductId232" vbProcedure="false">'Бланк заказа'!$B$443:$B$443</definedName>
    <definedName function="false" hidden="false" name="ProductId233" vbProcedure="false">'Бланк заказа'!$B$444:$B$444</definedName>
    <definedName function="false" hidden="false" name="ProductId234" vbProcedure="false">'Бланк заказа'!$B$448:$B$448</definedName>
    <definedName function="false" hidden="false" name="ProductId235" vbProcedure="false">'Бланк заказа'!$B$449:$B$449</definedName>
    <definedName function="false" hidden="false" name="ProductId236" vbProcedure="false">'Бланк заказа'!$B$453:$B$453</definedName>
    <definedName function="false" hidden="false" name="ProductId237" vbProcedure="false">'Бланк заказа'!$B$454:$B$454</definedName>
    <definedName function="false" hidden="false" name="ProductId238" vbProcedure="false">'Бланк заказа'!$B$458:$B$458</definedName>
    <definedName function="false" hidden="false" name="ProductId239" vbProcedure="false">'Бланк заказа'!$B$459:$B$459</definedName>
    <definedName function="false" hidden="false" name="ProductId24" vbProcedure="false">'Бланк заказа'!$B$70:$B$70</definedName>
    <definedName function="false" hidden="false" name="ProductId240" vbProcedure="false">'Бланк заказа'!$B$460:$B$460</definedName>
    <definedName function="false" hidden="false" name="ProductId25" vbProcedure="false">'Бланк заказа'!$B$71:$B$71</definedName>
    <definedName function="false" hidden="false" name="ProductId26" vbProcedure="false">'Бланк заказа'!$B$72:$B$72</definedName>
    <definedName function="false" hidden="false" name="ProductId27" vbProcedure="false">'Бланк заказа'!$B$73:$B$73</definedName>
    <definedName function="false" hidden="false" name="ProductId28" vbProcedure="false">'Бланк заказа'!$B$74:$B$74</definedName>
    <definedName function="false" hidden="false" name="ProductId29" vbProcedure="false">'Бланк заказа'!$B$75:$B$75</definedName>
    <definedName function="false" hidden="false" name="ProductId3" vbProcedure="false">'Бланк заказа'!$B$27:$B$27</definedName>
    <definedName function="false" hidden="false" name="ProductId30" vbProcedure="false">'Бланк заказа'!$B$76:$B$76</definedName>
    <definedName function="false" hidden="false" name="ProductId31" vbProcedure="false">'Бланк заказа'!$B$77:$B$77</definedName>
    <definedName function="false" hidden="false" name="ProductId32" vbProcedure="false">'Бланк заказа'!$B$78:$B$78</definedName>
    <definedName function="false" hidden="false" name="ProductId33" vbProcedure="false">'Бланк заказа'!$B$79:$B$79</definedName>
    <definedName function="false" hidden="false" name="ProductId34" vbProcedure="false">'Бланк заказа'!$B$83:$B$83</definedName>
    <definedName function="false" hidden="false" name="ProductId35" vbProcedure="false">'Бланк заказа'!$B$84:$B$84</definedName>
    <definedName function="false" hidden="false" name="ProductId36" vbProcedure="false">'Бланк заказа'!$B$85:$B$85</definedName>
    <definedName function="false" hidden="false" name="ProductId37" vbProcedure="false">'Бланк заказа'!$B$86:$B$86</definedName>
    <definedName function="false" hidden="false" name="ProductId38" vbProcedure="false">'Бланк заказа'!$B$87:$B$87</definedName>
    <definedName function="false" hidden="false" name="ProductId39" vbProcedure="false">'Бланк заказа'!$B$88:$B$88</definedName>
    <definedName function="false" hidden="false" name="ProductId4" vbProcedure="false">'Бланк заказа'!$B$28:$B$28</definedName>
    <definedName function="false" hidden="false" name="ProductId40" vbProcedure="false">'Бланк заказа'!$B$92:$B$92</definedName>
    <definedName function="false" hidden="false" name="ProductId41" vbProcedure="false">'Бланк заказа'!$B$93:$B$93</definedName>
    <definedName function="false" hidden="false" name="ProductId42" vbProcedure="false">'Бланк заказа'!$B$94:$B$94</definedName>
    <definedName function="false" hidden="false" name="ProductId43" vbProcedure="false">'Бланк заказа'!$B$95:$B$95</definedName>
    <definedName function="false" hidden="false" name="ProductId44" vbProcedure="false">'Бланк заказа'!$B$96:$B$96</definedName>
    <definedName function="false" hidden="false" name="ProductId45" vbProcedure="false">'Бланк заказа'!$B$97:$B$97</definedName>
    <definedName function="false" hidden="false" name="ProductId46" vbProcedure="false">'Бланк заказа'!$B$98:$B$98</definedName>
    <definedName function="false" hidden="false" name="ProductId47" vbProcedure="false">'Бланк заказа'!$B$99:$B$99</definedName>
    <definedName function="false" hidden="false" name="ProductId48" vbProcedure="false">'Бланк заказа'!$B$100:$B$100</definedName>
    <definedName function="false" hidden="false" name="ProductId49" vbProcedure="false">'Бланк заказа'!$B$104:$B$104</definedName>
    <definedName function="false" hidden="false" name="ProductId5" vbProcedure="false">'Бланк заказа'!$B$29:$B$29</definedName>
    <definedName function="false" hidden="false" name="ProductId50" vbProcedure="false">'Бланк заказа'!$B$105:$B$105</definedName>
    <definedName function="false" hidden="false" name="ProductId51" vbProcedure="false">'Бланк заказа'!$B$106:$B$106</definedName>
    <definedName function="false" hidden="false" name="ProductId52" vbProcedure="false">'Бланк заказа'!$B$107:$B$107</definedName>
    <definedName function="false" hidden="false" name="ProductId53" vbProcedure="false">'Бланк заказа'!$B$108:$B$108</definedName>
    <definedName function="false" hidden="false" name="ProductId54" vbProcedure="false">'Бланк заказа'!$B$109:$B$109</definedName>
    <definedName function="false" hidden="false" name="ProductId55" vbProcedure="false">'Бланк заказа'!$B$110:$B$110</definedName>
    <definedName function="false" hidden="false" name="ProductId56" vbProcedure="false">'Бланк заказа'!$B$114:$B$114</definedName>
    <definedName function="false" hidden="false" name="ProductId57" vbProcedure="false">'Бланк заказа'!$B$115:$B$115</definedName>
    <definedName function="false" hidden="false" name="ProductId58" vbProcedure="false">'Бланк заказа'!$B$116:$B$116</definedName>
    <definedName function="false" hidden="false" name="ProductId59" vbProcedure="false">'Бланк заказа'!$B$117:$B$117</definedName>
    <definedName function="false" hidden="false" name="ProductId6" vbProcedure="false">'Бланк заказа'!$B$30:$B$30</definedName>
    <definedName function="false" hidden="false" name="ProductId60" vbProcedure="false">'Бланк заказа'!$B$122:$B$122</definedName>
    <definedName function="false" hidden="false" name="ProductId61" vbProcedure="false">'Бланк заказа'!$B$123:$B$123</definedName>
    <definedName function="false" hidden="false" name="ProductId62" vbProcedure="false">'Бланк заказа'!$B$124:$B$124</definedName>
    <definedName function="false" hidden="false" name="ProductId63" vbProcedure="false">'Бланк заказа'!$B$125:$B$125</definedName>
    <definedName function="false" hidden="false" name="ProductId64" vbProcedure="false">'Бланк заказа'!$B$131:$B$131</definedName>
    <definedName function="false" hidden="false" name="ProductId65" vbProcedure="false">'Бланк заказа'!$B$132:$B$132</definedName>
    <definedName function="false" hidden="false" name="ProductId66" vbProcedure="false">'Бланк заказа'!$B$133:$B$133</definedName>
    <definedName function="false" hidden="false" name="ProductId67" vbProcedure="false">'Бланк заказа'!$B$138:$B$138</definedName>
    <definedName function="false" hidden="false" name="ProductId68" vbProcedure="false">'Бланк заказа'!$B$139:$B$139</definedName>
    <definedName function="false" hidden="false" name="ProductId69" vbProcedure="false">'Бланк заказа'!$B$140:$B$140</definedName>
    <definedName function="false" hidden="false" name="ProductId7" vbProcedure="false">'Бланк заказа'!$B$31:$B$31</definedName>
    <definedName function="false" hidden="false" name="ProductId70" vbProcedure="false">'Бланк заказа'!$B$141:$B$141</definedName>
    <definedName function="false" hidden="false" name="ProductId71" vbProcedure="false">'Бланк заказа'!$B$142:$B$142</definedName>
    <definedName function="false" hidden="false" name="ProductId72" vbProcedure="false">'Бланк заказа'!$B$143:$B$143</definedName>
    <definedName function="false" hidden="false" name="ProductId73" vbProcedure="false">'Бланк заказа'!$B$144:$B$144</definedName>
    <definedName function="false" hidden="false" name="ProductId74" vbProcedure="false">'Бланк заказа'!$B$145:$B$145</definedName>
    <definedName function="false" hidden="false" name="ProductId75" vbProcedure="false">'Бланк заказа'!$B$150:$B$150</definedName>
    <definedName function="false" hidden="false" name="ProductId76" vbProcedure="false">'Бланк заказа'!$B$151:$B$151</definedName>
    <definedName function="false" hidden="false" name="ProductId77" vbProcedure="false">'Бланк заказа'!$B$155:$B$155</definedName>
    <definedName function="false" hidden="false" name="ProductId78" vbProcedure="false">'Бланк заказа'!$B$156:$B$156</definedName>
    <definedName function="false" hidden="false" name="ProductId79" vbProcedure="false">'Бланк заказа'!$B$160:$B$160</definedName>
    <definedName function="false" hidden="false" name="ProductId8" vbProcedure="false">'Бланк заказа'!$B$35:$B$35</definedName>
    <definedName function="false" hidden="false" name="ProductId80" vbProcedure="false">'Бланк заказа'!$B$161:$B$161</definedName>
    <definedName function="false" hidden="false" name="ProductId81" vbProcedure="false">'Бланк заказа'!$B$162:$B$162</definedName>
    <definedName function="false" hidden="false" name="ProductId82" vbProcedure="false">'Бланк заказа'!$B$163:$B$163</definedName>
    <definedName function="false" hidden="false" name="ProductId83" vbProcedure="false">'Бланк заказа'!$B$167:$B$167</definedName>
    <definedName function="false" hidden="false" name="ProductId84" vbProcedure="false">'Бланк заказа'!$B$168:$B$168</definedName>
    <definedName function="false" hidden="false" name="ProductId85" vbProcedure="false">'Бланк заказа'!$B$169:$B$169</definedName>
    <definedName function="false" hidden="false" name="ProductId86" vbProcedure="false">'Бланк заказа'!$B$170:$B$170</definedName>
    <definedName function="false" hidden="false" name="ProductId87" vbProcedure="false">'Бланк заказа'!$B$171:$B$171</definedName>
    <definedName function="false" hidden="false" name="ProductId88" vbProcedure="false">'Бланк заказа'!$B$172:$B$172</definedName>
    <definedName function="false" hidden="false" name="ProductId89" vbProcedure="false">'Бланк заказа'!$B$173:$B$173</definedName>
    <definedName function="false" hidden="false" name="ProductId9" vbProcedure="false">'Бланк заказа'!$B$36:$B$36</definedName>
    <definedName function="false" hidden="false" name="ProductId90" vbProcedure="false">'Бланк заказа'!$B$174:$B$174</definedName>
    <definedName function="false" hidden="false" name="ProductId91" vbProcedure="false">'Бланк заказа'!$B$175:$B$175</definedName>
    <definedName function="false" hidden="false" name="ProductId92" vbProcedure="false">'Бланк заказа'!$B$176:$B$176</definedName>
    <definedName function="false" hidden="false" name="ProductId93" vbProcedure="false">'Бланк заказа'!$B$177:$B$177</definedName>
    <definedName function="false" hidden="false" name="ProductId94" vbProcedure="false">'Бланк заказа'!$B$178:$B$178</definedName>
    <definedName function="false" hidden="false" name="ProductId95" vbProcedure="false">'Бланк заказа'!$B$179:$B$179</definedName>
    <definedName function="false" hidden="false" name="ProductId96" vbProcedure="false">'Бланк заказа'!$B$180:$B$180</definedName>
    <definedName function="false" hidden="false" name="ProductId97" vbProcedure="false">'Бланк заказа'!$B$181:$B$181</definedName>
    <definedName function="false" hidden="false" name="ProductId98" vbProcedure="false">'Бланк заказа'!$B$182:$B$182</definedName>
    <definedName function="false" hidden="false" name="ProductId99" vbProcedure="false">'Бланк заказа'!$B$183:$B$183</definedName>
    <definedName function="false" hidden="false" name="Proxy" vbProcedure="false">Setting!$B$33:$E$34</definedName>
    <definedName function="false" hidden="false" name="Ref_UnloadCodeAdressList0001" vbProcedure="false">Setting!$C$16:$C$16</definedName>
    <definedName function="false" hidden="false" name="Ref_UnloadCodeAdressList0002" vbProcedure="false">Setting!$C$18:$C$18</definedName>
    <definedName function="false" hidden="false" name="Ref_UnloadCodeAdressList0003" vbProcedure="false">Setting!$C$20:$C$20</definedName>
    <definedName function="false" hidden="false" name="Ref_UnloadCodeAdressList0004" vbProcedure="false">Setting!$C$22:$C$22</definedName>
    <definedName function="false" hidden="false" name="Ref_UnloadCodeAdressList0005" vbProcedure="false">Setting!$C$24:$C$24</definedName>
    <definedName function="false" hidden="false" name="Ref_UnloadCodeAdressList0006" vbProcedure="false">Setting!$C$26:$C$26</definedName>
    <definedName function="false" hidden="false" name="Ref_UnloadCodeAdressList0007" vbProcedure="false">Setting!$C$28:$C$28</definedName>
    <definedName function="false" hidden="false" name="Ref_UnloadCodeAdressList0008" vbProcedure="false">Setting!$C$30:$C$30</definedName>
    <definedName function="false" hidden="false" name="Ref_UnloadCodeAdressList0009" vbProcedure="false">Setting!$C$32:$C$32</definedName>
    <definedName function="false" hidden="false" name="RequestReceiptTime" vbProcedure="false">'Бланк заказа'!$A$13</definedName>
    <definedName function="false" hidden="false" name="SalesQty1" vbProcedure="false">'Бланк заказа'!$U$22:$U$22</definedName>
    <definedName function="false" hidden="false" name="SalesQty10" vbProcedure="false">'Бланк заказа'!$U$40:$U$40</definedName>
    <definedName function="false" hidden="false" name="SalesQty100" vbProcedure="false">'Бланк заказа'!$U$187:$U$187</definedName>
    <definedName function="false" hidden="false" name="SalesQty101" vbProcedure="false">'Бланк заказа'!$U$188:$U$188</definedName>
    <definedName function="false" hidden="false" name="SalesQty102" vbProcedure="false">'Бланк заказа'!$U$193:$U$193</definedName>
    <definedName function="false" hidden="false" name="SalesQty103" vbProcedure="false">'Бланк заказа'!$U$194:$U$194</definedName>
    <definedName function="false" hidden="false" name="SalesQty104" vbProcedure="false">'Бланк заказа'!$U$195:$U$195</definedName>
    <definedName function="false" hidden="false" name="SalesQty105" vbProcedure="false">'Бланк заказа'!$U$196:$U$196</definedName>
    <definedName function="false" hidden="false" name="SalesQty106" vbProcedure="false">'Бланк заказа'!$U$197:$U$197</definedName>
    <definedName function="false" hidden="false" name="SalesQty107" vbProcedure="false">'Бланк заказа'!$U$198:$U$198</definedName>
    <definedName function="false" hidden="false" name="SalesQty108" vbProcedure="false">'Бланк заказа'!$U$199:$U$199</definedName>
    <definedName function="false" hidden="false" name="SalesQty109" vbProcedure="false">'Бланк заказа'!$U$200:$U$200</definedName>
    <definedName function="false" hidden="false" name="SalesQty11" vbProcedure="false">'Бланк заказа'!$U$44:$U$44</definedName>
    <definedName function="false" hidden="false" name="SalesQty110" vbProcedure="false">'Бланк заказа'!$U$201:$U$201</definedName>
    <definedName function="false" hidden="false" name="SalesQty111" vbProcedure="false">'Бланк заказа'!$U$202:$U$202</definedName>
    <definedName function="false" hidden="false" name="SalesQty112" vbProcedure="false">'Бланк заказа'!$U$203:$U$203</definedName>
    <definedName function="false" hidden="false" name="SalesQty113" vbProcedure="false">'Бланк заказа'!$U$204:$U$204</definedName>
    <definedName function="false" hidden="false" name="SalesQty114" vbProcedure="false">'Бланк заказа'!$U$205:$U$205</definedName>
    <definedName function="false" hidden="false" name="SalesQty115" vbProcedure="false">'Бланк заказа'!$U$206:$U$206</definedName>
    <definedName function="false" hidden="false" name="SalesQty116" vbProcedure="false">'Бланк заказа'!$U$207:$U$207</definedName>
    <definedName function="false" hidden="false" name="SalesQty117" vbProcedure="false">'Бланк заказа'!$U$211:$U$211</definedName>
    <definedName function="false" hidden="false" name="SalesQty118" vbProcedure="false">'Бланк заказа'!$U$215:$U$215</definedName>
    <definedName function="false" hidden="false" name="SalesQty119" vbProcedure="false">'Бланк заказа'!$U$216:$U$216</definedName>
    <definedName function="false" hidden="false" name="SalesQty12" vbProcedure="false">'Бланк заказа'!$U$50:$U$50</definedName>
    <definedName function="false" hidden="false" name="SalesQty120" vbProcedure="false">'Бланк заказа'!$U$217:$U$217</definedName>
    <definedName function="false" hidden="false" name="SalesQty121" vbProcedure="false">'Бланк заказа'!$U$218:$U$218</definedName>
    <definedName function="false" hidden="false" name="SalesQty122" vbProcedure="false">'Бланк заказа'!$U$222:$U$222</definedName>
    <definedName function="false" hidden="false" name="SalesQty123" vbProcedure="false">'Бланк заказа'!$U$223:$U$223</definedName>
    <definedName function="false" hidden="false" name="SalesQty124" vbProcedure="false">'Бланк заказа'!$U$224:$U$224</definedName>
    <definedName function="false" hidden="false" name="SalesQty125" vbProcedure="false">'Бланк заказа'!$U$225:$U$225</definedName>
    <definedName function="false" hidden="false" name="SalesQty126" vbProcedure="false">'Бланк заказа'!$U$226:$U$226</definedName>
    <definedName function="false" hidden="false" name="SalesQty127" vbProcedure="false">'Бланк заказа'!$U$227:$U$227</definedName>
    <definedName function="false" hidden="false" name="SalesQty128" vbProcedure="false">'Бланк заказа'!$U$231:$U$231</definedName>
    <definedName function="false" hidden="false" name="SalesQty129" vbProcedure="false">'Бланк заказа'!$U$232:$U$232</definedName>
    <definedName function="false" hidden="false" name="SalesQty13" vbProcedure="false">'Бланк заказа'!$U$51:$U$51</definedName>
    <definedName function="false" hidden="false" name="SalesQty130" vbProcedure="false">'Бланк заказа'!$U$233:$U$233</definedName>
    <definedName function="false" hidden="false" name="SalesQty131" vbProcedure="false">'Бланк заказа'!$U$234:$U$234</definedName>
    <definedName function="false" hidden="false" name="SalesQty132" vbProcedure="false">'Бланк заказа'!$U$238:$U$238</definedName>
    <definedName function="false" hidden="false" name="SalesQty133" vbProcedure="false">'Бланк заказа'!$U$239:$U$239</definedName>
    <definedName function="false" hidden="false" name="SalesQty134" vbProcedure="false">'Бланк заказа'!$U$240:$U$240</definedName>
    <definedName function="false" hidden="false" name="SalesQty135" vbProcedure="false">'Бланк заказа'!$U$244:$U$244</definedName>
    <definedName function="false" hidden="false" name="SalesQty136" vbProcedure="false">'Бланк заказа'!$U$245:$U$245</definedName>
    <definedName function="false" hidden="false" name="SalesQty137" vbProcedure="false">'Бланк заказа'!$U$246:$U$246</definedName>
    <definedName function="false" hidden="false" name="SalesQty138" vbProcedure="false">'Бланк заказа'!$U$251:$U$251</definedName>
    <definedName function="false" hidden="false" name="SalesQty139" vbProcedure="false">'Бланк заказа'!$U$252:$U$252</definedName>
    <definedName function="false" hidden="false" name="SalesQty14" vbProcedure="false">'Бланк заказа'!$U$56:$U$56</definedName>
    <definedName function="false" hidden="false" name="SalesQty140" vbProcedure="false">'Бланк заказа'!$U$253:$U$253</definedName>
    <definedName function="false" hidden="false" name="SalesQty141" vbProcedure="false">'Бланк заказа'!$U$254:$U$254</definedName>
    <definedName function="false" hidden="false" name="SalesQty142" vbProcedure="false">'Бланк заказа'!$U$255:$U$255</definedName>
    <definedName function="false" hidden="false" name="SalesQty143" vbProcedure="false">'Бланк заказа'!$U$256:$U$256</definedName>
    <definedName function="false" hidden="false" name="SalesQty144" vbProcedure="false">'Бланк заказа'!$U$257:$U$257</definedName>
    <definedName function="false" hidden="false" name="SalesQty145" vbProcedure="false">'Бланк заказа'!$U$261:$U$261</definedName>
    <definedName function="false" hidden="false" name="SalesQty146" vbProcedure="false">'Бланк заказа'!$U$262:$U$262</definedName>
    <definedName function="false" hidden="false" name="SalesQty147" vbProcedure="false">'Бланк заказа'!$U$267:$U$267</definedName>
    <definedName function="false" hidden="false" name="SalesQty148" vbProcedure="false">'Бланк заказа'!$U$268:$U$268</definedName>
    <definedName function="false" hidden="false" name="SalesQty149" vbProcedure="false">'Бланк заказа'!$U$272:$U$272</definedName>
    <definedName function="false" hidden="false" name="SalesQty15" vbProcedure="false">'Бланк заказа'!$U$57:$U$57</definedName>
    <definedName function="false" hidden="false" name="SalesQty150" vbProcedure="false">'Бланк заказа'!$U$273:$U$273</definedName>
    <definedName function="false" hidden="false" name="SalesQty151" vbProcedure="false">'Бланк заказа'!$U$274:$U$274</definedName>
    <definedName function="false" hidden="false" name="SalesQty152" vbProcedure="false">'Бланк заказа'!$U$278:$U$278</definedName>
    <definedName function="false" hidden="false" name="SalesQty153" vbProcedure="false">'Бланк заказа'!$U$282:$U$282</definedName>
    <definedName function="false" hidden="false" name="SalesQty154" vbProcedure="false">'Бланк заказа'!$U$288:$U$288</definedName>
    <definedName function="false" hidden="false" name="SalesQty155" vbProcedure="false">'Бланк заказа'!$U$289:$U$289</definedName>
    <definedName function="false" hidden="false" name="SalesQty156" vbProcedure="false">'Бланк заказа'!$U$290:$U$290</definedName>
    <definedName function="false" hidden="false" name="SalesQty157" vbProcedure="false">'Бланк заказа'!$U$291:$U$291</definedName>
    <definedName function="false" hidden="false" name="SalesQty158" vbProcedure="false">'Бланк заказа'!$U$292:$U$292</definedName>
    <definedName function="false" hidden="false" name="SalesQty159" vbProcedure="false">'Бланк заказа'!$U$293:$U$293</definedName>
    <definedName function="false" hidden="false" name="SalesQty16" vbProcedure="false">'Бланк заказа'!$U$58:$U$58</definedName>
    <definedName function="false" hidden="false" name="SalesQty160" vbProcedure="false">'Бланк заказа'!$U$294:$U$294</definedName>
    <definedName function="false" hidden="false" name="SalesQty161" vbProcedure="false">'Бланк заказа'!$U$295:$U$295</definedName>
    <definedName function="false" hidden="false" name="SalesQty162" vbProcedure="false">'Бланк заказа'!$U$299:$U$299</definedName>
    <definedName function="false" hidden="false" name="SalesQty163" vbProcedure="false">'Бланк заказа'!$U$300:$U$300</definedName>
    <definedName function="false" hidden="false" name="SalesQty164" vbProcedure="false">'Бланк заказа'!$U$304:$U$304</definedName>
    <definedName function="false" hidden="false" name="SalesQty165" vbProcedure="false">'Бланк заказа'!$U$308:$U$308</definedName>
    <definedName function="false" hidden="false" name="SalesQty166" vbProcedure="false">'Бланк заказа'!$U$312:$U$312</definedName>
    <definedName function="false" hidden="false" name="SalesQty167" vbProcedure="false">'Бланк заказа'!$U$317:$U$317</definedName>
    <definedName function="false" hidden="false" name="SalesQty168" vbProcedure="false">'Бланк заказа'!$U$318:$U$318</definedName>
    <definedName function="false" hidden="false" name="SalesQty169" vbProcedure="false">'Бланк заказа'!$U$319:$U$319</definedName>
    <definedName function="false" hidden="false" name="SalesQty17" vbProcedure="false">'Бланк заказа'!$U$63:$U$63</definedName>
    <definedName function="false" hidden="false" name="SalesQty170" vbProcedure="false">'Бланк заказа'!$U$320:$U$320</definedName>
    <definedName function="false" hidden="false" name="SalesQty171" vbProcedure="false">'Бланк заказа'!$U$324:$U$324</definedName>
    <definedName function="false" hidden="false" name="SalesQty172" vbProcedure="false">'Бланк заказа'!$U$325:$U$325</definedName>
    <definedName function="false" hidden="false" name="SalesQty173" vbProcedure="false">'Бланк заказа'!$U$329:$U$329</definedName>
    <definedName function="false" hidden="false" name="SalesQty174" vbProcedure="false">'Бланк заказа'!$U$330:$U$330</definedName>
    <definedName function="false" hidden="false" name="SalesQty175" vbProcedure="false">'Бланк заказа'!$U$331:$U$331</definedName>
    <definedName function="false" hidden="false" name="SalesQty176" vbProcedure="false">'Бланк заказа'!$U$332:$U$332</definedName>
    <definedName function="false" hidden="false" name="SalesQty177" vbProcedure="false">'Бланк заказа'!$U$336:$U$336</definedName>
    <definedName function="false" hidden="false" name="SalesQty178" vbProcedure="false">'Бланк заказа'!$U$342:$U$342</definedName>
    <definedName function="false" hidden="false" name="SalesQty179" vbProcedure="false">'Бланк заказа'!$U$343:$U$343</definedName>
    <definedName function="false" hidden="false" name="SalesQty18" vbProcedure="false">'Бланк заказа'!$U$64:$U$64</definedName>
    <definedName function="false" hidden="false" name="SalesQty180" vbProcedure="false">'Бланк заказа'!$U$347:$U$347</definedName>
    <definedName function="false" hidden="false" name="SalesQty181" vbProcedure="false">'Бланк заказа'!$U$348:$U$348</definedName>
    <definedName function="false" hidden="false" name="SalesQty182" vbProcedure="false">'Бланк заказа'!$U$349:$U$349</definedName>
    <definedName function="false" hidden="false" name="SalesQty183" vbProcedure="false">'Бланк заказа'!$U$350:$U$350</definedName>
    <definedName function="false" hidden="false" name="SalesQty184" vbProcedure="false">'Бланк заказа'!$U$351:$U$351</definedName>
    <definedName function="false" hidden="false" name="SalesQty185" vbProcedure="false">'Бланк заказа'!$U$352:$U$352</definedName>
    <definedName function="false" hidden="false" name="SalesQty186" vbProcedure="false">'Бланк заказа'!$U$353:$U$353</definedName>
    <definedName function="false" hidden="false" name="SalesQty187" vbProcedure="false">'Бланк заказа'!$U$354:$U$354</definedName>
    <definedName function="false" hidden="false" name="SalesQty188" vbProcedure="false">'Бланк заказа'!$U$355:$U$355</definedName>
    <definedName function="false" hidden="false" name="SalesQty189" vbProcedure="false">'Бланк заказа'!$U$356:$U$356</definedName>
    <definedName function="false" hidden="false" name="SalesQty19" vbProcedure="false">'Бланк заказа'!$U$65:$U$65</definedName>
    <definedName function="false" hidden="false" name="SalesQty190" vbProcedure="false">'Бланк заказа'!$U$357:$U$357</definedName>
    <definedName function="false" hidden="false" name="SalesQty191" vbProcedure="false">'Бланк заказа'!$U$358:$U$358</definedName>
    <definedName function="false" hidden="false" name="SalesQty192" vbProcedure="false">'Бланк заказа'!$U$359:$U$359</definedName>
    <definedName function="false" hidden="false" name="SalesQty193" vbProcedure="false">'Бланк заказа'!$U$363:$U$363</definedName>
    <definedName function="false" hidden="false" name="SalesQty194" vbProcedure="false">'Бланк заказа'!$U$364:$U$364</definedName>
    <definedName function="false" hidden="false" name="SalesQty195" vbProcedure="false">'Бланк заказа'!$U$365:$U$365</definedName>
    <definedName function="false" hidden="false" name="SalesQty196" vbProcedure="false">'Бланк заказа'!$U$366:$U$366</definedName>
    <definedName function="false" hidden="false" name="SalesQty197" vbProcedure="false">'Бланк заказа'!$U$370:$U$370</definedName>
    <definedName function="false" hidden="false" name="SalesQty198" vbProcedure="false">'Бланк заказа'!$U$374:$U$374</definedName>
    <definedName function="false" hidden="false" name="SalesQty199" vbProcedure="false">'Бланк заказа'!$U$375:$U$375</definedName>
    <definedName function="false" hidden="false" name="SalesQty2" vbProcedure="false">'Бланк заказа'!$U$26:$U$26</definedName>
    <definedName function="false" hidden="false" name="SalesQty20" vbProcedure="false">'Бланк заказа'!$U$66:$U$66</definedName>
    <definedName function="false" hidden="false" name="SalesQty200" vbProcedure="false">'Бланк заказа'!$U$376:$U$376</definedName>
    <definedName function="false" hidden="false" name="SalesQty201" vbProcedure="false">'Бланк заказа'!$U$380:$U$380</definedName>
    <definedName function="false" hidden="false" name="SalesQty202" vbProcedure="false">'Бланк заказа'!$U$385:$U$385</definedName>
    <definedName function="false" hidden="false" name="SalesQty203" vbProcedure="false">'Бланк заказа'!$U$386:$U$386</definedName>
    <definedName function="false" hidden="false" name="SalesQty204" vbProcedure="false">'Бланк заказа'!$U$390:$U$390</definedName>
    <definedName function="false" hidden="false" name="SalesQty205" vbProcedure="false">'Бланк заказа'!$U$391:$U$391</definedName>
    <definedName function="false" hidden="false" name="SalesQty206" vbProcedure="false">'Бланк заказа'!$U$392:$U$392</definedName>
    <definedName function="false" hidden="false" name="SalesQty207" vbProcedure="false">'Бланк заказа'!$U$393:$U$393</definedName>
    <definedName function="false" hidden="false" name="SalesQty208" vbProcedure="false">'Бланк заказа'!$U$394:$U$394</definedName>
    <definedName function="false" hidden="false" name="SalesQty209" vbProcedure="false">'Бланк заказа'!$U$395:$U$395</definedName>
    <definedName function="false" hidden="false" name="SalesQty21" vbProcedure="false">'Бланк заказа'!$U$67:$U$67</definedName>
    <definedName function="false" hidden="false" name="SalesQty210" vbProcedure="false">'Бланк заказа'!$U$396:$U$396</definedName>
    <definedName function="false" hidden="false" name="SalesQty211" vbProcedure="false">'Бланк заказа'!$U$400:$U$400</definedName>
    <definedName function="false" hidden="false" name="SalesQty212" vbProcedure="false">'Бланк заказа'!$U$404:$U$404</definedName>
    <definedName function="false" hidden="false" name="SalesQty213" vbProcedure="false">'Бланк заказа'!$U$410:$U$410</definedName>
    <definedName function="false" hidden="false" name="SalesQty214" vbProcedure="false">'Бланк заказа'!$U$411:$U$411</definedName>
    <definedName function="false" hidden="false" name="SalesQty215" vbProcedure="false">'Бланк заказа'!$U$412:$U$412</definedName>
    <definedName function="false" hidden="false" name="SalesQty216" vbProcedure="false">'Бланк заказа'!$U$413:$U$413</definedName>
    <definedName function="false" hidden="false" name="SalesQty217" vbProcedure="false">'Бланк заказа'!$U$414:$U$414</definedName>
    <definedName function="false" hidden="false" name="SalesQty218" vbProcedure="false">'Бланк заказа'!$U$415:$U$415</definedName>
    <definedName function="false" hidden="false" name="SalesQty219" vbProcedure="false">'Бланк заказа'!$U$416:$U$416</definedName>
    <definedName function="false" hidden="false" name="SalesQty22" vbProcedure="false">'Бланк заказа'!$U$68:$U$68</definedName>
    <definedName function="false" hidden="false" name="SalesQty220" vbProcedure="false">'Бланк заказа'!$U$417:$U$417</definedName>
    <definedName function="false" hidden="false" name="SalesQty221" vbProcedure="false">'Бланк заказа'!$U$418:$U$418</definedName>
    <definedName function="false" hidden="false" name="SalesQty222" vbProcedure="false">'Бланк заказа'!$U$422:$U$422</definedName>
    <definedName function="false" hidden="false" name="SalesQty223" vbProcedure="false">'Бланк заказа'!$U$423:$U$423</definedName>
    <definedName function="false" hidden="false" name="SalesQty224" vbProcedure="false">'Бланк заказа'!$U$427:$U$427</definedName>
    <definedName function="false" hidden="false" name="SalesQty225" vbProcedure="false">'Бланк заказа'!$U$428:$U$428</definedName>
    <definedName function="false" hidden="false" name="SalesQty226" vbProcedure="false">'Бланк заказа'!$U$429:$U$429</definedName>
    <definedName function="false" hidden="false" name="SalesQty227" vbProcedure="false">'Бланк заказа'!$U$430:$U$430</definedName>
    <definedName function="false" hidden="false" name="SalesQty228" vbProcedure="false">'Бланк заказа'!$U$431:$U$431</definedName>
    <definedName function="false" hidden="false" name="SalesQty229" vbProcedure="false">'Бланк заказа'!$U$432:$U$432</definedName>
    <definedName function="false" hidden="false" name="SalesQty23" vbProcedure="false">'Бланк заказа'!$U$69:$U$69</definedName>
    <definedName function="false" hidden="false" name="SalesQty230" vbProcedure="false">'Бланк заказа'!$U$436:$U$436</definedName>
    <definedName function="false" hidden="false" name="SalesQty231" vbProcedure="false">'Бланк заказа'!$U$437:$U$437</definedName>
    <definedName function="false" hidden="false" name="SalesQty232" vbProcedure="false">'Бланк заказа'!$U$443:$U$443</definedName>
    <definedName function="false" hidden="false" name="SalesQty233" vbProcedure="false">'Бланк заказа'!$U$444:$U$444</definedName>
    <definedName function="false" hidden="false" name="SalesQty234" vbProcedure="false">'Бланк заказа'!$U$448:$U$448</definedName>
    <definedName function="false" hidden="false" name="SalesQty235" vbProcedure="false">'Бланк заказа'!$U$449:$U$449</definedName>
    <definedName function="false" hidden="false" name="SalesQty236" vbProcedure="false">'Бланк заказа'!$U$453:$U$453</definedName>
    <definedName function="false" hidden="false" name="SalesQty237" vbProcedure="false">'Бланк заказа'!$U$454:$U$454</definedName>
    <definedName function="false" hidden="false" name="SalesQty238" vbProcedure="false">'Бланк заказа'!$U$458:$U$458</definedName>
    <definedName function="false" hidden="false" name="SalesQty239" vbProcedure="false">'Бланк заказа'!$U$459:$U$459</definedName>
    <definedName function="false" hidden="false" name="SalesQty24" vbProcedure="false">'Бланк заказа'!$U$70:$U$70</definedName>
    <definedName function="false" hidden="false" name="SalesQty240" vbProcedure="false">'Бланк заказа'!$U$460:$U$460</definedName>
    <definedName function="false" hidden="false" name="SalesQty25" vbProcedure="false">'Бланк заказа'!$U$71:$U$71</definedName>
    <definedName function="false" hidden="false" name="SalesQty26" vbProcedure="false">'Бланк заказа'!$U$72:$U$72</definedName>
    <definedName function="false" hidden="false" name="SalesQty27" vbProcedure="false">'Бланк заказа'!$U$73:$U$73</definedName>
    <definedName function="false" hidden="false" name="SalesQty28" vbProcedure="false">'Бланк заказа'!$U$74:$U$74</definedName>
    <definedName function="false" hidden="false" name="SalesQty29" vbProcedure="false">'Бланк заказа'!$U$75:$U$75</definedName>
    <definedName function="false" hidden="false" name="SalesQty3" vbProcedure="false">'Бланк заказа'!$U$27:$U$27</definedName>
    <definedName function="false" hidden="false" name="SalesQty30" vbProcedure="false">'Бланк заказа'!$U$76:$U$76</definedName>
    <definedName function="false" hidden="false" name="SalesQty31" vbProcedure="false">'Бланк заказа'!$U$77:$U$77</definedName>
    <definedName function="false" hidden="false" name="SalesQty32" vbProcedure="false">'Бланк заказа'!$U$78:$U$78</definedName>
    <definedName function="false" hidden="false" name="SalesQty33" vbProcedure="false">'Бланк заказа'!$U$79:$U$79</definedName>
    <definedName function="false" hidden="false" name="SalesQty34" vbProcedure="false">'Бланк заказа'!$U$83:$U$83</definedName>
    <definedName function="false" hidden="false" name="SalesQty35" vbProcedure="false">'Бланк заказа'!$U$84:$U$84</definedName>
    <definedName function="false" hidden="false" name="SalesQty36" vbProcedure="false">'Бланк заказа'!$U$85:$U$85</definedName>
    <definedName function="false" hidden="false" name="SalesQty37" vbProcedure="false">'Бланк заказа'!$U$86:$U$86</definedName>
    <definedName function="false" hidden="false" name="SalesQty38" vbProcedure="false">'Бланк заказа'!$U$87:$U$87</definedName>
    <definedName function="false" hidden="false" name="SalesQty39" vbProcedure="false">'Бланк заказа'!$U$88:$U$88</definedName>
    <definedName function="false" hidden="false" name="SalesQty4" vbProcedure="false">'Бланк заказа'!$U$28:$U$28</definedName>
    <definedName function="false" hidden="false" name="SalesQty40" vbProcedure="false">'Бланк заказа'!$U$92:$U$92</definedName>
    <definedName function="false" hidden="false" name="SalesQty41" vbProcedure="false">'Бланк заказа'!$U$93:$U$93</definedName>
    <definedName function="false" hidden="false" name="SalesQty42" vbProcedure="false">'Бланк заказа'!$U$94:$U$94</definedName>
    <definedName function="false" hidden="false" name="SalesQty43" vbProcedure="false">'Бланк заказа'!$U$95:$U$95</definedName>
    <definedName function="false" hidden="false" name="SalesQty44" vbProcedure="false">'Бланк заказа'!$U$96:$U$96</definedName>
    <definedName function="false" hidden="false" name="SalesQty45" vbProcedure="false">'Бланк заказа'!$U$97:$U$97</definedName>
    <definedName function="false" hidden="false" name="SalesQty46" vbProcedure="false">'Бланк заказа'!$U$98:$U$98</definedName>
    <definedName function="false" hidden="false" name="SalesQty47" vbProcedure="false">'Бланк заказа'!$U$99:$U$99</definedName>
    <definedName function="false" hidden="false" name="SalesQty48" vbProcedure="false">'Бланк заказа'!$U$100:$U$100</definedName>
    <definedName function="false" hidden="false" name="SalesQty49" vbProcedure="false">'Бланк заказа'!$U$104:$U$104</definedName>
    <definedName function="false" hidden="false" name="SalesQty5" vbProcedure="false">'Бланк заказа'!$U$29:$U$29</definedName>
    <definedName function="false" hidden="false" name="SalesQty50" vbProcedure="false">'Бланк заказа'!$U$105:$U$105</definedName>
    <definedName function="false" hidden="false" name="SalesQty51" vbProcedure="false">'Бланк заказа'!$U$106:$U$106</definedName>
    <definedName function="false" hidden="false" name="SalesQty52" vbProcedure="false">'Бланк заказа'!$U$107:$U$107</definedName>
    <definedName function="false" hidden="false" name="SalesQty53" vbProcedure="false">'Бланк заказа'!$U$108:$U$108</definedName>
    <definedName function="false" hidden="false" name="SalesQty54" vbProcedure="false">'Бланк заказа'!$U$109:$U$109</definedName>
    <definedName function="false" hidden="false" name="SalesQty55" vbProcedure="false">'Бланк заказа'!$U$110:$U$110</definedName>
    <definedName function="false" hidden="false" name="SalesQty56" vbProcedure="false">'Бланк заказа'!$U$114:$U$114</definedName>
    <definedName function="false" hidden="false" name="SalesQty57" vbProcedure="false">'Бланк заказа'!$U$115:$U$115</definedName>
    <definedName function="false" hidden="false" name="SalesQty58" vbProcedure="false">'Бланк заказа'!$U$116:$U$116</definedName>
    <definedName function="false" hidden="false" name="SalesQty59" vbProcedure="false">'Бланк заказа'!$U$117:$U$117</definedName>
    <definedName function="false" hidden="false" name="SalesQty6" vbProcedure="false">'Бланк заказа'!$U$30:$U$30</definedName>
    <definedName function="false" hidden="false" name="SalesQty60" vbProcedure="false">'Бланк заказа'!$U$122:$U$122</definedName>
    <definedName function="false" hidden="false" name="SalesQty61" vbProcedure="false">'Бланк заказа'!$U$123:$U$123</definedName>
    <definedName function="false" hidden="false" name="SalesQty62" vbProcedure="false">'Бланк заказа'!$U$124:$U$124</definedName>
    <definedName function="false" hidden="false" name="SalesQty63" vbProcedure="false">'Бланк заказа'!$U$125:$U$125</definedName>
    <definedName function="false" hidden="false" name="SalesQty64" vbProcedure="false">'Бланк заказа'!$U$131:$U$131</definedName>
    <definedName function="false" hidden="false" name="SalesQty65" vbProcedure="false">'Бланк заказа'!$U$132:$U$132</definedName>
    <definedName function="false" hidden="false" name="SalesQty66" vbProcedure="false">'Бланк заказа'!$U$133:$U$133</definedName>
    <definedName function="false" hidden="false" name="SalesQty67" vbProcedure="false">'Бланк заказа'!$U$138:$U$138</definedName>
    <definedName function="false" hidden="false" name="SalesQty68" vbProcedure="false">'Бланк заказа'!$U$139:$U$139</definedName>
    <definedName function="false" hidden="false" name="SalesQty69" vbProcedure="false">'Бланк заказа'!$U$140:$U$140</definedName>
    <definedName function="false" hidden="false" name="SalesQty7" vbProcedure="false">'Бланк заказа'!$U$31:$U$31</definedName>
    <definedName function="false" hidden="false" name="SalesQty70" vbProcedure="false">'Бланк заказа'!$U$141:$U$141</definedName>
    <definedName function="false" hidden="false" name="SalesQty71" vbProcedure="false">'Бланк заказа'!$U$142:$U$142</definedName>
    <definedName function="false" hidden="false" name="SalesQty72" vbProcedure="false">'Бланк заказа'!$U$143:$U$143</definedName>
    <definedName function="false" hidden="false" name="SalesQty73" vbProcedure="false">'Бланк заказа'!$U$144:$U$144</definedName>
    <definedName function="false" hidden="false" name="SalesQty74" vbProcedure="false">'Бланк заказа'!$U$145:$U$145</definedName>
    <definedName function="false" hidden="false" name="SalesQty75" vbProcedure="false">'Бланк заказа'!$U$150:$U$150</definedName>
    <definedName function="false" hidden="false" name="SalesQty76" vbProcedure="false">'Бланк заказа'!$U$151:$U$151</definedName>
    <definedName function="false" hidden="false" name="SalesQty77" vbProcedure="false">'Бланк заказа'!$U$155:$U$155</definedName>
    <definedName function="false" hidden="false" name="SalesQty78" vbProcedure="false">'Бланк заказа'!$U$156:$U$156</definedName>
    <definedName function="false" hidden="false" name="SalesQty79" vbProcedure="false">'Бланк заказа'!$U$160:$U$160</definedName>
    <definedName function="false" hidden="false" name="SalesQty8" vbProcedure="false">'Бланк заказа'!$U$35:$U$35</definedName>
    <definedName function="false" hidden="false" name="SalesQty80" vbProcedure="false">'Бланк заказа'!$U$161:$U$161</definedName>
    <definedName function="false" hidden="false" name="SalesQty81" vbProcedure="false">'Бланк заказа'!$U$162:$U$162</definedName>
    <definedName function="false" hidden="false" name="SalesQty82" vbProcedure="false">'Бланк заказа'!$U$163:$U$163</definedName>
    <definedName function="false" hidden="false" name="SalesQty83" vbProcedure="false">'Бланк заказа'!$U$167:$U$167</definedName>
    <definedName function="false" hidden="false" name="SalesQty84" vbProcedure="false">'Бланк заказа'!$U$168:$U$168</definedName>
    <definedName function="false" hidden="false" name="SalesQty85" vbProcedure="false">'Бланк заказа'!$U$169:$U$169</definedName>
    <definedName function="false" hidden="false" name="SalesQty86" vbProcedure="false">'Бланк заказа'!$U$170:$U$170</definedName>
    <definedName function="false" hidden="false" name="SalesQty87" vbProcedure="false">'Бланк заказа'!$U$171:$U$171</definedName>
    <definedName function="false" hidden="false" name="SalesQty88" vbProcedure="false">'Бланк заказа'!$U$172:$U$172</definedName>
    <definedName function="false" hidden="false" name="SalesQty89" vbProcedure="false">'Бланк заказа'!$U$173:$U$173</definedName>
    <definedName function="false" hidden="false" name="SalesQty9" vbProcedure="false">'Бланк заказа'!$U$36:$U$36</definedName>
    <definedName function="false" hidden="false" name="SalesQty90" vbProcedure="false">'Бланк заказа'!$U$174:$U$174</definedName>
    <definedName function="false" hidden="false" name="SalesQty91" vbProcedure="false">'Бланк заказа'!$U$175:$U$175</definedName>
    <definedName function="false" hidden="false" name="SalesQty92" vbProcedure="false">'Бланк заказа'!$U$176:$U$176</definedName>
    <definedName function="false" hidden="false" name="SalesQty93" vbProcedure="false">'Бланк заказа'!$U$177:$U$177</definedName>
    <definedName function="false" hidden="false" name="SalesQty94" vbProcedure="false">'Бланк заказа'!$U$178:$U$178</definedName>
    <definedName function="false" hidden="false" name="SalesQty95" vbProcedure="false">'Бланк заказа'!$U$179:$U$179</definedName>
    <definedName function="false" hidden="false" name="SalesQty96" vbProcedure="false">'Бланк заказа'!$U$180:$U$180</definedName>
    <definedName function="false" hidden="false" name="SalesQty97" vbProcedure="false">'Бланк заказа'!$U$181:$U$181</definedName>
    <definedName function="false" hidden="false" name="SalesQty98" vbProcedure="false">'Бланк заказа'!$U$182:$U$182</definedName>
    <definedName function="false" hidden="false" name="SalesQty99" vbProcedure="false">'Бланк заказа'!$U$183:$U$183</definedName>
    <definedName function="false" hidden="false" name="SalesRequestType" vbProcedure="false">'Бланк заказа'!$S$11</definedName>
    <definedName function="false" hidden="false" name="SalesRoundBox1" vbProcedure="false">'Бланк заказа'!$V$22:$V$22</definedName>
    <definedName function="false" hidden="false" name="SalesRoundBox10" vbProcedure="false">'Бланк заказа'!$V$40:$V$40</definedName>
    <definedName function="false" hidden="false" name="SalesRoundBox100" vbProcedure="false">'Бланк заказа'!$V$187:$V$187</definedName>
    <definedName function="false" hidden="false" name="SalesRoundBox101" vbProcedure="false">'Бланк заказа'!$V$188:$V$188</definedName>
    <definedName function="false" hidden="false" name="SalesRoundBox102" vbProcedure="false">'Бланк заказа'!$V$193:$V$193</definedName>
    <definedName function="false" hidden="false" name="SalesRoundBox103" vbProcedure="false">'Бланк заказа'!$V$194:$V$194</definedName>
    <definedName function="false" hidden="false" name="SalesRoundBox104" vbProcedure="false">'Бланк заказа'!$V$195:$V$195</definedName>
    <definedName function="false" hidden="false" name="SalesRoundBox105" vbProcedure="false">'Бланк заказа'!$V$196:$V$196</definedName>
    <definedName function="false" hidden="false" name="SalesRoundBox106" vbProcedure="false">'Бланк заказа'!$V$197:$V$197</definedName>
    <definedName function="false" hidden="false" name="SalesRoundBox107" vbProcedure="false">'Бланк заказа'!$V$198:$V$198</definedName>
    <definedName function="false" hidden="false" name="SalesRoundBox108" vbProcedure="false">'Бланк заказа'!$V$199:$V$199</definedName>
    <definedName function="false" hidden="false" name="SalesRoundBox109" vbProcedure="false">'Бланк заказа'!$V$200:$V$200</definedName>
    <definedName function="false" hidden="false" name="SalesRoundBox11" vbProcedure="false">'Бланк заказа'!$V$44:$V$44</definedName>
    <definedName function="false" hidden="false" name="SalesRoundBox110" vbProcedure="false">'Бланк заказа'!$V$201:$V$201</definedName>
    <definedName function="false" hidden="false" name="SalesRoundBox111" vbProcedure="false">'Бланк заказа'!$V$202:$V$202</definedName>
    <definedName function="false" hidden="false" name="SalesRoundBox112" vbProcedure="false">'Бланк заказа'!$V$203:$V$203</definedName>
    <definedName function="false" hidden="false" name="SalesRoundBox113" vbProcedure="false">'Бланк заказа'!$V$204:$V$204</definedName>
    <definedName function="false" hidden="false" name="SalesRoundBox114" vbProcedure="false">'Бланк заказа'!$V$205:$V$205</definedName>
    <definedName function="false" hidden="false" name="SalesRoundBox115" vbProcedure="false">'Бланк заказа'!$V$206:$V$206</definedName>
    <definedName function="false" hidden="false" name="SalesRoundBox116" vbProcedure="false">'Бланк заказа'!$V$207:$V$207</definedName>
    <definedName function="false" hidden="false" name="SalesRoundBox117" vbProcedure="false">'Бланк заказа'!$V$211:$V$211</definedName>
    <definedName function="false" hidden="false" name="SalesRoundBox118" vbProcedure="false">'Бланк заказа'!$V$215:$V$215</definedName>
    <definedName function="false" hidden="false" name="SalesRoundBox119" vbProcedure="false">'Бланк заказа'!$V$216:$V$216</definedName>
    <definedName function="false" hidden="false" name="SalesRoundBox12" vbProcedure="false">'Бланк заказа'!$V$50:$V$50</definedName>
    <definedName function="false" hidden="false" name="SalesRoundBox120" vbProcedure="false">'Бланк заказа'!$V$217:$V$217</definedName>
    <definedName function="false" hidden="false" name="SalesRoundBox121" vbProcedure="false">'Бланк заказа'!$V$218:$V$218</definedName>
    <definedName function="false" hidden="false" name="SalesRoundBox122" vbProcedure="false">'Бланк заказа'!$V$222:$V$222</definedName>
    <definedName function="false" hidden="false" name="SalesRoundBox123" vbProcedure="false">'Бланк заказа'!$V$223:$V$223</definedName>
    <definedName function="false" hidden="false" name="SalesRoundBox124" vbProcedure="false">'Бланк заказа'!$V$224:$V$224</definedName>
    <definedName function="false" hidden="false" name="SalesRoundBox125" vbProcedure="false">'Бланк заказа'!$V$225:$V$225</definedName>
    <definedName function="false" hidden="false" name="SalesRoundBox126" vbProcedure="false">'Бланк заказа'!$V$226:$V$226</definedName>
    <definedName function="false" hidden="false" name="SalesRoundBox127" vbProcedure="false">'Бланк заказа'!$V$227:$V$227</definedName>
    <definedName function="false" hidden="false" name="SalesRoundBox128" vbProcedure="false">'Бланк заказа'!$V$231:$V$231</definedName>
    <definedName function="false" hidden="false" name="SalesRoundBox129" vbProcedure="false">'Бланк заказа'!$V$232:$V$232</definedName>
    <definedName function="false" hidden="false" name="SalesRoundBox13" vbProcedure="false">'Бланк заказа'!$V$51:$V$51</definedName>
    <definedName function="false" hidden="false" name="SalesRoundBox130" vbProcedure="false">'Бланк заказа'!$V$233:$V$233</definedName>
    <definedName function="false" hidden="false" name="SalesRoundBox131" vbProcedure="false">'Бланк заказа'!$V$234:$V$234</definedName>
    <definedName function="false" hidden="false" name="SalesRoundBox132" vbProcedure="false">'Бланк заказа'!$V$238:$V$238</definedName>
    <definedName function="false" hidden="false" name="SalesRoundBox133" vbProcedure="false">'Бланк заказа'!$V$239:$V$239</definedName>
    <definedName function="false" hidden="false" name="SalesRoundBox134" vbProcedure="false">'Бланк заказа'!$V$240:$V$240</definedName>
    <definedName function="false" hidden="false" name="SalesRoundBox135" vbProcedure="false">'Бланк заказа'!$V$244:$V$244</definedName>
    <definedName function="false" hidden="false" name="SalesRoundBox136" vbProcedure="false">'Бланк заказа'!$V$245:$V$245</definedName>
    <definedName function="false" hidden="false" name="SalesRoundBox137" vbProcedure="false">'Бланк заказа'!$V$246:$V$246</definedName>
    <definedName function="false" hidden="false" name="SalesRoundBox138" vbProcedure="false">'Бланк заказа'!$V$251:$V$251</definedName>
    <definedName function="false" hidden="false" name="SalesRoundBox139" vbProcedure="false">'Бланк заказа'!$V$252:$V$252</definedName>
    <definedName function="false" hidden="false" name="SalesRoundBox14" vbProcedure="false">'Бланк заказа'!$V$56:$V$56</definedName>
    <definedName function="false" hidden="false" name="SalesRoundBox140" vbProcedure="false">'Бланк заказа'!$V$253:$V$253</definedName>
    <definedName function="false" hidden="false" name="SalesRoundBox141" vbProcedure="false">'Бланк заказа'!$V$254:$V$254</definedName>
    <definedName function="false" hidden="false" name="SalesRoundBox142" vbProcedure="false">'Бланк заказа'!$V$255:$V$255</definedName>
    <definedName function="false" hidden="false" name="SalesRoundBox143" vbProcedure="false">'Бланк заказа'!$V$256:$V$256</definedName>
    <definedName function="false" hidden="false" name="SalesRoundBox144" vbProcedure="false">'Бланк заказа'!$V$257:$V$257</definedName>
    <definedName function="false" hidden="false" name="SalesRoundBox145" vbProcedure="false">'Бланк заказа'!$V$261:$V$261</definedName>
    <definedName function="false" hidden="false" name="SalesRoundBox146" vbProcedure="false">'Бланк заказа'!$V$262:$V$262</definedName>
    <definedName function="false" hidden="false" name="SalesRoundBox147" vbProcedure="false">'Бланк заказа'!$V$267:$V$267</definedName>
    <definedName function="false" hidden="false" name="SalesRoundBox148" vbProcedure="false">'Бланк заказа'!$V$268:$V$268</definedName>
    <definedName function="false" hidden="false" name="SalesRoundBox149" vbProcedure="false">'Бланк заказа'!$V$272:$V$272</definedName>
    <definedName function="false" hidden="false" name="SalesRoundBox15" vbProcedure="false">'Бланк заказа'!$V$57:$V$57</definedName>
    <definedName function="false" hidden="false" name="SalesRoundBox150" vbProcedure="false">'Бланк заказа'!$V$273:$V$273</definedName>
    <definedName function="false" hidden="false" name="SalesRoundBox151" vbProcedure="false">'Бланк заказа'!$V$274:$V$274</definedName>
    <definedName function="false" hidden="false" name="SalesRoundBox152" vbProcedure="false">'Бланк заказа'!$V$278:$V$278</definedName>
    <definedName function="false" hidden="false" name="SalesRoundBox153" vbProcedure="false">'Бланк заказа'!$V$282:$V$282</definedName>
    <definedName function="false" hidden="false" name="SalesRoundBox154" vbProcedure="false">'Бланк заказа'!$V$288:$V$288</definedName>
    <definedName function="false" hidden="false" name="SalesRoundBox155" vbProcedure="false">'Бланк заказа'!$V$289:$V$289</definedName>
    <definedName function="false" hidden="false" name="SalesRoundBox156" vbProcedure="false">'Бланк заказа'!$V$290:$V$290</definedName>
    <definedName function="false" hidden="false" name="SalesRoundBox157" vbProcedure="false">'Бланк заказа'!$V$291:$V$291</definedName>
    <definedName function="false" hidden="false" name="SalesRoundBox158" vbProcedure="false">'Бланк заказа'!$V$292:$V$292</definedName>
    <definedName function="false" hidden="false" name="SalesRoundBox159" vbProcedure="false">'Бланк заказа'!$V$293:$V$293</definedName>
    <definedName function="false" hidden="false" name="SalesRoundBox16" vbProcedure="false">'Бланк заказа'!$V$58:$V$58</definedName>
    <definedName function="false" hidden="false" name="SalesRoundBox160" vbProcedure="false">'Бланк заказа'!$V$294:$V$294</definedName>
    <definedName function="false" hidden="false" name="SalesRoundBox161" vbProcedure="false">'Бланк заказа'!$V$295:$V$295</definedName>
    <definedName function="false" hidden="false" name="SalesRoundBox162" vbProcedure="false">'Бланк заказа'!$V$299:$V$299</definedName>
    <definedName function="false" hidden="false" name="SalesRoundBox163" vbProcedure="false">'Бланк заказа'!$V$300:$V$300</definedName>
    <definedName function="false" hidden="false" name="SalesRoundBox164" vbProcedure="false">'Бланк заказа'!$V$304:$V$304</definedName>
    <definedName function="false" hidden="false" name="SalesRoundBox165" vbProcedure="false">'Бланк заказа'!$V$308:$V$308</definedName>
    <definedName function="false" hidden="false" name="SalesRoundBox166" vbProcedure="false">'Бланк заказа'!$V$312:$V$312</definedName>
    <definedName function="false" hidden="false" name="SalesRoundBox167" vbProcedure="false">'Бланк заказа'!$V$317:$V$317</definedName>
    <definedName function="false" hidden="false" name="SalesRoundBox168" vbProcedure="false">'Бланк заказа'!$V$318:$V$318</definedName>
    <definedName function="false" hidden="false" name="SalesRoundBox169" vbProcedure="false">'Бланк заказа'!$V$319:$V$319</definedName>
    <definedName function="false" hidden="false" name="SalesRoundBox17" vbProcedure="false">'Бланк заказа'!$V$63:$V$63</definedName>
    <definedName function="false" hidden="false" name="SalesRoundBox170" vbProcedure="false">'Бланк заказа'!$V$320:$V$320</definedName>
    <definedName function="false" hidden="false" name="SalesRoundBox171" vbProcedure="false">'Бланк заказа'!$V$324:$V$324</definedName>
    <definedName function="false" hidden="false" name="SalesRoundBox172" vbProcedure="false">'Бланк заказа'!$V$325:$V$325</definedName>
    <definedName function="false" hidden="false" name="SalesRoundBox173" vbProcedure="false">'Бланк заказа'!$V$329:$V$329</definedName>
    <definedName function="false" hidden="false" name="SalesRoundBox174" vbProcedure="false">'Бланк заказа'!$V$330:$V$330</definedName>
    <definedName function="false" hidden="false" name="SalesRoundBox175" vbProcedure="false">'Бланк заказа'!$V$331:$V$331</definedName>
    <definedName function="false" hidden="false" name="SalesRoundBox176" vbProcedure="false">'Бланк заказа'!$V$332:$V$332</definedName>
    <definedName function="false" hidden="false" name="SalesRoundBox177" vbProcedure="false">'Бланк заказа'!$V$336:$V$336</definedName>
    <definedName function="false" hidden="false" name="SalesRoundBox178" vbProcedure="false">'Бланк заказа'!$V$342:$V$342</definedName>
    <definedName function="false" hidden="false" name="SalesRoundBox179" vbProcedure="false">'Бланк заказа'!$V$343:$V$343</definedName>
    <definedName function="false" hidden="false" name="SalesRoundBox18" vbProcedure="false">'Бланк заказа'!$V$64:$V$64</definedName>
    <definedName function="false" hidden="false" name="SalesRoundBox180" vbProcedure="false">'Бланк заказа'!$V$347:$V$347</definedName>
    <definedName function="false" hidden="false" name="SalesRoundBox181" vbProcedure="false">'Бланк заказа'!$V$348:$V$348</definedName>
    <definedName function="false" hidden="false" name="SalesRoundBox182" vbProcedure="false">'Бланк заказа'!$V$349:$V$349</definedName>
    <definedName function="false" hidden="false" name="SalesRoundBox183" vbProcedure="false">'Бланк заказа'!$V$350:$V$350</definedName>
    <definedName function="false" hidden="false" name="SalesRoundBox184" vbProcedure="false">'Бланк заказа'!$V$351:$V$351</definedName>
    <definedName function="false" hidden="false" name="SalesRoundBox185" vbProcedure="false">'Бланк заказа'!$V$352:$V$352</definedName>
    <definedName function="false" hidden="false" name="SalesRoundBox186" vbProcedure="false">'Бланк заказа'!$V$353:$V$353</definedName>
    <definedName function="false" hidden="false" name="SalesRoundBox187" vbProcedure="false">'Бланк заказа'!$V$354:$V$354</definedName>
    <definedName function="false" hidden="false" name="SalesRoundBox188" vbProcedure="false">'Бланк заказа'!$V$355:$V$355</definedName>
    <definedName function="false" hidden="false" name="SalesRoundBox189" vbProcedure="false">'Бланк заказа'!$V$356:$V$356</definedName>
    <definedName function="false" hidden="false" name="SalesRoundBox19" vbProcedure="false">'Бланк заказа'!$V$65:$V$65</definedName>
    <definedName function="false" hidden="false" name="SalesRoundBox190" vbProcedure="false">'Бланк заказа'!$V$357:$V$357</definedName>
    <definedName function="false" hidden="false" name="SalesRoundBox191" vbProcedure="false">'Бланк заказа'!$V$358:$V$358</definedName>
    <definedName function="false" hidden="false" name="SalesRoundBox192" vbProcedure="false">'Бланк заказа'!$V$359:$V$359</definedName>
    <definedName function="false" hidden="false" name="SalesRoundBox193" vbProcedure="false">'Бланк заказа'!$V$363:$V$363</definedName>
    <definedName function="false" hidden="false" name="SalesRoundBox194" vbProcedure="false">'Бланк заказа'!$V$364:$V$364</definedName>
    <definedName function="false" hidden="false" name="SalesRoundBox195" vbProcedure="false">'Бланк заказа'!$V$365:$V$365</definedName>
    <definedName function="false" hidden="false" name="SalesRoundBox196" vbProcedure="false">'Бланк заказа'!$V$366:$V$366</definedName>
    <definedName function="false" hidden="false" name="SalesRoundBox197" vbProcedure="false">'Бланк заказа'!$V$370:$V$370</definedName>
    <definedName function="false" hidden="false" name="SalesRoundBox198" vbProcedure="false">'Бланк заказа'!$V$374:$V$374</definedName>
    <definedName function="false" hidden="false" name="SalesRoundBox199" vbProcedure="false">'Бланк заказа'!$V$375:$V$375</definedName>
    <definedName function="false" hidden="false" name="SalesRoundBox2" vbProcedure="false">'Бланк заказа'!$V$26:$V$26</definedName>
    <definedName function="false" hidden="false" name="SalesRoundBox20" vbProcedure="false">'Бланк заказа'!$V$66:$V$66</definedName>
    <definedName function="false" hidden="false" name="SalesRoundBox200" vbProcedure="false">'Бланк заказа'!$V$376:$V$376</definedName>
    <definedName function="false" hidden="false" name="SalesRoundBox201" vbProcedure="false">'Бланк заказа'!$V$380:$V$380</definedName>
    <definedName function="false" hidden="false" name="SalesRoundBox202" vbProcedure="false">'Бланк заказа'!$V$385:$V$385</definedName>
    <definedName function="false" hidden="false" name="SalesRoundBox203" vbProcedure="false">'Бланк заказа'!$V$386:$V$386</definedName>
    <definedName function="false" hidden="false" name="SalesRoundBox204" vbProcedure="false">'Бланк заказа'!$V$390:$V$390</definedName>
    <definedName function="false" hidden="false" name="SalesRoundBox205" vbProcedure="false">'Бланк заказа'!$V$391:$V$391</definedName>
    <definedName function="false" hidden="false" name="SalesRoundBox206" vbProcedure="false">'Бланк заказа'!$V$392:$V$392</definedName>
    <definedName function="false" hidden="false" name="SalesRoundBox207" vbProcedure="false">'Бланк заказа'!$V$393:$V$393</definedName>
    <definedName function="false" hidden="false" name="SalesRoundBox208" vbProcedure="false">'Бланк заказа'!$V$394:$V$394</definedName>
    <definedName function="false" hidden="false" name="SalesRoundBox209" vbProcedure="false">'Бланк заказа'!$V$395:$V$395</definedName>
    <definedName function="false" hidden="false" name="SalesRoundBox21" vbProcedure="false">'Бланк заказа'!$V$67:$V$67</definedName>
    <definedName function="false" hidden="false" name="SalesRoundBox210" vbProcedure="false">'Бланк заказа'!$V$396:$V$396</definedName>
    <definedName function="false" hidden="false" name="SalesRoundBox211" vbProcedure="false">'Бланк заказа'!$V$400:$V$400</definedName>
    <definedName function="false" hidden="false" name="SalesRoundBox212" vbProcedure="false">'Бланк заказа'!$V$404:$V$404</definedName>
    <definedName function="false" hidden="false" name="SalesRoundBox213" vbProcedure="false">'Бланк заказа'!$V$410:$V$410</definedName>
    <definedName function="false" hidden="false" name="SalesRoundBox214" vbProcedure="false">'Бланк заказа'!$V$411:$V$411</definedName>
    <definedName function="false" hidden="false" name="SalesRoundBox215" vbProcedure="false">'Бланк заказа'!$V$412:$V$412</definedName>
    <definedName function="false" hidden="false" name="SalesRoundBox216" vbProcedure="false">'Бланк заказа'!$V$413:$V$413</definedName>
    <definedName function="false" hidden="false" name="SalesRoundBox217" vbProcedure="false">'Бланк заказа'!$V$414:$V$414</definedName>
    <definedName function="false" hidden="false" name="SalesRoundBox218" vbProcedure="false">'Бланк заказа'!$V$415:$V$415</definedName>
    <definedName function="false" hidden="false" name="SalesRoundBox219" vbProcedure="false">'Бланк заказа'!$V$416:$V$416</definedName>
    <definedName function="false" hidden="false" name="SalesRoundBox22" vbProcedure="false">'Бланк заказа'!$V$68:$V$68</definedName>
    <definedName function="false" hidden="false" name="SalesRoundBox220" vbProcedure="false">'Бланк заказа'!$V$417:$V$417</definedName>
    <definedName function="false" hidden="false" name="SalesRoundBox221" vbProcedure="false">'Бланк заказа'!$V$418:$V$418</definedName>
    <definedName function="false" hidden="false" name="SalesRoundBox222" vbProcedure="false">'Бланк заказа'!$V$422:$V$422</definedName>
    <definedName function="false" hidden="false" name="SalesRoundBox223" vbProcedure="false">'Бланк заказа'!$V$423:$V$423</definedName>
    <definedName function="false" hidden="false" name="SalesRoundBox224" vbProcedure="false">'Бланк заказа'!$V$427:$V$427</definedName>
    <definedName function="false" hidden="false" name="SalesRoundBox225" vbProcedure="false">'Бланк заказа'!$V$428:$V$428</definedName>
    <definedName function="false" hidden="false" name="SalesRoundBox226" vbProcedure="false">'Бланк заказа'!$V$429:$V$429</definedName>
    <definedName function="false" hidden="false" name="SalesRoundBox227" vbProcedure="false">'Бланк заказа'!$V$430:$V$430</definedName>
    <definedName function="false" hidden="false" name="SalesRoundBox228" vbProcedure="false">'Бланк заказа'!$V$431:$V$431</definedName>
    <definedName function="false" hidden="false" name="SalesRoundBox229" vbProcedure="false">'Бланк заказа'!$V$432:$V$432</definedName>
    <definedName function="false" hidden="false" name="SalesRoundBox23" vbProcedure="false">'Бланк заказа'!$V$69:$V$69</definedName>
    <definedName function="false" hidden="false" name="SalesRoundBox230" vbProcedure="false">'Бланк заказа'!$V$436:$V$436</definedName>
    <definedName function="false" hidden="false" name="SalesRoundBox231" vbProcedure="false">'Бланк заказа'!$V$437:$V$437</definedName>
    <definedName function="false" hidden="false" name="SalesRoundBox232" vbProcedure="false">'Бланк заказа'!$V$443:$V$443</definedName>
    <definedName function="false" hidden="false" name="SalesRoundBox233" vbProcedure="false">'Бланк заказа'!$V$444:$V$444</definedName>
    <definedName function="false" hidden="false" name="SalesRoundBox234" vbProcedure="false">'Бланк заказа'!$V$448:$V$448</definedName>
    <definedName function="false" hidden="false" name="SalesRoundBox235" vbProcedure="false">'Бланк заказа'!$V$449:$V$449</definedName>
    <definedName function="false" hidden="false" name="SalesRoundBox236" vbProcedure="false">'Бланк заказа'!$V$453:$V$453</definedName>
    <definedName function="false" hidden="false" name="SalesRoundBox237" vbProcedure="false">'Бланк заказа'!$V$454:$V$454</definedName>
    <definedName function="false" hidden="false" name="SalesRoundBox238" vbProcedure="false">'Бланк заказа'!$V$458:$V$458</definedName>
    <definedName function="false" hidden="false" name="SalesRoundBox239" vbProcedure="false">'Бланк заказа'!$V$459:$V$459</definedName>
    <definedName function="false" hidden="false" name="SalesRoundBox24" vbProcedure="false">'Бланк заказа'!$V$70:$V$70</definedName>
    <definedName function="false" hidden="false" name="SalesRoundBox240" vbProcedure="false">'Бланк заказа'!$V$460:$V$460</definedName>
    <definedName function="false" hidden="false" name="SalesRoundBox25" vbProcedure="false">'Бланк заказа'!$V$71:$V$71</definedName>
    <definedName function="false" hidden="false" name="SalesRoundBox26" vbProcedure="false">'Бланк заказа'!$V$72:$V$72</definedName>
    <definedName function="false" hidden="false" name="SalesRoundBox27" vbProcedure="false">'Бланк заказа'!$V$73:$V$73</definedName>
    <definedName function="false" hidden="false" name="SalesRoundBox28" vbProcedure="false">'Бланк заказа'!$V$74:$V$74</definedName>
    <definedName function="false" hidden="false" name="SalesRoundBox29" vbProcedure="false">'Бланк заказа'!$V$75:$V$75</definedName>
    <definedName function="false" hidden="false" name="SalesRoundBox3" vbProcedure="false">'Бланк заказа'!$V$27:$V$27</definedName>
    <definedName function="false" hidden="false" name="SalesRoundBox30" vbProcedure="false">'Бланк заказа'!$V$76:$V$76</definedName>
    <definedName function="false" hidden="false" name="SalesRoundBox31" vbProcedure="false">'Бланк заказа'!$V$77:$V$77</definedName>
    <definedName function="false" hidden="false" name="SalesRoundBox32" vbProcedure="false">'Бланк заказа'!$V$78:$V$78</definedName>
    <definedName function="false" hidden="false" name="SalesRoundBox33" vbProcedure="false">'Бланк заказа'!$V$79:$V$79</definedName>
    <definedName function="false" hidden="false" name="SalesRoundBox34" vbProcedure="false">'Бланк заказа'!$V$83:$V$83</definedName>
    <definedName function="false" hidden="false" name="SalesRoundBox35" vbProcedure="false">'Бланк заказа'!$V$84:$V$84</definedName>
    <definedName function="false" hidden="false" name="SalesRoundBox36" vbProcedure="false">'Бланк заказа'!$V$85:$V$85</definedName>
    <definedName function="false" hidden="false" name="SalesRoundBox37" vbProcedure="false">'Бланк заказа'!$V$86:$V$86</definedName>
    <definedName function="false" hidden="false" name="SalesRoundBox38" vbProcedure="false">'Бланк заказа'!$V$87:$V$87</definedName>
    <definedName function="false" hidden="false" name="SalesRoundBox39" vbProcedure="false">'Бланк заказа'!$V$88:$V$88</definedName>
    <definedName function="false" hidden="false" name="SalesRoundBox4" vbProcedure="false">'Бланк заказа'!$V$28:$V$28</definedName>
    <definedName function="false" hidden="false" name="SalesRoundBox40" vbProcedure="false">'Бланк заказа'!$V$92:$V$92</definedName>
    <definedName function="false" hidden="false" name="SalesRoundBox41" vbProcedure="false">'Бланк заказа'!$V$93:$V$93</definedName>
    <definedName function="false" hidden="false" name="SalesRoundBox42" vbProcedure="false">'Бланк заказа'!$V$94:$V$94</definedName>
    <definedName function="false" hidden="false" name="SalesRoundBox43" vbProcedure="false">'Бланк заказа'!$V$95:$V$95</definedName>
    <definedName function="false" hidden="false" name="SalesRoundBox44" vbProcedure="false">'Бланк заказа'!$V$96:$V$96</definedName>
    <definedName function="false" hidden="false" name="SalesRoundBox45" vbProcedure="false">'Бланк заказа'!$V$97:$V$97</definedName>
    <definedName function="false" hidden="false" name="SalesRoundBox46" vbProcedure="false">'Бланк заказа'!$V$98:$V$98</definedName>
    <definedName function="false" hidden="false" name="SalesRoundBox47" vbProcedure="false">'Бланк заказа'!$V$99:$V$99</definedName>
    <definedName function="false" hidden="false" name="SalesRoundBox48" vbProcedure="false">'Бланк заказа'!$V$100:$V$100</definedName>
    <definedName function="false" hidden="false" name="SalesRoundBox49" vbProcedure="false">'Бланк заказа'!$V$104:$V$104</definedName>
    <definedName function="false" hidden="false" name="SalesRoundBox5" vbProcedure="false">'Бланк заказа'!$V$29:$V$29</definedName>
    <definedName function="false" hidden="false" name="SalesRoundBox50" vbProcedure="false">'Бланк заказа'!$V$105:$V$105</definedName>
    <definedName function="false" hidden="false" name="SalesRoundBox51" vbProcedure="false">'Бланк заказа'!$V$106:$V$106</definedName>
    <definedName function="false" hidden="false" name="SalesRoundBox52" vbProcedure="false">'Бланк заказа'!$V$107:$V$107</definedName>
    <definedName function="false" hidden="false" name="SalesRoundBox53" vbProcedure="false">'Бланк заказа'!$V$108:$V$108</definedName>
    <definedName function="false" hidden="false" name="SalesRoundBox54" vbProcedure="false">'Бланк заказа'!$V$109:$V$109</definedName>
    <definedName function="false" hidden="false" name="SalesRoundBox55" vbProcedure="false">'Бланк заказа'!$V$110:$V$110</definedName>
    <definedName function="false" hidden="false" name="SalesRoundBox56" vbProcedure="false">'Бланк заказа'!$V$114:$V$114</definedName>
    <definedName function="false" hidden="false" name="SalesRoundBox57" vbProcedure="false">'Бланк заказа'!$V$115:$V$115</definedName>
    <definedName function="false" hidden="false" name="SalesRoundBox58" vbProcedure="false">'Бланк заказа'!$V$116:$V$116</definedName>
    <definedName function="false" hidden="false" name="SalesRoundBox59" vbProcedure="false">'Бланк заказа'!$V$117:$V$117</definedName>
    <definedName function="false" hidden="false" name="SalesRoundBox6" vbProcedure="false">'Бланк заказа'!$V$30:$V$30</definedName>
    <definedName function="false" hidden="false" name="SalesRoundBox60" vbProcedure="false">'Бланк заказа'!$V$122:$V$122</definedName>
    <definedName function="false" hidden="false" name="SalesRoundBox61" vbProcedure="false">'Бланк заказа'!$V$123:$V$123</definedName>
    <definedName function="false" hidden="false" name="SalesRoundBox62" vbProcedure="false">'Бланк заказа'!$V$124:$V$124</definedName>
    <definedName function="false" hidden="false" name="SalesRoundBox63" vbProcedure="false">'Бланк заказа'!$V$125:$V$125</definedName>
    <definedName function="false" hidden="false" name="SalesRoundBox64" vbProcedure="false">'Бланк заказа'!$V$131:$V$131</definedName>
    <definedName function="false" hidden="false" name="SalesRoundBox65" vbProcedure="false">'Бланк заказа'!$V$132:$V$132</definedName>
    <definedName function="false" hidden="false" name="SalesRoundBox66" vbProcedure="false">'Бланк заказа'!$V$133:$V$133</definedName>
    <definedName function="false" hidden="false" name="SalesRoundBox67" vbProcedure="false">'Бланк заказа'!$V$138:$V$138</definedName>
    <definedName function="false" hidden="false" name="SalesRoundBox68" vbProcedure="false">'Бланк заказа'!$V$139:$V$139</definedName>
    <definedName function="false" hidden="false" name="SalesRoundBox69" vbProcedure="false">'Бланк заказа'!$V$140:$V$140</definedName>
    <definedName function="false" hidden="false" name="SalesRoundBox7" vbProcedure="false">'Бланк заказа'!$V$31:$V$31</definedName>
    <definedName function="false" hidden="false" name="SalesRoundBox70" vbProcedure="false">'Бланк заказа'!$V$141:$V$141</definedName>
    <definedName function="false" hidden="false" name="SalesRoundBox71" vbProcedure="false">'Бланк заказа'!$V$142:$V$142</definedName>
    <definedName function="false" hidden="false" name="SalesRoundBox72" vbProcedure="false">'Бланк заказа'!$V$143:$V$143</definedName>
    <definedName function="false" hidden="false" name="SalesRoundBox73" vbProcedure="false">'Бланк заказа'!$V$144:$V$144</definedName>
    <definedName function="false" hidden="false" name="SalesRoundBox74" vbProcedure="false">'Бланк заказа'!$V$145:$V$145</definedName>
    <definedName function="false" hidden="false" name="SalesRoundBox75" vbProcedure="false">'Бланк заказа'!$V$150:$V$150</definedName>
    <definedName function="false" hidden="false" name="SalesRoundBox76" vbProcedure="false">'Бланк заказа'!$V$151:$V$151</definedName>
    <definedName function="false" hidden="false" name="SalesRoundBox77" vbProcedure="false">'Бланк заказа'!$V$155:$V$155</definedName>
    <definedName function="false" hidden="false" name="SalesRoundBox78" vbProcedure="false">'Бланк заказа'!$V$156:$V$156</definedName>
    <definedName function="false" hidden="false" name="SalesRoundBox79" vbProcedure="false">'Бланк заказа'!$V$160:$V$160</definedName>
    <definedName function="false" hidden="false" name="SalesRoundBox8" vbProcedure="false">'Бланк заказа'!$V$35:$V$35</definedName>
    <definedName function="false" hidden="false" name="SalesRoundBox80" vbProcedure="false">'Бланк заказа'!$V$161:$V$161</definedName>
    <definedName function="false" hidden="false" name="SalesRoundBox81" vbProcedure="false">'Бланк заказа'!$V$162:$V$162</definedName>
    <definedName function="false" hidden="false" name="SalesRoundBox82" vbProcedure="false">'Бланк заказа'!$V$163:$V$163</definedName>
    <definedName function="false" hidden="false" name="SalesRoundBox83" vbProcedure="false">'Бланк заказа'!$V$167:$V$167</definedName>
    <definedName function="false" hidden="false" name="SalesRoundBox84" vbProcedure="false">'Бланк заказа'!$V$168:$V$168</definedName>
    <definedName function="false" hidden="false" name="SalesRoundBox85" vbProcedure="false">'Бланк заказа'!$V$169:$V$169</definedName>
    <definedName function="false" hidden="false" name="SalesRoundBox86" vbProcedure="false">'Бланк заказа'!$V$170:$V$170</definedName>
    <definedName function="false" hidden="false" name="SalesRoundBox87" vbProcedure="false">'Бланк заказа'!$V$171:$V$171</definedName>
    <definedName function="false" hidden="false" name="SalesRoundBox88" vbProcedure="false">'Бланк заказа'!$V$172:$V$172</definedName>
    <definedName function="false" hidden="false" name="SalesRoundBox89" vbProcedure="false">'Бланк заказа'!$V$173:$V$173</definedName>
    <definedName function="false" hidden="false" name="SalesRoundBox9" vbProcedure="false">'Бланк заказа'!$V$36:$V$36</definedName>
    <definedName function="false" hidden="false" name="SalesRoundBox90" vbProcedure="false">'Бланк заказа'!$V$174:$V$174</definedName>
    <definedName function="false" hidden="false" name="SalesRoundBox91" vbProcedure="false">'Бланк заказа'!$V$175:$V$175</definedName>
    <definedName function="false" hidden="false" name="SalesRoundBox92" vbProcedure="false">'Бланк заказа'!$V$176:$V$176</definedName>
    <definedName function="false" hidden="false" name="SalesRoundBox93" vbProcedure="false">'Бланк заказа'!$V$177:$V$177</definedName>
    <definedName function="false" hidden="false" name="SalesRoundBox94" vbProcedure="false">'Бланк заказа'!$V$178:$V$178</definedName>
    <definedName function="false" hidden="false" name="SalesRoundBox95" vbProcedure="false">'Бланк заказа'!$V$179:$V$179</definedName>
    <definedName function="false" hidden="false" name="SalesRoundBox96" vbProcedure="false">'Бланк заказа'!$V$180:$V$180</definedName>
    <definedName function="false" hidden="false" name="SalesRoundBox97" vbProcedure="false">'Бланк заказа'!$V$181:$V$181</definedName>
    <definedName function="false" hidden="false" name="SalesRoundBox98" vbProcedure="false">'Бланк заказа'!$V$182:$V$182</definedName>
    <definedName function="false" hidden="false" name="SalesRoundBox99" vbProcedure="false">'Бланк заказа'!$V$183:$V$183</definedName>
    <definedName function="false" hidden="false" name="Table" vbProcedure="false">Setting!$B$6:$D$14</definedName>
    <definedName function="false" hidden="false" name="TemplateProductType" vbProcedure="false">'Бланк заказа'!$G$1</definedName>
    <definedName function="false" hidden="false" name="TypeProxy" vbProcedure="false">'Бланк заказа'!$D$9</definedName>
    <definedName function="false" hidden="false" name="UnitOfMeasure1" vbProcedure="false">'Бланк заказа'!$T$22:$T$22</definedName>
    <definedName function="false" hidden="false" name="UnitOfMeasure10" vbProcedure="false">'Бланк заказа'!$T$40:$T$40</definedName>
    <definedName function="false" hidden="false" name="UnitOfMeasure100" vbProcedure="false">'Бланк заказа'!$T$187:$T$187</definedName>
    <definedName function="false" hidden="false" name="UnitOfMeasure101" vbProcedure="false">'Бланк заказа'!$T$188:$T$188</definedName>
    <definedName function="false" hidden="false" name="UnitOfMeasure102" vbProcedure="false">'Бланк заказа'!$T$193:$T$193</definedName>
    <definedName function="false" hidden="false" name="UnitOfMeasure103" vbProcedure="false">'Бланк заказа'!$T$194:$T$194</definedName>
    <definedName function="false" hidden="false" name="UnitOfMeasure104" vbProcedure="false">'Бланк заказа'!$T$195:$T$195</definedName>
    <definedName function="false" hidden="false" name="UnitOfMeasure105" vbProcedure="false">'Бланк заказа'!$T$196:$T$196</definedName>
    <definedName function="false" hidden="false" name="UnitOfMeasure106" vbProcedure="false">'Бланк заказа'!$T$197:$T$197</definedName>
    <definedName function="false" hidden="false" name="UnitOfMeasure107" vbProcedure="false">'Бланк заказа'!$T$198:$T$198</definedName>
    <definedName function="false" hidden="false" name="UnitOfMeasure108" vbProcedure="false">'Бланк заказа'!$T$199:$T$199</definedName>
    <definedName function="false" hidden="false" name="UnitOfMeasure109" vbProcedure="false">'Бланк заказа'!$T$200:$T$200</definedName>
    <definedName function="false" hidden="false" name="UnitOfMeasure11" vbProcedure="false">'Бланк заказа'!$T$44:$T$44</definedName>
    <definedName function="false" hidden="false" name="UnitOfMeasure110" vbProcedure="false">'Бланк заказа'!$T$201:$T$201</definedName>
    <definedName function="false" hidden="false" name="UnitOfMeasure111" vbProcedure="false">'Бланк заказа'!$T$202:$T$202</definedName>
    <definedName function="false" hidden="false" name="UnitOfMeasure112" vbProcedure="false">'Бланк заказа'!$T$203:$T$203</definedName>
    <definedName function="false" hidden="false" name="UnitOfMeasure113" vbProcedure="false">'Бланк заказа'!$T$204:$T$204</definedName>
    <definedName function="false" hidden="false" name="UnitOfMeasure114" vbProcedure="false">'Бланк заказа'!$T$205:$T$205</definedName>
    <definedName function="false" hidden="false" name="UnitOfMeasure115" vbProcedure="false">'Бланк заказа'!$T$206:$T$206</definedName>
    <definedName function="false" hidden="false" name="UnitOfMeasure116" vbProcedure="false">'Бланк заказа'!$T$207:$T$207</definedName>
    <definedName function="false" hidden="false" name="UnitOfMeasure117" vbProcedure="false">'Бланк заказа'!$T$211:$T$211</definedName>
    <definedName function="false" hidden="false" name="UnitOfMeasure118" vbProcedure="false">'Бланк заказа'!$T$215:$T$215</definedName>
    <definedName function="false" hidden="false" name="UnitOfMeasure119" vbProcedure="false">'Бланк заказа'!$T$216:$T$216</definedName>
    <definedName function="false" hidden="false" name="UnitOfMeasure12" vbProcedure="false">'Бланк заказа'!$T$50:$T$50</definedName>
    <definedName function="false" hidden="false" name="UnitOfMeasure120" vbProcedure="false">'Бланк заказа'!$T$217:$T$217</definedName>
    <definedName function="false" hidden="false" name="UnitOfMeasure121" vbProcedure="false">'Бланк заказа'!$T$218:$T$218</definedName>
    <definedName function="false" hidden="false" name="UnitOfMeasure122" vbProcedure="false">'Бланк заказа'!$T$222:$T$222</definedName>
    <definedName function="false" hidden="false" name="UnitOfMeasure123" vbProcedure="false">'Бланк заказа'!$T$223:$T$223</definedName>
    <definedName function="false" hidden="false" name="UnitOfMeasure124" vbProcedure="false">'Бланк заказа'!$T$224:$T$224</definedName>
    <definedName function="false" hidden="false" name="UnitOfMeasure125" vbProcedure="false">'Бланк заказа'!$T$225:$T$225</definedName>
    <definedName function="false" hidden="false" name="UnitOfMeasure126" vbProcedure="false">'Бланк заказа'!$T$226:$T$226</definedName>
    <definedName function="false" hidden="false" name="UnitOfMeasure127" vbProcedure="false">'Бланк заказа'!$T$227:$T$227</definedName>
    <definedName function="false" hidden="false" name="UnitOfMeasure128" vbProcedure="false">'Бланк заказа'!$T$231:$T$231</definedName>
    <definedName function="false" hidden="false" name="UnitOfMeasure129" vbProcedure="false">'Бланк заказа'!$T$232:$T$232</definedName>
    <definedName function="false" hidden="false" name="UnitOfMeasure13" vbProcedure="false">'Бланк заказа'!$T$51:$T$51</definedName>
    <definedName function="false" hidden="false" name="UnitOfMeasure130" vbProcedure="false">'Бланк заказа'!$T$233:$T$233</definedName>
    <definedName function="false" hidden="false" name="UnitOfMeasure131" vbProcedure="false">'Бланк заказа'!$T$234:$T$234</definedName>
    <definedName function="false" hidden="false" name="UnitOfMeasure132" vbProcedure="false">'Бланк заказа'!$T$238:$T$238</definedName>
    <definedName function="false" hidden="false" name="UnitOfMeasure133" vbProcedure="false">'Бланк заказа'!$T$239:$T$239</definedName>
    <definedName function="false" hidden="false" name="UnitOfMeasure134" vbProcedure="false">'Бланк заказа'!$T$240:$T$240</definedName>
    <definedName function="false" hidden="false" name="UnitOfMeasure135" vbProcedure="false">'Бланк заказа'!$T$244:$T$244</definedName>
    <definedName function="false" hidden="false" name="UnitOfMeasure136" vbProcedure="false">'Бланк заказа'!$T$245:$T$245</definedName>
    <definedName function="false" hidden="false" name="UnitOfMeasure137" vbProcedure="false">'Бланк заказа'!$T$246:$T$246</definedName>
    <definedName function="false" hidden="false" name="UnitOfMeasure138" vbProcedure="false">'Бланк заказа'!$T$251:$T$251</definedName>
    <definedName function="false" hidden="false" name="UnitOfMeasure139" vbProcedure="false">'Бланк заказа'!$T$252:$T$252</definedName>
    <definedName function="false" hidden="false" name="UnitOfMeasure14" vbProcedure="false">'Бланк заказа'!$T$56:$T$56</definedName>
    <definedName function="false" hidden="false" name="UnitOfMeasure140" vbProcedure="false">'Бланк заказа'!$T$253:$T$253</definedName>
    <definedName function="false" hidden="false" name="UnitOfMeasure141" vbProcedure="false">'Бланк заказа'!$T$254:$T$254</definedName>
    <definedName function="false" hidden="false" name="UnitOfMeasure142" vbProcedure="false">'Бланк заказа'!$T$255:$T$255</definedName>
    <definedName function="false" hidden="false" name="UnitOfMeasure143" vbProcedure="false">'Бланк заказа'!$T$256:$T$256</definedName>
    <definedName function="false" hidden="false" name="UnitOfMeasure144" vbProcedure="false">'Бланк заказа'!$T$257:$T$257</definedName>
    <definedName function="false" hidden="false" name="UnitOfMeasure145" vbProcedure="false">'Бланк заказа'!$T$261:$T$261</definedName>
    <definedName function="false" hidden="false" name="UnitOfMeasure146" vbProcedure="false">'Бланк заказа'!$T$262:$T$262</definedName>
    <definedName function="false" hidden="false" name="UnitOfMeasure147" vbProcedure="false">'Бланк заказа'!$T$267:$T$267</definedName>
    <definedName function="false" hidden="false" name="UnitOfMeasure148" vbProcedure="false">'Бланк заказа'!$T$268:$T$268</definedName>
    <definedName function="false" hidden="false" name="UnitOfMeasure149" vbProcedure="false">'Бланк заказа'!$T$272:$T$272</definedName>
    <definedName function="false" hidden="false" name="UnitOfMeasure15" vbProcedure="false">'Бланк заказа'!$T$57:$T$57</definedName>
    <definedName function="false" hidden="false" name="UnitOfMeasure150" vbProcedure="false">'Бланк заказа'!$T$273:$T$273</definedName>
    <definedName function="false" hidden="false" name="UnitOfMeasure151" vbProcedure="false">'Бланк заказа'!$T$274:$T$274</definedName>
    <definedName function="false" hidden="false" name="UnitOfMeasure152" vbProcedure="false">'Бланк заказа'!$T$278:$T$278</definedName>
    <definedName function="false" hidden="false" name="UnitOfMeasure153" vbProcedure="false">'Бланк заказа'!$T$282:$T$282</definedName>
    <definedName function="false" hidden="false" name="UnitOfMeasure154" vbProcedure="false">'Бланк заказа'!$T$288:$T$288</definedName>
    <definedName function="false" hidden="false" name="UnitOfMeasure155" vbProcedure="false">'Бланк заказа'!$T$289:$T$289</definedName>
    <definedName function="false" hidden="false" name="UnitOfMeasure156" vbProcedure="false">'Бланк заказа'!$T$290:$T$290</definedName>
    <definedName function="false" hidden="false" name="UnitOfMeasure157" vbProcedure="false">'Бланк заказа'!$T$291:$T$291</definedName>
    <definedName function="false" hidden="false" name="UnitOfMeasure158" vbProcedure="false">'Бланк заказа'!$T$292:$T$292</definedName>
    <definedName function="false" hidden="false" name="UnitOfMeasure159" vbProcedure="false">'Бланк заказа'!$T$293:$T$293</definedName>
    <definedName function="false" hidden="false" name="UnitOfMeasure16" vbProcedure="false">'Бланк заказа'!$T$58:$T$58</definedName>
    <definedName function="false" hidden="false" name="UnitOfMeasure160" vbProcedure="false">'Бланк заказа'!$T$294:$T$294</definedName>
    <definedName function="false" hidden="false" name="UnitOfMeasure161" vbProcedure="false">'Бланк заказа'!$T$295:$T$295</definedName>
    <definedName function="false" hidden="false" name="UnitOfMeasure162" vbProcedure="false">'Бланк заказа'!$T$299:$T$299</definedName>
    <definedName function="false" hidden="false" name="UnitOfMeasure163" vbProcedure="false">'Бланк заказа'!$T$300:$T$300</definedName>
    <definedName function="false" hidden="false" name="UnitOfMeasure164" vbProcedure="false">'Бланк заказа'!$T$304:$T$304</definedName>
    <definedName function="false" hidden="false" name="UnitOfMeasure165" vbProcedure="false">'Бланк заказа'!$T$308:$T$308</definedName>
    <definedName function="false" hidden="false" name="UnitOfMeasure166" vbProcedure="false">'Бланк заказа'!$T$312:$T$312</definedName>
    <definedName function="false" hidden="false" name="UnitOfMeasure167" vbProcedure="false">'Бланк заказа'!$T$317:$T$317</definedName>
    <definedName function="false" hidden="false" name="UnitOfMeasure168" vbProcedure="false">'Бланк заказа'!$T$318:$T$318</definedName>
    <definedName function="false" hidden="false" name="UnitOfMeasure169" vbProcedure="false">'Бланк заказа'!$T$319:$T$319</definedName>
    <definedName function="false" hidden="false" name="UnitOfMeasure17" vbProcedure="false">'Бланк заказа'!$T$63:$T$63</definedName>
    <definedName function="false" hidden="false" name="UnitOfMeasure170" vbProcedure="false">'Бланк заказа'!$T$320:$T$320</definedName>
    <definedName function="false" hidden="false" name="UnitOfMeasure171" vbProcedure="false">'Бланк заказа'!$T$324:$T$324</definedName>
    <definedName function="false" hidden="false" name="UnitOfMeasure172" vbProcedure="false">'Бланк заказа'!$T$325:$T$325</definedName>
    <definedName function="false" hidden="false" name="UnitOfMeasure173" vbProcedure="false">'Бланк заказа'!$T$329:$T$329</definedName>
    <definedName function="false" hidden="false" name="UnitOfMeasure174" vbProcedure="false">'Бланк заказа'!$T$330:$T$330</definedName>
    <definedName function="false" hidden="false" name="UnitOfMeasure175" vbProcedure="false">'Бланк заказа'!$T$331:$T$331</definedName>
    <definedName function="false" hidden="false" name="UnitOfMeasure176" vbProcedure="false">'Бланк заказа'!$T$332:$T$332</definedName>
    <definedName function="false" hidden="false" name="UnitOfMeasure177" vbProcedure="false">'Бланк заказа'!$T$336:$T$336</definedName>
    <definedName function="false" hidden="false" name="UnitOfMeasure178" vbProcedure="false">'Бланк заказа'!$T$342:$T$342</definedName>
    <definedName function="false" hidden="false" name="UnitOfMeasure179" vbProcedure="false">'Бланк заказа'!$T$343:$T$343</definedName>
    <definedName function="false" hidden="false" name="UnitOfMeasure18" vbProcedure="false">'Бланк заказа'!$T$64:$T$64</definedName>
    <definedName function="false" hidden="false" name="UnitOfMeasure180" vbProcedure="false">'Бланк заказа'!$T$347:$T$347</definedName>
    <definedName function="false" hidden="false" name="UnitOfMeasure181" vbProcedure="false">'Бланк заказа'!$T$348:$T$348</definedName>
    <definedName function="false" hidden="false" name="UnitOfMeasure182" vbProcedure="false">'Бланк заказа'!$T$349:$T$349</definedName>
    <definedName function="false" hidden="false" name="UnitOfMeasure183" vbProcedure="false">'Бланк заказа'!$T$350:$T$350</definedName>
    <definedName function="false" hidden="false" name="UnitOfMeasure184" vbProcedure="false">'Бланк заказа'!$T$351:$T$351</definedName>
    <definedName function="false" hidden="false" name="UnitOfMeasure185" vbProcedure="false">'Бланк заказа'!$T$352:$T$352</definedName>
    <definedName function="false" hidden="false" name="UnitOfMeasure186" vbProcedure="false">'Бланк заказа'!$T$353:$T$353</definedName>
    <definedName function="false" hidden="false" name="UnitOfMeasure187" vbProcedure="false">'Бланк заказа'!$T$354:$T$354</definedName>
    <definedName function="false" hidden="false" name="UnitOfMeasure188" vbProcedure="false">'Бланк заказа'!$T$355:$T$355</definedName>
    <definedName function="false" hidden="false" name="UnitOfMeasure189" vbProcedure="false">'Бланк заказа'!$T$356:$T$356</definedName>
    <definedName function="false" hidden="false" name="UnitOfMeasure19" vbProcedure="false">'Бланк заказа'!$T$65:$T$65</definedName>
    <definedName function="false" hidden="false" name="UnitOfMeasure190" vbProcedure="false">'Бланк заказа'!$T$357:$T$357</definedName>
    <definedName function="false" hidden="false" name="UnitOfMeasure191" vbProcedure="false">'Бланк заказа'!$T$358:$T$358</definedName>
    <definedName function="false" hidden="false" name="UnitOfMeasure192" vbProcedure="false">'Бланк заказа'!$T$359:$T$359</definedName>
    <definedName function="false" hidden="false" name="UnitOfMeasure193" vbProcedure="false">'Бланк заказа'!$T$363:$T$363</definedName>
    <definedName function="false" hidden="false" name="UnitOfMeasure194" vbProcedure="false">'Бланк заказа'!$T$364:$T$364</definedName>
    <definedName function="false" hidden="false" name="UnitOfMeasure195" vbProcedure="false">'Бланк заказа'!$T$365:$T$365</definedName>
    <definedName function="false" hidden="false" name="UnitOfMeasure196" vbProcedure="false">'Бланк заказа'!$T$366:$T$366</definedName>
    <definedName function="false" hidden="false" name="UnitOfMeasure197" vbProcedure="false">'Бланк заказа'!$T$370:$T$370</definedName>
    <definedName function="false" hidden="false" name="UnitOfMeasure198" vbProcedure="false">'Бланк заказа'!$T$374:$T$374</definedName>
    <definedName function="false" hidden="false" name="UnitOfMeasure199" vbProcedure="false">'Бланк заказа'!$T$375:$T$375</definedName>
    <definedName function="false" hidden="false" name="UnitOfMeasure2" vbProcedure="false">'Бланк заказа'!$T$26:$T$26</definedName>
    <definedName function="false" hidden="false" name="UnitOfMeasure20" vbProcedure="false">'Бланк заказа'!$T$66:$T$66</definedName>
    <definedName function="false" hidden="false" name="UnitOfMeasure200" vbProcedure="false">'Бланк заказа'!$T$376:$T$376</definedName>
    <definedName function="false" hidden="false" name="UnitOfMeasure201" vbProcedure="false">'Бланк заказа'!$T$380:$T$380</definedName>
    <definedName function="false" hidden="false" name="UnitOfMeasure202" vbProcedure="false">'Бланк заказа'!$T$385:$T$385</definedName>
    <definedName function="false" hidden="false" name="UnitOfMeasure203" vbProcedure="false">'Бланк заказа'!$T$386:$T$386</definedName>
    <definedName function="false" hidden="false" name="UnitOfMeasure204" vbProcedure="false">'Бланк заказа'!$T$390:$T$390</definedName>
    <definedName function="false" hidden="false" name="UnitOfMeasure205" vbProcedure="false">'Бланк заказа'!$T$391:$T$391</definedName>
    <definedName function="false" hidden="false" name="UnitOfMeasure206" vbProcedure="false">'Бланк заказа'!$T$392:$T$392</definedName>
    <definedName function="false" hidden="false" name="UnitOfMeasure207" vbProcedure="false">'Бланк заказа'!$T$393:$T$393</definedName>
    <definedName function="false" hidden="false" name="UnitOfMeasure208" vbProcedure="false">'Бланк заказа'!$T$394:$T$394</definedName>
    <definedName function="false" hidden="false" name="UnitOfMeasure209" vbProcedure="false">'Бланк заказа'!$T$395:$T$395</definedName>
    <definedName function="false" hidden="false" name="UnitOfMeasure21" vbProcedure="false">'Бланк заказа'!$T$67:$T$67</definedName>
    <definedName function="false" hidden="false" name="UnitOfMeasure210" vbProcedure="false">'Бланк заказа'!$T$396:$T$396</definedName>
    <definedName function="false" hidden="false" name="UnitOfMeasure211" vbProcedure="false">'Бланк заказа'!$T$400:$T$400</definedName>
    <definedName function="false" hidden="false" name="UnitOfMeasure212" vbProcedure="false">'Бланк заказа'!$T$404:$T$404</definedName>
    <definedName function="false" hidden="false" name="UnitOfMeasure213" vbProcedure="false">'Бланк заказа'!$T$410:$T$410</definedName>
    <definedName function="false" hidden="false" name="UnitOfMeasure214" vbProcedure="false">'Бланк заказа'!$T$411:$T$411</definedName>
    <definedName function="false" hidden="false" name="UnitOfMeasure215" vbProcedure="false">'Бланк заказа'!$T$412:$T$412</definedName>
    <definedName function="false" hidden="false" name="UnitOfMeasure216" vbProcedure="false">'Бланк заказа'!$T$413:$T$413</definedName>
    <definedName function="false" hidden="false" name="UnitOfMeasure217" vbProcedure="false">'Бланк заказа'!$T$414:$T$414</definedName>
    <definedName function="false" hidden="false" name="UnitOfMeasure218" vbProcedure="false">'Бланк заказа'!$T$415:$T$415</definedName>
    <definedName function="false" hidden="false" name="UnitOfMeasure219" vbProcedure="false">'Бланк заказа'!$T$416:$T$416</definedName>
    <definedName function="false" hidden="false" name="UnitOfMeasure22" vbProcedure="false">'Бланк заказа'!$T$68:$T$68</definedName>
    <definedName function="false" hidden="false" name="UnitOfMeasure220" vbProcedure="false">'Бланк заказа'!$T$417:$T$417</definedName>
    <definedName function="false" hidden="false" name="UnitOfMeasure221" vbProcedure="false">'Бланк заказа'!$T$418:$T$418</definedName>
    <definedName function="false" hidden="false" name="UnitOfMeasure222" vbProcedure="false">'Бланк заказа'!$T$422:$T$422</definedName>
    <definedName function="false" hidden="false" name="UnitOfMeasure223" vbProcedure="false">'Бланк заказа'!$T$423:$T$423</definedName>
    <definedName function="false" hidden="false" name="UnitOfMeasure224" vbProcedure="false">'Бланк заказа'!$T$427:$T$427</definedName>
    <definedName function="false" hidden="false" name="UnitOfMeasure225" vbProcedure="false">'Бланк заказа'!$T$428:$T$428</definedName>
    <definedName function="false" hidden="false" name="UnitOfMeasure226" vbProcedure="false">'Бланк заказа'!$T$429:$T$429</definedName>
    <definedName function="false" hidden="false" name="UnitOfMeasure227" vbProcedure="false">'Бланк заказа'!$T$430:$T$430</definedName>
    <definedName function="false" hidden="false" name="UnitOfMeasure228" vbProcedure="false">'Бланк заказа'!$T$431:$T$431</definedName>
    <definedName function="false" hidden="false" name="UnitOfMeasure229" vbProcedure="false">'Бланк заказа'!$T$432:$T$432</definedName>
    <definedName function="false" hidden="false" name="UnitOfMeasure23" vbProcedure="false">'Бланк заказа'!$T$69:$T$69</definedName>
    <definedName function="false" hidden="false" name="UnitOfMeasure230" vbProcedure="false">'Бланк заказа'!$T$436:$T$436</definedName>
    <definedName function="false" hidden="false" name="UnitOfMeasure231" vbProcedure="false">'Бланк заказа'!$T$437:$T$437</definedName>
    <definedName function="false" hidden="false" name="UnitOfMeasure232" vbProcedure="false">'Бланк заказа'!$T$443:$T$443</definedName>
    <definedName function="false" hidden="false" name="UnitOfMeasure233" vbProcedure="false">'Бланк заказа'!$T$444:$T$444</definedName>
    <definedName function="false" hidden="false" name="UnitOfMeasure234" vbProcedure="false">'Бланк заказа'!$T$448:$T$448</definedName>
    <definedName function="false" hidden="false" name="UnitOfMeasure235" vbProcedure="false">'Бланк заказа'!$T$449:$T$449</definedName>
    <definedName function="false" hidden="false" name="UnitOfMeasure236" vbProcedure="false">'Бланк заказа'!$T$453:$T$453</definedName>
    <definedName function="false" hidden="false" name="UnitOfMeasure237" vbProcedure="false">'Бланк заказа'!$T$454:$T$454</definedName>
    <definedName function="false" hidden="false" name="UnitOfMeasure238" vbProcedure="false">'Бланк заказа'!$T$458:$T$458</definedName>
    <definedName function="false" hidden="false" name="UnitOfMeasure239" vbProcedure="false">'Бланк заказа'!$T$459:$T$459</definedName>
    <definedName function="false" hidden="false" name="UnitOfMeasure24" vbProcedure="false">'Бланк заказа'!$T$70:$T$70</definedName>
    <definedName function="false" hidden="false" name="UnitOfMeasure240" vbProcedure="false">'Бланк заказа'!$T$460:$T$460</definedName>
    <definedName function="false" hidden="false" name="UnitOfMeasure25" vbProcedure="false">'Бланк заказа'!$T$71:$T$71</definedName>
    <definedName function="false" hidden="false" name="UnitOfMeasure26" vbProcedure="false">'Бланк заказа'!$T$72:$T$72</definedName>
    <definedName function="false" hidden="false" name="UnitOfMeasure27" vbProcedure="false">'Бланк заказа'!$T$73:$T$73</definedName>
    <definedName function="false" hidden="false" name="UnitOfMeasure28" vbProcedure="false">'Бланк заказа'!$T$74:$T$74</definedName>
    <definedName function="false" hidden="false" name="UnitOfMeasure29" vbProcedure="false">'Бланк заказа'!$T$75:$T$75</definedName>
    <definedName function="false" hidden="false" name="UnitOfMeasure3" vbProcedure="false">'Бланк заказа'!$T$27:$T$27</definedName>
    <definedName function="false" hidden="false" name="UnitOfMeasure30" vbProcedure="false">'Бланк заказа'!$T$76:$T$76</definedName>
    <definedName function="false" hidden="false" name="UnitOfMeasure31" vbProcedure="false">'Бланк заказа'!$T$77:$T$77</definedName>
    <definedName function="false" hidden="false" name="UnitOfMeasure32" vbProcedure="false">'Бланк заказа'!$T$78:$T$78</definedName>
    <definedName function="false" hidden="false" name="UnitOfMeasure33" vbProcedure="false">'Бланк заказа'!$T$79:$T$79</definedName>
    <definedName function="false" hidden="false" name="UnitOfMeasure34" vbProcedure="false">'Бланк заказа'!$T$83:$T$83</definedName>
    <definedName function="false" hidden="false" name="UnitOfMeasure35" vbProcedure="false">'Бланк заказа'!$T$84:$T$84</definedName>
    <definedName function="false" hidden="false" name="UnitOfMeasure36" vbProcedure="false">'Бланк заказа'!$T$85:$T$85</definedName>
    <definedName function="false" hidden="false" name="UnitOfMeasure37" vbProcedure="false">'Бланк заказа'!$T$86:$T$86</definedName>
    <definedName function="false" hidden="false" name="UnitOfMeasure38" vbProcedure="false">'Бланк заказа'!$T$87:$T$87</definedName>
    <definedName function="false" hidden="false" name="UnitOfMeasure39" vbProcedure="false">'Бланк заказа'!$T$88:$T$88</definedName>
    <definedName function="false" hidden="false" name="UnitOfMeasure4" vbProcedure="false">'Бланк заказа'!$T$28:$T$28</definedName>
    <definedName function="false" hidden="false" name="UnitOfMeasure40" vbProcedure="false">'Бланк заказа'!$T$92:$T$92</definedName>
    <definedName function="false" hidden="false" name="UnitOfMeasure41" vbProcedure="false">'Бланк заказа'!$T$93:$T$93</definedName>
    <definedName function="false" hidden="false" name="UnitOfMeasure42" vbProcedure="false">'Бланк заказа'!$T$94:$T$94</definedName>
    <definedName function="false" hidden="false" name="UnitOfMeasure43" vbProcedure="false">'Бланк заказа'!$T$95:$T$95</definedName>
    <definedName function="false" hidden="false" name="UnitOfMeasure44" vbProcedure="false">'Бланк заказа'!$T$96:$T$96</definedName>
    <definedName function="false" hidden="false" name="UnitOfMeasure45" vbProcedure="false">'Бланк заказа'!$T$97:$T$97</definedName>
    <definedName function="false" hidden="false" name="UnitOfMeasure46" vbProcedure="false">'Бланк заказа'!$T$98:$T$98</definedName>
    <definedName function="false" hidden="false" name="UnitOfMeasure47" vbProcedure="false">'Бланк заказа'!$T$99:$T$99</definedName>
    <definedName function="false" hidden="false" name="UnitOfMeasure48" vbProcedure="false">'Бланк заказа'!$T$100:$T$100</definedName>
    <definedName function="false" hidden="false" name="UnitOfMeasure49" vbProcedure="false">'Бланк заказа'!$T$104:$T$104</definedName>
    <definedName function="false" hidden="false" name="UnitOfMeasure5" vbProcedure="false">'Бланк заказа'!$T$29:$T$29</definedName>
    <definedName function="false" hidden="false" name="UnitOfMeasure50" vbProcedure="false">'Бланк заказа'!$T$105:$T$105</definedName>
    <definedName function="false" hidden="false" name="UnitOfMeasure51" vbProcedure="false">'Бланк заказа'!$T$106:$T$106</definedName>
    <definedName function="false" hidden="false" name="UnitOfMeasure52" vbProcedure="false">'Бланк заказа'!$T$107:$T$107</definedName>
    <definedName function="false" hidden="false" name="UnitOfMeasure53" vbProcedure="false">'Бланк заказа'!$T$108:$T$108</definedName>
    <definedName function="false" hidden="false" name="UnitOfMeasure54" vbProcedure="false">'Бланк заказа'!$T$109:$T$109</definedName>
    <definedName function="false" hidden="false" name="UnitOfMeasure55" vbProcedure="false">'Бланк заказа'!$T$110:$T$110</definedName>
    <definedName function="false" hidden="false" name="UnitOfMeasure56" vbProcedure="false">'Бланк заказа'!$T$114:$T$114</definedName>
    <definedName function="false" hidden="false" name="UnitOfMeasure57" vbProcedure="false">'Бланк заказа'!$T$115:$T$115</definedName>
    <definedName function="false" hidden="false" name="UnitOfMeasure58" vbProcedure="false">'Бланк заказа'!$T$116:$T$116</definedName>
    <definedName function="false" hidden="false" name="UnitOfMeasure59" vbProcedure="false">'Бланк заказа'!$T$117:$T$117</definedName>
    <definedName function="false" hidden="false" name="UnitOfMeasure6" vbProcedure="false">'Бланк заказа'!$T$30:$T$30</definedName>
    <definedName function="false" hidden="false" name="UnitOfMeasure60" vbProcedure="false">'Бланк заказа'!$T$122:$T$122</definedName>
    <definedName function="false" hidden="false" name="UnitOfMeasure61" vbProcedure="false">'Бланк заказа'!$T$123:$T$123</definedName>
    <definedName function="false" hidden="false" name="UnitOfMeasure62" vbProcedure="false">'Бланк заказа'!$T$124:$T$124</definedName>
    <definedName function="false" hidden="false" name="UnitOfMeasure63" vbProcedure="false">'Бланк заказа'!$T$125:$T$125</definedName>
    <definedName function="false" hidden="false" name="UnitOfMeasure64" vbProcedure="false">'Бланк заказа'!$T$131:$T$131</definedName>
    <definedName function="false" hidden="false" name="UnitOfMeasure65" vbProcedure="false">'Бланк заказа'!$T$132:$T$132</definedName>
    <definedName function="false" hidden="false" name="UnitOfMeasure66" vbProcedure="false">'Бланк заказа'!$T$133:$T$133</definedName>
    <definedName function="false" hidden="false" name="UnitOfMeasure67" vbProcedure="false">'Бланк заказа'!$T$138:$T$138</definedName>
    <definedName function="false" hidden="false" name="UnitOfMeasure68" vbProcedure="false">'Бланк заказа'!$T$139:$T$139</definedName>
    <definedName function="false" hidden="false" name="UnitOfMeasure69" vbProcedure="false">'Бланк заказа'!$T$140:$T$140</definedName>
    <definedName function="false" hidden="false" name="UnitOfMeasure7" vbProcedure="false">'Бланк заказа'!$T$31:$T$31</definedName>
    <definedName function="false" hidden="false" name="UnitOfMeasure70" vbProcedure="false">'Бланк заказа'!$T$141:$T$141</definedName>
    <definedName function="false" hidden="false" name="UnitOfMeasure71" vbProcedure="false">'Бланк заказа'!$T$142:$T$142</definedName>
    <definedName function="false" hidden="false" name="UnitOfMeasure72" vbProcedure="false">'Бланк заказа'!$T$143:$T$143</definedName>
    <definedName function="false" hidden="false" name="UnitOfMeasure73" vbProcedure="false">'Бланк заказа'!$T$144:$T$144</definedName>
    <definedName function="false" hidden="false" name="UnitOfMeasure74" vbProcedure="false">'Бланк заказа'!$T$145:$T$145</definedName>
    <definedName function="false" hidden="false" name="UnitOfMeasure75" vbProcedure="false">'Бланк заказа'!$T$150:$T$150</definedName>
    <definedName function="false" hidden="false" name="UnitOfMeasure76" vbProcedure="false">'Бланк заказа'!$T$151:$T$151</definedName>
    <definedName function="false" hidden="false" name="UnitOfMeasure77" vbProcedure="false">'Бланк заказа'!$T$155:$T$155</definedName>
    <definedName function="false" hidden="false" name="UnitOfMeasure78" vbProcedure="false">'Бланк заказа'!$T$156:$T$156</definedName>
    <definedName function="false" hidden="false" name="UnitOfMeasure79" vbProcedure="false">'Бланк заказа'!$T$160:$T$160</definedName>
    <definedName function="false" hidden="false" name="UnitOfMeasure8" vbProcedure="false">'Бланк заказа'!$T$35:$T$35</definedName>
    <definedName function="false" hidden="false" name="UnitOfMeasure80" vbProcedure="false">'Бланк заказа'!$T$161:$T$161</definedName>
    <definedName function="false" hidden="false" name="UnitOfMeasure81" vbProcedure="false">'Бланк заказа'!$T$162:$T$162</definedName>
    <definedName function="false" hidden="false" name="UnitOfMeasure82" vbProcedure="false">'Бланк заказа'!$T$163:$T$163</definedName>
    <definedName function="false" hidden="false" name="UnitOfMeasure83" vbProcedure="false">'Бланк заказа'!$T$167:$T$167</definedName>
    <definedName function="false" hidden="false" name="UnitOfMeasure84" vbProcedure="false">'Бланк заказа'!$T$168:$T$168</definedName>
    <definedName function="false" hidden="false" name="UnitOfMeasure85" vbProcedure="false">'Бланк заказа'!$T$169:$T$169</definedName>
    <definedName function="false" hidden="false" name="UnitOfMeasure86" vbProcedure="false">'Бланк заказа'!$T$170:$T$170</definedName>
    <definedName function="false" hidden="false" name="UnitOfMeasure87" vbProcedure="false">'Бланк заказа'!$T$171:$T$171</definedName>
    <definedName function="false" hidden="false" name="UnitOfMeasure88" vbProcedure="false">'Бланк заказа'!$T$172:$T$172</definedName>
    <definedName function="false" hidden="false" name="UnitOfMeasure89" vbProcedure="false">'Бланк заказа'!$T$173:$T$173</definedName>
    <definedName function="false" hidden="false" name="UnitOfMeasure9" vbProcedure="false">'Бланк заказа'!$T$36:$T$36</definedName>
    <definedName function="false" hidden="false" name="UnitOfMeasure90" vbProcedure="false">'Бланк заказа'!$T$174:$T$174</definedName>
    <definedName function="false" hidden="false" name="UnitOfMeasure91" vbProcedure="false">'Бланк заказа'!$T$175:$T$175</definedName>
    <definedName function="false" hidden="false" name="UnitOfMeasure92" vbProcedure="false">'Бланк заказа'!$T$176:$T$176</definedName>
    <definedName function="false" hidden="false" name="UnitOfMeasure93" vbProcedure="false">'Бланк заказа'!$T$177:$T$177</definedName>
    <definedName function="false" hidden="false" name="UnitOfMeasure94" vbProcedure="false">'Бланк заказа'!$T$178:$T$178</definedName>
    <definedName function="false" hidden="false" name="UnitOfMeasure95" vbProcedure="false">'Бланк заказа'!$T$179:$T$179</definedName>
    <definedName function="false" hidden="false" name="UnitOfMeasure96" vbProcedure="false">'Бланк заказа'!$T$180:$T$180</definedName>
    <definedName function="false" hidden="false" name="UnitOfMeasure97" vbProcedure="false">'Бланк заказа'!$T$181:$T$181</definedName>
    <definedName function="false" hidden="false" name="UnitOfMeasure98" vbProcedure="false">'Бланк заказа'!$T$182:$T$182</definedName>
    <definedName function="false" hidden="false" name="UnitOfMeasure99" vbProcedure="false">'Бланк заказа'!$T$183:$T$183</definedName>
    <definedName function="false" hidden="false" name="UnloadAddress" vbProcedure="false">'Бланк заказа'!$D$8</definedName>
    <definedName function="false" hidden="false" name="UnloadAdressList0001" vbProcedure="false">Setting!$B$16:$B$16</definedName>
    <definedName function="false" hidden="false" name="UnloadAdressList0002" vbProcedure="false">Setting!$B$18:$B$18</definedName>
    <definedName function="false" hidden="false" name="UnloadAdressList0003" vbProcedure="false">Setting!$B$20:$B$20</definedName>
    <definedName function="false" hidden="false" name="UnloadAdressList0004" vbProcedure="false">Setting!$B$22:$B$22</definedName>
    <definedName function="false" hidden="false" name="UnloadAdressList0005" vbProcedure="false">Setting!$B$24:$B$24</definedName>
    <definedName function="false" hidden="false" name="UnloadAdressList0006" vbProcedure="false">Setting!$B$26:$B$26</definedName>
    <definedName function="false" hidden="false" name="UnloadAdressList0007" vbProcedure="false">Setting!$B$28:$B$28</definedName>
    <definedName function="false" hidden="false" name="UnloadAdressList0008" vbProcedure="false">Setting!$B$30:$B$30</definedName>
    <definedName function="false" hidden="false" name="UnloadAdressList0009" vbProcedure="false">Setting!$B$32:$B$32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<sst xmlns="http://schemas.openxmlformats.org/spreadsheetml/2006/main" count="1713" uniqueCount="655">
  <si>
    <t xml:space="preserve">  БЛАНК ЗАКАЗА </t>
  </si>
  <si>
    <t xml:space="preserve">КИ</t>
  </si>
  <si>
    <t xml:space="preserve">на отгрузку продукции с ООО Трейд-Сервис с</t>
  </si>
  <si>
    <t xml:space="preserve">28.08.2023</t>
  </si>
  <si>
    <t xml:space="preserve">бланк создан</t>
  </si>
  <si>
    <t xml:space="preserve">24.08.2023</t>
  </si>
  <si>
    <t xml:space="preserve">-поле, обязательное к заполнению</t>
  </si>
  <si>
    <t xml:space="preserve">-поля, не обязательные к заполнению</t>
  </si>
  <si>
    <t xml:space="preserve">Ваш контактный телефон и имя: </t>
  </si>
  <si>
    <t xml:space="preserve">Комментарий к заказу:</t>
  </si>
  <si>
    <t xml:space="preserve">Дата загрузки</t>
  </si>
  <si>
    <t xml:space="preserve">Способ доставки (доставка/самовывоз)</t>
  </si>
  <si>
    <t xml:space="preserve">Самовывоз</t>
  </si>
  <si>
    <t xml:space="preserve">Адрес доставки:</t>
  </si>
  <si>
    <t xml:space="preserve">ЛП, ООО, Крым Респ, Симферополь г, Данилова ул, 43В, лит В, офис 4,</t>
  </si>
  <si>
    <t xml:space="preserve">День недели</t>
  </si>
  <si>
    <t xml:space="preserve">Наименование клиента</t>
  </si>
  <si>
    <t xml:space="preserve">ОБЩЕСТВО С ОГРАНИЧЕННОЙ ОТВЕТСТВЕННОСТЬЮ "ЛОГИСТИЧЕСКИЙ ПАРТНЕР"</t>
  </si>
  <si>
    <t xml:space="preserve">Адрес сдачи груза:</t>
  </si>
  <si>
    <t xml:space="preserve">Время загрузки</t>
  </si>
  <si>
    <t xml:space="preserve">Дата доставки</t>
  </si>
  <si>
    <t xml:space="preserve">Время доставки</t>
  </si>
  <si>
    <t xml:space="preserve">КОД Аксапты Клиента</t>
  </si>
  <si>
    <t xml:space="preserve">590704</t>
  </si>
  <si>
    <t xml:space="preserve">Справочная информация:</t>
  </si>
  <si>
    <t xml:space="preserve">Время доставки 2 машины</t>
  </si>
  <si>
    <t xml:space="preserve">Тип заказа</t>
  </si>
  <si>
    <t xml:space="preserve">Основной заказ</t>
  </si>
  <si>
    <t xml:space="preserve">Телефоны для заказов: 8(919)002-63-01  E-mail: kolbasa@abiproduct.ru  Телефон сотрудников склада: 8 (910) 775-52-91</t>
  </si>
  <si>
    <t xml:space="preserve">Время доставки 3 машины</t>
  </si>
  <si>
    <t xml:space="preserve">График приема заказов: Заказы принимаются за ДВА дня до отгрузки Пн-Пт: с 9:00 до 14:00, Суб., Вс. - до 12:00</t>
  </si>
  <si>
    <t xml:space="preserve">Время доставки 4 машины</t>
  </si>
  <si>
    <t xml:space="preserve">Телефон менеджера по логистике: 8 (919) 012-30-55 - по вопросам доставки продукции</t>
  </si>
  <si>
    <t xml:space="preserve">Телефон по работе с претензиями/жалобами (WhatSapp): 8 (980) 757-69-93       E-mail: Claims@abiproduct.ru</t>
  </si>
  <si>
    <t xml:space="preserve">Кликните на продукт, чтобы просмотреть изображение</t>
  </si>
  <si>
    <t xml:space="preserve">Код единицы продаж</t>
  </si>
  <si>
    <t xml:space="preserve">Код продукта</t>
  </si>
  <si>
    <t xml:space="preserve">Номер варианта</t>
  </si>
  <si>
    <t xml:space="preserve">Штрих-код </t>
  </si>
  <si>
    <t xml:space="preserve">Вес нетто штуки, кг</t>
  </si>
  <si>
    <t xml:space="preserve">Кол-во штук в коробе, шт</t>
  </si>
  <si>
    <t xml:space="preserve">Вес нетто короба, кг</t>
  </si>
  <si>
    <t xml:space="preserve">Вес брутто короба, кг</t>
  </si>
  <si>
    <t xml:space="preserve">Кол-во кор. на паллте, шт</t>
  </si>
  <si>
    <t xml:space="preserve">Завод</t>
  </si>
  <si>
    <t xml:space="preserve">Срок годности, сут.</t>
  </si>
  <si>
    <t xml:space="preserve">Наименование</t>
  </si>
  <si>
    <t xml:space="preserve">Доступно к отгрузке</t>
  </si>
  <si>
    <t xml:space="preserve">Ед. изм.</t>
  </si>
  <si>
    <t xml:space="preserve">Заказ</t>
  </si>
  <si>
    <t xml:space="preserve">Заказ с округлением до короба</t>
  </si>
  <si>
    <t xml:space="preserve">Объём заказа, м3</t>
  </si>
  <si>
    <t xml:space="preserve">Примечание по продуктку</t>
  </si>
  <si>
    <t xml:space="preserve">Признак "НОВИНКА"</t>
  </si>
  <si>
    <t xml:space="preserve">Для формул</t>
  </si>
  <si>
    <t xml:space="preserve">Вид продукции</t>
  </si>
  <si>
    <t xml:space="preserve">пачки, кг</t>
  </si>
  <si>
    <t xml:space="preserve">в кор, шт</t>
  </si>
  <si>
    <t xml:space="preserve">коробки</t>
  </si>
  <si>
    <t xml:space="preserve">начиная с</t>
  </si>
  <si>
    <t xml:space="preserve">до</t>
  </si>
  <si>
    <t xml:space="preserve">Ядрена копоть</t>
  </si>
  <si>
    <t xml:space="preserve">Копченые колбасы</t>
  </si>
  <si>
    <t xml:space="preserve">SU002447</t>
  </si>
  <si>
    <t xml:space="preserve">P002730</t>
  </si>
  <si>
    <t xml:space="preserve">СК2</t>
  </si>
  <si>
    <t xml:space="preserve">кг</t>
  </si>
  <si>
    <t xml:space="preserve">Итого</t>
  </si>
  <si>
    <t xml:space="preserve">кор</t>
  </si>
  <si>
    <t xml:space="preserve">Сосиски</t>
  </si>
  <si>
    <t xml:space="preserve">SU002155</t>
  </si>
  <si>
    <t xml:space="preserve">P002325</t>
  </si>
  <si>
    <t xml:space="preserve">SU000341</t>
  </si>
  <si>
    <t xml:space="preserve">P002465</t>
  </si>
  <si>
    <t xml:space="preserve">SU002230</t>
  </si>
  <si>
    <t xml:space="preserve">P002425</t>
  </si>
  <si>
    <t xml:space="preserve">SU002893</t>
  </si>
  <si>
    <t xml:space="preserve">P003317</t>
  </si>
  <si>
    <t xml:space="preserve">SU002154</t>
  </si>
  <si>
    <t xml:space="preserve">P002326</t>
  </si>
  <si>
    <t xml:space="preserve">SU000152</t>
  </si>
  <si>
    <t xml:space="preserve">P002466</t>
  </si>
  <si>
    <t xml:space="preserve">Сырокопченые колбасы</t>
  </si>
  <si>
    <t xml:space="preserve">SU002050</t>
  </si>
  <si>
    <t xml:space="preserve">P002188</t>
  </si>
  <si>
    <t xml:space="preserve">АК</t>
  </si>
  <si>
    <t xml:space="preserve">СНК</t>
  </si>
  <si>
    <t xml:space="preserve">SU002648</t>
  </si>
  <si>
    <t xml:space="preserve">P003009</t>
  </si>
  <si>
    <t xml:space="preserve">МТК</t>
  </si>
  <si>
    <t xml:space="preserve">Продукты из мяса птицы копчено-вареные</t>
  </si>
  <si>
    <t xml:space="preserve">SU001872</t>
  </si>
  <si>
    <t xml:space="preserve">P001933</t>
  </si>
  <si>
    <t xml:space="preserve">Предзаказ по четвергам до 12:00 на отгрузку со вторника следующей недели</t>
  </si>
  <si>
    <t xml:space="preserve">Сыровяленые колбасы</t>
  </si>
  <si>
    <t xml:space="preserve">SU002049</t>
  </si>
  <si>
    <t xml:space="preserve">P002191</t>
  </si>
  <si>
    <t xml:space="preserve">Вязанка</t>
  </si>
  <si>
    <t xml:space="preserve">Столичная</t>
  </si>
  <si>
    <t xml:space="preserve">Ветчины</t>
  </si>
  <si>
    <t xml:space="preserve">SU002828</t>
  </si>
  <si>
    <t xml:space="preserve">P003234</t>
  </si>
  <si>
    <t xml:space="preserve">СК1</t>
  </si>
  <si>
    <t xml:space="preserve">SU002814</t>
  </si>
  <si>
    <t xml:space="preserve">P003226</t>
  </si>
  <si>
    <t xml:space="preserve">Классическая</t>
  </si>
  <si>
    <t xml:space="preserve">Вареные колбасы</t>
  </si>
  <si>
    <t xml:space="preserve">SU002829</t>
  </si>
  <si>
    <t xml:space="preserve">P003235</t>
  </si>
  <si>
    <t xml:space="preserve">SU002815</t>
  </si>
  <si>
    <t xml:space="preserve">P003227</t>
  </si>
  <si>
    <t xml:space="preserve">SU002831</t>
  </si>
  <si>
    <t xml:space="preserve">P003243</t>
  </si>
  <si>
    <t xml:space="preserve">Колбаса вареная Филейская ТМ Вязанка ТС Классическая полиамид ф/в 0,4 кг</t>
  </si>
  <si>
    <t xml:space="preserve">SU000124</t>
  </si>
  <si>
    <t xml:space="preserve">P002478</t>
  </si>
  <si>
    <t xml:space="preserve">SU000722</t>
  </si>
  <si>
    <t xml:space="preserve">P003011</t>
  </si>
  <si>
    <t xml:space="preserve">SU002830</t>
  </si>
  <si>
    <t xml:space="preserve">P003239</t>
  </si>
  <si>
    <t xml:space="preserve">СК4</t>
  </si>
  <si>
    <t xml:space="preserve">SU001904</t>
  </si>
  <si>
    <t xml:space="preserve">P001681</t>
  </si>
  <si>
    <t xml:space="preserve">SU002928</t>
  </si>
  <si>
    <t xml:space="preserve">P003357</t>
  </si>
  <si>
    <t xml:space="preserve">SU000125</t>
  </si>
  <si>
    <t xml:space="preserve">P002479</t>
  </si>
  <si>
    <t xml:space="preserve">SU002986</t>
  </si>
  <si>
    <t xml:space="preserve">P003429</t>
  </si>
  <si>
    <t xml:space="preserve">СК3</t>
  </si>
  <si>
    <t xml:space="preserve">SU001485</t>
  </si>
  <si>
    <t xml:space="preserve">P003008</t>
  </si>
  <si>
    <t xml:space="preserve">SU002312</t>
  </si>
  <si>
    <t xml:space="preserve">P002577</t>
  </si>
  <si>
    <t xml:space="preserve">SU002674</t>
  </si>
  <si>
    <t xml:space="preserve">P003045</t>
  </si>
  <si>
    <t xml:space="preserve">SU002832</t>
  </si>
  <si>
    <t xml:space="preserve">P003245</t>
  </si>
  <si>
    <t xml:space="preserve">SU002816</t>
  </si>
  <si>
    <t xml:space="preserve">P003228</t>
  </si>
  <si>
    <t xml:space="preserve">SU000084</t>
  </si>
  <si>
    <t xml:space="preserve">P003074</t>
  </si>
  <si>
    <t xml:space="preserve">SU001905</t>
  </si>
  <si>
    <t xml:space="preserve">P001685</t>
  </si>
  <si>
    <t xml:space="preserve">SU002733</t>
  </si>
  <si>
    <t xml:space="preserve">P003102</t>
  </si>
  <si>
    <t xml:space="preserve">SU002734</t>
  </si>
  <si>
    <t xml:space="preserve">P003103</t>
  </si>
  <si>
    <t xml:space="preserve">SU002827</t>
  </si>
  <si>
    <t xml:space="preserve">P003233</t>
  </si>
  <si>
    <t xml:space="preserve">SU001944</t>
  </si>
  <si>
    <t xml:space="preserve">P001620</t>
  </si>
  <si>
    <t xml:space="preserve">SU002488</t>
  </si>
  <si>
    <t xml:space="preserve">P002800</t>
  </si>
  <si>
    <t xml:space="preserve">Ветчины Запекуша с сочным окороком Вязанка Весовые П/а Вязанка</t>
  </si>
  <si>
    <t xml:space="preserve">SU002833</t>
  </si>
  <si>
    <t xml:space="preserve">P003236</t>
  </si>
  <si>
    <t xml:space="preserve">SU002313</t>
  </si>
  <si>
    <t xml:space="preserve">P002583</t>
  </si>
  <si>
    <t xml:space="preserve">Ветчины Запекуша с сочным окороком Вязанка Фикс.вес 0,42 п/а Вязанка</t>
  </si>
  <si>
    <t xml:space="preserve">SU002735</t>
  </si>
  <si>
    <t xml:space="preserve">P003107</t>
  </si>
  <si>
    <t xml:space="preserve">SU000082</t>
  </si>
  <si>
    <t xml:space="preserve">P003164</t>
  </si>
  <si>
    <t xml:space="preserve">SU000064</t>
  </si>
  <si>
    <t xml:space="preserve">P001841</t>
  </si>
  <si>
    <t xml:space="preserve">SU000664</t>
  </si>
  <si>
    <t xml:space="preserve">P002177</t>
  </si>
  <si>
    <t xml:space="preserve">SU002308</t>
  </si>
  <si>
    <t xml:space="preserve">P002572</t>
  </si>
  <si>
    <t xml:space="preserve">SU002310</t>
  </si>
  <si>
    <t xml:space="preserve">P002574</t>
  </si>
  <si>
    <t xml:space="preserve">SU000097</t>
  </si>
  <si>
    <t xml:space="preserve">P002179</t>
  </si>
  <si>
    <t xml:space="preserve">SU000665</t>
  </si>
  <si>
    <t xml:space="preserve">P002178</t>
  </si>
  <si>
    <t xml:space="preserve">SU002307</t>
  </si>
  <si>
    <t xml:space="preserve">P002571</t>
  </si>
  <si>
    <t xml:space="preserve">SU002309</t>
  </si>
  <si>
    <t xml:space="preserve">P002573</t>
  </si>
  <si>
    <t xml:space="preserve">SU001605</t>
  </si>
  <si>
    <t xml:space="preserve">P002180</t>
  </si>
  <si>
    <t xml:space="preserve">SU001523</t>
  </si>
  <si>
    <t xml:space="preserve">P003328</t>
  </si>
  <si>
    <t xml:space="preserve">Сосиски Молокуши (Вязанка Молочные) Вязанка Весовые П/а мгс Вязанка</t>
  </si>
  <si>
    <t xml:space="preserve">SU001351</t>
  </si>
  <si>
    <t xml:space="preserve">P003025</t>
  </si>
  <si>
    <t xml:space="preserve">SU001527</t>
  </si>
  <si>
    <t xml:space="preserve">P002217</t>
  </si>
  <si>
    <t xml:space="preserve">SU001718</t>
  </si>
  <si>
    <t xml:space="preserve">P003327</t>
  </si>
  <si>
    <t xml:space="preserve">Сосиски Молокуши (Вязанка Молочные) Вязанка Фикс.вес 0,45 П/а мгс Вязанка</t>
  </si>
  <si>
    <t xml:space="preserve">SU002658</t>
  </si>
  <si>
    <t xml:space="preserve">P003326</t>
  </si>
  <si>
    <t xml:space="preserve">Сосиски Молокуши миникушай Вязанка Ф/в 0,45 амилюкс мгс Вязанка</t>
  </si>
  <si>
    <t xml:space="preserve">SU002769</t>
  </si>
  <si>
    <t xml:space="preserve">P003324</t>
  </si>
  <si>
    <t xml:space="preserve">Сосиски Молокуши Миникушай Вязанка фикс.вес 0,33 п/а Вязанка</t>
  </si>
  <si>
    <t xml:space="preserve">SU001354</t>
  </si>
  <si>
    <t xml:space="preserve">P003030</t>
  </si>
  <si>
    <t xml:space="preserve">Сардельки</t>
  </si>
  <si>
    <t xml:space="preserve">SU002071</t>
  </si>
  <si>
    <t xml:space="preserve">P002233</t>
  </si>
  <si>
    <t xml:space="preserve">SU002835</t>
  </si>
  <si>
    <t xml:space="preserve">P003237</t>
  </si>
  <si>
    <t xml:space="preserve">SU002367</t>
  </si>
  <si>
    <t xml:space="preserve">P002644</t>
  </si>
  <si>
    <t xml:space="preserve">SU002834</t>
  </si>
  <si>
    <t xml:space="preserve">P003238</t>
  </si>
  <si>
    <t xml:space="preserve">Сардельки «Филейские» Фикс.вес 0,4 NDX мгс ТМ «Вязанка»</t>
  </si>
  <si>
    <t xml:space="preserve">Сливушки</t>
  </si>
  <si>
    <t xml:space="preserve">SU001721</t>
  </si>
  <si>
    <t xml:space="preserve">P003161</t>
  </si>
  <si>
    <t xml:space="preserve">SU002139</t>
  </si>
  <si>
    <t xml:space="preserve">P003162</t>
  </si>
  <si>
    <t xml:space="preserve">SU001720</t>
  </si>
  <si>
    <t xml:space="preserve">P003160</t>
  </si>
  <si>
    <t xml:space="preserve">SU002438</t>
  </si>
  <si>
    <t xml:space="preserve">P003163</t>
  </si>
  <si>
    <t xml:space="preserve">Стародворье</t>
  </si>
  <si>
    <t xml:space="preserve">Золоченная в печи</t>
  </si>
  <si>
    <t xml:space="preserve">SU002201</t>
  </si>
  <si>
    <t xml:space="preserve">P002567</t>
  </si>
  <si>
    <t xml:space="preserve">SU002203</t>
  </si>
  <si>
    <t xml:space="preserve">P002568</t>
  </si>
  <si>
    <t xml:space="preserve">SU002216</t>
  </si>
  <si>
    <t xml:space="preserve">P002400</t>
  </si>
  <si>
    <t xml:space="preserve">Мясорубская</t>
  </si>
  <si>
    <t xml:space="preserve">SU002756</t>
  </si>
  <si>
    <t xml:space="preserve">P003179</t>
  </si>
  <si>
    <t xml:space="preserve">SU002876</t>
  </si>
  <si>
    <t xml:space="preserve">P003276</t>
  </si>
  <si>
    <t xml:space="preserve">SU002847</t>
  </si>
  <si>
    <t xml:space="preserve">P003259</t>
  </si>
  <si>
    <t xml:space="preserve">SU002660</t>
  </si>
  <si>
    <t xml:space="preserve">P003256</t>
  </si>
  <si>
    <t xml:space="preserve">SU002826</t>
  </si>
  <si>
    <t xml:space="preserve">P003178</t>
  </si>
  <si>
    <t xml:space="preserve">SU002877</t>
  </si>
  <si>
    <t xml:space="preserve">P003277</t>
  </si>
  <si>
    <t xml:space="preserve">SU002848</t>
  </si>
  <si>
    <t xml:space="preserve">P003260</t>
  </si>
  <si>
    <t xml:space="preserve">SU002659</t>
  </si>
  <si>
    <t xml:space="preserve">P003034</t>
  </si>
  <si>
    <t xml:space="preserve">Сочинка</t>
  </si>
  <si>
    <t xml:space="preserve">SU002824</t>
  </si>
  <si>
    <t xml:space="preserve">P003231</t>
  </si>
  <si>
    <t xml:space="preserve">SU002823</t>
  </si>
  <si>
    <t xml:space="preserve">P003230</t>
  </si>
  <si>
    <t xml:space="preserve">SU003068</t>
  </si>
  <si>
    <t xml:space="preserve">P003611</t>
  </si>
  <si>
    <t xml:space="preserve">Ветчина «Сочинка с сочным окороком» Весовой п/а ТМ «Стародворье»</t>
  </si>
  <si>
    <t xml:space="preserve">SU002757</t>
  </si>
  <si>
    <t xml:space="preserve">P003128</t>
  </si>
  <si>
    <t xml:space="preserve">SU002941</t>
  </si>
  <si>
    <t xml:space="preserve">P003387</t>
  </si>
  <si>
    <t xml:space="preserve">SU002943</t>
  </si>
  <si>
    <t xml:space="preserve">P003401</t>
  </si>
  <si>
    <t xml:space="preserve">SU002945</t>
  </si>
  <si>
    <t xml:space="preserve">P003383</t>
  </si>
  <si>
    <t xml:space="preserve">SU002947</t>
  </si>
  <si>
    <t xml:space="preserve">P003384</t>
  </si>
  <si>
    <t xml:space="preserve">SU002857</t>
  </si>
  <si>
    <t xml:space="preserve">P003264</t>
  </si>
  <si>
    <t xml:space="preserve">SU002725</t>
  </si>
  <si>
    <t xml:space="preserve">P003404</t>
  </si>
  <si>
    <t xml:space="preserve">SU002843</t>
  </si>
  <si>
    <t xml:space="preserve">P003263</t>
  </si>
  <si>
    <t xml:space="preserve">SU002858</t>
  </si>
  <si>
    <t xml:space="preserve">P003322</t>
  </si>
  <si>
    <t xml:space="preserve">SU002795</t>
  </si>
  <si>
    <t xml:space="preserve">P003203</t>
  </si>
  <si>
    <t xml:space="preserve">SU002845</t>
  </si>
  <si>
    <t xml:space="preserve">P003266</t>
  </si>
  <si>
    <t xml:space="preserve">SU002801</t>
  </si>
  <si>
    <t xml:space="preserve">P003200</t>
  </si>
  <si>
    <t xml:space="preserve">SU002802</t>
  </si>
  <si>
    <t xml:space="preserve">P003321</t>
  </si>
  <si>
    <t xml:space="preserve">SU002799</t>
  </si>
  <si>
    <t xml:space="preserve">P003217</t>
  </si>
  <si>
    <t xml:space="preserve">SU002800</t>
  </si>
  <si>
    <t xml:space="preserve">P003201</t>
  </si>
  <si>
    <t xml:space="preserve">SU002842</t>
  </si>
  <si>
    <t xml:space="preserve">P003262</t>
  </si>
  <si>
    <t xml:space="preserve">SU002992</t>
  </si>
  <si>
    <t xml:space="preserve">P003443</t>
  </si>
  <si>
    <t xml:space="preserve">SU002618</t>
  </si>
  <si>
    <t xml:space="preserve">P003398</t>
  </si>
  <si>
    <t xml:space="preserve">SU002621</t>
  </si>
  <si>
    <t xml:space="preserve">P003399</t>
  </si>
  <si>
    <t xml:space="preserve">SU003073</t>
  </si>
  <si>
    <t xml:space="preserve">P003613</t>
  </si>
  <si>
    <t xml:space="preserve">SU002686</t>
  </si>
  <si>
    <t xml:space="preserve">P003071</t>
  </si>
  <si>
    <t xml:space="preserve">SU002844</t>
  </si>
  <si>
    <t xml:space="preserve">P003265</t>
  </si>
  <si>
    <t xml:space="preserve">SU002758</t>
  </si>
  <si>
    <t xml:space="preserve">P003129</t>
  </si>
  <si>
    <t xml:space="preserve">SU002759</t>
  </si>
  <si>
    <t xml:space="preserve">P003130</t>
  </si>
  <si>
    <t xml:space="preserve">Бордо</t>
  </si>
  <si>
    <t xml:space="preserve">SU000057</t>
  </si>
  <si>
    <t xml:space="preserve">P002047</t>
  </si>
  <si>
    <t xml:space="preserve">SU001777</t>
  </si>
  <si>
    <t xml:space="preserve">P002226</t>
  </si>
  <si>
    <t xml:space="preserve">ВЗ</t>
  </si>
  <si>
    <t xml:space="preserve">P001777</t>
  </si>
  <si>
    <t xml:space="preserve">SU000058</t>
  </si>
  <si>
    <t xml:space="preserve">P002048</t>
  </si>
  <si>
    <t xml:space="preserve">SU001780</t>
  </si>
  <si>
    <t xml:space="preserve">P001780</t>
  </si>
  <si>
    <t xml:space="preserve">P003075</t>
  </si>
  <si>
    <t xml:space="preserve">SU001778</t>
  </si>
  <si>
    <t xml:space="preserve">P001778</t>
  </si>
  <si>
    <t xml:space="preserve">SU000043</t>
  </si>
  <si>
    <t xml:space="preserve">P001807</t>
  </si>
  <si>
    <t xml:space="preserve">SU001800</t>
  </si>
  <si>
    <t xml:space="preserve">P001800</t>
  </si>
  <si>
    <t xml:space="preserve">SU001805</t>
  </si>
  <si>
    <t xml:space="preserve">P001805</t>
  </si>
  <si>
    <t xml:space="preserve">SU001829</t>
  </si>
  <si>
    <t xml:space="preserve">P001829</t>
  </si>
  <si>
    <t xml:space="preserve">SU002787</t>
  </si>
  <si>
    <t xml:space="preserve">P003189</t>
  </si>
  <si>
    <t xml:space="preserve">SU002894</t>
  </si>
  <si>
    <t xml:space="preserve">P003314</t>
  </si>
  <si>
    <t xml:space="preserve">SU000078</t>
  </si>
  <si>
    <t xml:space="preserve">P001806</t>
  </si>
  <si>
    <t xml:space="preserve">SU002616</t>
  </si>
  <si>
    <t xml:space="preserve">P002950</t>
  </si>
  <si>
    <t xml:space="preserve">SU002788</t>
  </si>
  <si>
    <t xml:space="preserve">P003190</t>
  </si>
  <si>
    <t xml:space="preserve">SU001820</t>
  </si>
  <si>
    <t xml:space="preserve">P001820</t>
  </si>
  <si>
    <t xml:space="preserve">SU001822</t>
  </si>
  <si>
    <t xml:space="preserve">P003013</t>
  </si>
  <si>
    <t xml:space="preserve">SU002579</t>
  </si>
  <si>
    <t xml:space="preserve">P003012</t>
  </si>
  <si>
    <t xml:space="preserve">SU002617</t>
  </si>
  <si>
    <t xml:space="preserve">P002951</t>
  </si>
  <si>
    <t xml:space="preserve">SU001340</t>
  </si>
  <si>
    <t xml:space="preserve">P002209</t>
  </si>
  <si>
    <t xml:space="preserve">SU001727</t>
  </si>
  <si>
    <t xml:space="preserve">P002205</t>
  </si>
  <si>
    <t xml:space="preserve">SU001728</t>
  </si>
  <si>
    <t xml:space="preserve">P002207</t>
  </si>
  <si>
    <t xml:space="preserve">SU001341</t>
  </si>
  <si>
    <t xml:space="preserve">P002204</t>
  </si>
  <si>
    <t xml:space="preserve">SU001763</t>
  </si>
  <si>
    <t xml:space="preserve">P002206</t>
  </si>
  <si>
    <t xml:space="preserve">SU001762</t>
  </si>
  <si>
    <t xml:space="preserve">P002208</t>
  </si>
  <si>
    <t xml:space="preserve">SU001051</t>
  </si>
  <si>
    <t xml:space="preserve">P002061</t>
  </si>
  <si>
    <t xml:space="preserve">SU000227</t>
  </si>
  <si>
    <t xml:space="preserve">P002536</t>
  </si>
  <si>
    <t xml:space="preserve">SU001430</t>
  </si>
  <si>
    <t xml:space="preserve">P002036</t>
  </si>
  <si>
    <t xml:space="preserve">SU002691</t>
  </si>
  <si>
    <t xml:space="preserve">P003055</t>
  </si>
  <si>
    <t xml:space="preserve">SU001920</t>
  </si>
  <si>
    <t xml:space="preserve">P001900</t>
  </si>
  <si>
    <t xml:space="preserve">С/к колбасы Княжеская Бордо Весовые б/о терм/п Стародворье</t>
  </si>
  <si>
    <t xml:space="preserve">SU001921</t>
  </si>
  <si>
    <t xml:space="preserve">P001916</t>
  </si>
  <si>
    <t xml:space="preserve">С/к колбасы Салями Охотничья Бордо Весовые б/о терм/п 180 Стародворье</t>
  </si>
  <si>
    <t xml:space="preserve">SU001869</t>
  </si>
  <si>
    <t xml:space="preserve">P001909</t>
  </si>
  <si>
    <t xml:space="preserve">Паштеты</t>
  </si>
  <si>
    <t xml:space="preserve">SU002841</t>
  </si>
  <si>
    <t xml:space="preserve">P003253</t>
  </si>
  <si>
    <t xml:space="preserve">РК</t>
  </si>
  <si>
    <t xml:space="preserve">SU002840</t>
  </si>
  <si>
    <t xml:space="preserve">P003252</t>
  </si>
  <si>
    <t xml:space="preserve">SU002368</t>
  </si>
  <si>
    <t xml:space="preserve">P002648</t>
  </si>
  <si>
    <t xml:space="preserve">Фирменная</t>
  </si>
  <si>
    <t xml:space="preserve">SU001793</t>
  </si>
  <si>
    <t xml:space="preserve">P001793</t>
  </si>
  <si>
    <t xml:space="preserve">P002227</t>
  </si>
  <si>
    <t xml:space="preserve">SU001799</t>
  </si>
  <si>
    <t xml:space="preserve">P001799</t>
  </si>
  <si>
    <t xml:space="preserve">P003076</t>
  </si>
  <si>
    <t xml:space="preserve">SU001792</t>
  </si>
  <si>
    <t xml:space="preserve">P001792</t>
  </si>
  <si>
    <t xml:space="preserve">SU001794</t>
  </si>
  <si>
    <t xml:space="preserve">P001794</t>
  </si>
  <si>
    <t xml:space="preserve">SU001795</t>
  </si>
  <si>
    <t xml:space="preserve">P001795</t>
  </si>
  <si>
    <t xml:space="preserve">SU001801</t>
  </si>
  <si>
    <t xml:space="preserve">P003014</t>
  </si>
  <si>
    <t xml:space="preserve">SU000231</t>
  </si>
  <si>
    <t xml:space="preserve">P003015</t>
  </si>
  <si>
    <t xml:space="preserve">Бавария</t>
  </si>
  <si>
    <t xml:space="preserve">SU002061</t>
  </si>
  <si>
    <t xml:space="preserve">P002232</t>
  </si>
  <si>
    <t xml:space="preserve">SU002252</t>
  </si>
  <si>
    <t xml:space="preserve">P002461</t>
  </si>
  <si>
    <t xml:space="preserve">SU001835</t>
  </si>
  <si>
    <t xml:space="preserve">P002202</t>
  </si>
  <si>
    <t xml:space="preserve">SU001836</t>
  </si>
  <si>
    <t xml:space="preserve">P002201</t>
  </si>
  <si>
    <t xml:space="preserve">SU001970</t>
  </si>
  <si>
    <t xml:space="preserve">P001837</t>
  </si>
  <si>
    <t xml:space="preserve">SU002173</t>
  </si>
  <si>
    <t xml:space="preserve">P002361</t>
  </si>
  <si>
    <t xml:space="preserve">SU002092</t>
  </si>
  <si>
    <t xml:space="preserve">P002290</t>
  </si>
  <si>
    <t xml:space="preserve">Особый рецепт</t>
  </si>
  <si>
    <t xml:space="preserve">Особая</t>
  </si>
  <si>
    <t xml:space="preserve">SU000251</t>
  </si>
  <si>
    <t xml:space="preserve">P002584</t>
  </si>
  <si>
    <t xml:space="preserve">P002581</t>
  </si>
  <si>
    <t xml:space="preserve">SU001578</t>
  </si>
  <si>
    <t xml:space="preserve">P002562</t>
  </si>
  <si>
    <t xml:space="preserve">P002582</t>
  </si>
  <si>
    <t xml:space="preserve">SU000102</t>
  </si>
  <si>
    <t xml:space="preserve">P002564</t>
  </si>
  <si>
    <t xml:space="preserve">P002580</t>
  </si>
  <si>
    <t xml:space="preserve">Вареные колбасы Особая Особая Весовые П/а Особый рецепт</t>
  </si>
  <si>
    <t xml:space="preserve">SU001989</t>
  </si>
  <si>
    <t xml:space="preserve">P002560</t>
  </si>
  <si>
    <t xml:space="preserve">SU000256</t>
  </si>
  <si>
    <t xml:space="preserve">P002565</t>
  </si>
  <si>
    <t xml:space="preserve">SU000126</t>
  </si>
  <si>
    <t xml:space="preserve">P002555</t>
  </si>
  <si>
    <t xml:space="preserve">SU002027</t>
  </si>
  <si>
    <t xml:space="preserve">P002556</t>
  </si>
  <si>
    <t xml:space="preserve">SU002364</t>
  </si>
  <si>
    <t xml:space="preserve">P002633</t>
  </si>
  <si>
    <t xml:space="preserve">SU000246</t>
  </si>
  <si>
    <t xml:space="preserve">P002690</t>
  </si>
  <si>
    <t xml:space="preserve">SU002287</t>
  </si>
  <si>
    <t xml:space="preserve">P002490</t>
  </si>
  <si>
    <t xml:space="preserve">Особая Без свинины</t>
  </si>
  <si>
    <t xml:space="preserve">SU002073</t>
  </si>
  <si>
    <t xml:space="preserve">P002563</t>
  </si>
  <si>
    <t xml:space="preserve">SU002187</t>
  </si>
  <si>
    <t xml:space="preserve">P002559</t>
  </si>
  <si>
    <t xml:space="preserve">SU002899</t>
  </si>
  <si>
    <t xml:space="preserve">P003323</t>
  </si>
  <si>
    <t xml:space="preserve">SU002462</t>
  </si>
  <si>
    <t xml:space="preserve">P002768</t>
  </si>
  <si>
    <t xml:space="preserve">SU002360</t>
  </si>
  <si>
    <t xml:space="preserve">P002629</t>
  </si>
  <si>
    <t xml:space="preserve">SU002361</t>
  </si>
  <si>
    <t xml:space="preserve">P002630</t>
  </si>
  <si>
    <t xml:space="preserve">SU002074</t>
  </si>
  <si>
    <t xml:space="preserve">P002693</t>
  </si>
  <si>
    <t xml:space="preserve">SU002896</t>
  </si>
  <si>
    <t xml:space="preserve">P003330</t>
  </si>
  <si>
    <t xml:space="preserve">SU002205</t>
  </si>
  <si>
    <t xml:space="preserve">P002694</t>
  </si>
  <si>
    <t xml:space="preserve">SU002895</t>
  </si>
  <si>
    <t xml:space="preserve">P003329</t>
  </si>
  <si>
    <t xml:space="preserve">SU002472</t>
  </si>
  <si>
    <t xml:space="preserve">P002973</t>
  </si>
  <si>
    <t xml:space="preserve">Баварушка</t>
  </si>
  <si>
    <t xml:space="preserve">Филейбургская</t>
  </si>
  <si>
    <t xml:space="preserve">SU002477</t>
  </si>
  <si>
    <t xml:space="preserve">P003148</t>
  </si>
  <si>
    <t xml:space="preserve">SU002476</t>
  </si>
  <si>
    <t xml:space="preserve">P003147</t>
  </si>
  <si>
    <t xml:space="preserve">SU002614</t>
  </si>
  <si>
    <t xml:space="preserve">P003138</t>
  </si>
  <si>
    <t xml:space="preserve">SU002615</t>
  </si>
  <si>
    <t xml:space="preserve">P003136</t>
  </si>
  <si>
    <t xml:space="preserve">SU002613</t>
  </si>
  <si>
    <t xml:space="preserve">P003133</t>
  </si>
  <si>
    <t xml:space="preserve">SU003035</t>
  </si>
  <si>
    <t xml:space="preserve">P003496</t>
  </si>
  <si>
    <t xml:space="preserve">SU003083</t>
  </si>
  <si>
    <t xml:space="preserve">P003646</t>
  </si>
  <si>
    <t xml:space="preserve">SU002538</t>
  </si>
  <si>
    <t xml:space="preserve">P003139</t>
  </si>
  <si>
    <t xml:space="preserve">SU003079</t>
  </si>
  <si>
    <t xml:space="preserve">P003643</t>
  </si>
  <si>
    <t xml:space="preserve">SU002602</t>
  </si>
  <si>
    <t xml:space="preserve">P003132</t>
  </si>
  <si>
    <t xml:space="preserve">SU003080</t>
  </si>
  <si>
    <t xml:space="preserve">P003647</t>
  </si>
  <si>
    <t xml:space="preserve">SU002603</t>
  </si>
  <si>
    <t xml:space="preserve">P003131</t>
  </si>
  <si>
    <t xml:space="preserve">SU003081</t>
  </si>
  <si>
    <t xml:space="preserve">P003645</t>
  </si>
  <si>
    <t xml:space="preserve">SU002606</t>
  </si>
  <si>
    <t xml:space="preserve">P003134</t>
  </si>
  <si>
    <t xml:space="preserve">SU003082</t>
  </si>
  <si>
    <t xml:space="preserve">P003644</t>
  </si>
  <si>
    <t xml:space="preserve">В/к колбасы «Филейбургская с душистым чесноком» срез Фикс.вес 0,28 фиброуз в/у Баварушка</t>
  </si>
  <si>
    <t xml:space="preserve">SU002448</t>
  </si>
  <si>
    <t xml:space="preserve">P002914</t>
  </si>
  <si>
    <t xml:space="preserve">SU002557</t>
  </si>
  <si>
    <t xml:space="preserve">P003318</t>
  </si>
  <si>
    <t xml:space="preserve">SU002285</t>
  </si>
  <si>
    <t xml:space="preserve">P002969</t>
  </si>
  <si>
    <t xml:space="preserve">SU002419</t>
  </si>
  <si>
    <t xml:space="preserve">P002913</t>
  </si>
  <si>
    <t xml:space="preserve">SU002846</t>
  </si>
  <si>
    <t xml:space="preserve">P003254</t>
  </si>
  <si>
    <t xml:space="preserve">SU003058</t>
  </si>
  <si>
    <t xml:space="preserve">P003620</t>
  </si>
  <si>
    <t xml:space="preserve">ДК</t>
  </si>
  <si>
    <t xml:space="preserve">SU003061</t>
  </si>
  <si>
    <t xml:space="preserve">P003621</t>
  </si>
  <si>
    <t xml:space="preserve">SU003057</t>
  </si>
  <si>
    <t xml:space="preserve">P003619</t>
  </si>
  <si>
    <t xml:space="preserve">SU003060</t>
  </si>
  <si>
    <t xml:space="preserve">P003624</t>
  </si>
  <si>
    <t xml:space="preserve">с/в колбасы «Филейбургская с филе сочного окорока» ф/в 0,13 н/о ТМ «Баварушка»</t>
  </si>
  <si>
    <t xml:space="preserve">Балыкбургская</t>
  </si>
  <si>
    <t xml:space="preserve">SU002542</t>
  </si>
  <si>
    <t xml:space="preserve">P002847</t>
  </si>
  <si>
    <t xml:space="preserve">SU002319</t>
  </si>
  <si>
    <t xml:space="preserve">P002597</t>
  </si>
  <si>
    <t xml:space="preserve">SU002612</t>
  </si>
  <si>
    <t xml:space="preserve">P003140</t>
  </si>
  <si>
    <t xml:space="preserve">SU003071</t>
  </si>
  <si>
    <t xml:space="preserve">P003612</t>
  </si>
  <si>
    <t xml:space="preserve">SU002545</t>
  </si>
  <si>
    <t xml:space="preserve">P003137</t>
  </si>
  <si>
    <t xml:space="preserve">SU002917</t>
  </si>
  <si>
    <t xml:space="preserve">P003343</t>
  </si>
  <si>
    <t xml:space="preserve">П/к колбасы «Балыкбургская по-баварски» Фикс.вес 0,4 н/о мгс ТМ «Баварушка»</t>
  </si>
  <si>
    <t xml:space="preserve">SU002726</t>
  </si>
  <si>
    <t xml:space="preserve">P003095</t>
  </si>
  <si>
    <t xml:space="preserve">SU002604</t>
  </si>
  <si>
    <t xml:space="preserve">P003135</t>
  </si>
  <si>
    <t xml:space="preserve">SU002358</t>
  </si>
  <si>
    <t xml:space="preserve">P002642</t>
  </si>
  <si>
    <t xml:space="preserve">SU003059</t>
  </si>
  <si>
    <t xml:space="preserve">P003623</t>
  </si>
  <si>
    <t xml:space="preserve">SU003056</t>
  </si>
  <si>
    <t xml:space="preserve">P003622</t>
  </si>
  <si>
    <t xml:space="preserve">Дугушка</t>
  </si>
  <si>
    <t xml:space="preserve">SU002011</t>
  </si>
  <si>
    <t xml:space="preserve">P002991</t>
  </si>
  <si>
    <t xml:space="preserve">SU002094</t>
  </si>
  <si>
    <t xml:space="preserve">P002975</t>
  </si>
  <si>
    <t xml:space="preserve">SU002182</t>
  </si>
  <si>
    <t xml:space="preserve">P002990</t>
  </si>
  <si>
    <t xml:space="preserve">SU002010</t>
  </si>
  <si>
    <t xml:space="preserve">P002979</t>
  </si>
  <si>
    <t xml:space="preserve">SU002632</t>
  </si>
  <si>
    <t xml:space="preserve">P002982</t>
  </si>
  <si>
    <t xml:space="preserve">SU002220</t>
  </si>
  <si>
    <t xml:space="preserve">P002404</t>
  </si>
  <si>
    <t xml:space="preserve">SU002635</t>
  </si>
  <si>
    <t xml:space="preserve">P002992</t>
  </si>
  <si>
    <t xml:space="preserve">SU002020</t>
  </si>
  <si>
    <t xml:space="preserve">P002308</t>
  </si>
  <si>
    <t xml:space="preserve">SU002631</t>
  </si>
  <si>
    <t xml:space="preserve">P002981</t>
  </si>
  <si>
    <t xml:space="preserve">SU002035</t>
  </si>
  <si>
    <t xml:space="preserve">P003146</t>
  </si>
  <si>
    <t xml:space="preserve">SU002643</t>
  </si>
  <si>
    <t xml:space="preserve">P002993</t>
  </si>
  <si>
    <t xml:space="preserve">SU002150</t>
  </si>
  <si>
    <t xml:space="preserve">P003636</t>
  </si>
  <si>
    <t xml:space="preserve">SU002158</t>
  </si>
  <si>
    <t xml:space="preserve">P003632</t>
  </si>
  <si>
    <t xml:space="preserve">SU002151</t>
  </si>
  <si>
    <t xml:space="preserve">P003634</t>
  </si>
  <si>
    <t xml:space="preserve">SU002916</t>
  </si>
  <si>
    <t xml:space="preserve">P003633</t>
  </si>
  <si>
    <t xml:space="preserve">В/к колбасы «Рубленая Запеченная» Фикс.вес 0,6 Вектор ТМ «Дугушка»</t>
  </si>
  <si>
    <t xml:space="preserve">SU002919</t>
  </si>
  <si>
    <t xml:space="preserve">P003635</t>
  </si>
  <si>
    <t xml:space="preserve">В/к колбасы «Салями Запеченая» Фикс.вес 0,6 Вектор ТМ «Дугушка»</t>
  </si>
  <si>
    <t xml:space="preserve">SU002918</t>
  </si>
  <si>
    <t xml:space="preserve">P003637</t>
  </si>
  <si>
    <t xml:space="preserve">В/к колбасы «Сервелат Запеченный» Фикс.вес 0,6 Вектор ТМ «Дугушка»</t>
  </si>
  <si>
    <t xml:space="preserve">SU002218</t>
  </si>
  <si>
    <t xml:space="preserve">P002854</t>
  </si>
  <si>
    <t xml:space="preserve">SU002219</t>
  </si>
  <si>
    <t xml:space="preserve">P002855</t>
  </si>
  <si>
    <t xml:space="preserve">Зареченские</t>
  </si>
  <si>
    <t xml:space="preserve">Зареченские продукты</t>
  </si>
  <si>
    <t xml:space="preserve">SU002807</t>
  </si>
  <si>
    <t xml:space="preserve">P003210</t>
  </si>
  <si>
    <t xml:space="preserve">SU002808</t>
  </si>
  <si>
    <t xml:space="preserve">P003214</t>
  </si>
  <si>
    <t xml:space="preserve">SU002806</t>
  </si>
  <si>
    <t xml:space="preserve">P003207</t>
  </si>
  <si>
    <t xml:space="preserve">SU002811</t>
  </si>
  <si>
    <t xml:space="preserve">P003208</t>
  </si>
  <si>
    <t xml:space="preserve">SU002805</t>
  </si>
  <si>
    <t xml:space="preserve">P003206</t>
  </si>
  <si>
    <t xml:space="preserve">SU002809</t>
  </si>
  <si>
    <t xml:space="preserve">P003216</t>
  </si>
  <si>
    <t xml:space="preserve">SU002810</t>
  </si>
  <si>
    <t xml:space="preserve">P003215</t>
  </si>
  <si>
    <t xml:space="preserve">SU002803</t>
  </si>
  <si>
    <t xml:space="preserve">P003204</t>
  </si>
  <si>
    <t xml:space="preserve">SU002804</t>
  </si>
  <si>
    <t xml:space="preserve">P003205</t>
  </si>
  <si>
    <t xml:space="preserve">ИТОГО НЕТТО</t>
  </si>
  <si>
    <t xml:space="preserve">ИТОГО БРУТТО</t>
  </si>
  <si>
    <t xml:space="preserve">Кол-во паллет</t>
  </si>
  <si>
    <t xml:space="preserve">шт</t>
  </si>
  <si>
    <t xml:space="preserve">Вес брутто  с паллетами</t>
  </si>
  <si>
    <t xml:space="preserve">Кол-во коробок</t>
  </si>
  <si>
    <t xml:space="preserve">Объем заказа</t>
  </si>
  <si>
    <r>
      <rPr>
        <sz val="10"/>
        <color rgb="FF993366"/>
        <rFont val="Arial Cyr"/>
        <family val="0"/>
        <charset val="204"/>
      </rPr>
      <t xml:space="preserve">м</t>
    </r>
    <r>
      <rPr>
        <vertAlign val="superscript"/>
        <sz val="10"/>
        <color rgb="FF993366"/>
        <rFont val="Arial Cyr"/>
        <family val="0"/>
        <charset val="204"/>
      </rPr>
      <t xml:space="preserve">3</t>
    </r>
  </si>
  <si>
    <t xml:space="preserve">ТОРГОВАЯ МАРКА</t>
  </si>
  <si>
    <t xml:space="preserve">СЕРИЯ</t>
  </si>
  <si>
    <t xml:space="preserve">ИТОГО, кг</t>
  </si>
  <si>
    <t xml:space="preserve">MSDAX_КИ</t>
  </si>
  <si>
    <t xml:space="preserve">Доставка</t>
  </si>
  <si>
    <t xml:space="preserve">590704_1</t>
  </si>
  <si>
    <t xml:space="preserve">1</t>
  </si>
  <si>
    <t xml:space="preserve">ЛП, ООО, Орловская обл, Орёл г, Ливенская ул, д.78,</t>
  </si>
  <si>
    <t xml:space="preserve">590704_2</t>
  </si>
  <si>
    <t xml:space="preserve">2</t>
  </si>
  <si>
    <t xml:space="preserve">ЛП, ООО, (сеть) Крым Респ, Симферополь г, Данилова ул, д. 43В, лит В, офис 4,</t>
  </si>
  <si>
    <t xml:space="preserve">590704_3</t>
  </si>
  <si>
    <t xml:space="preserve">3</t>
  </si>
  <si>
    <t xml:space="preserve">ЛП, ООО, Крым Респ, Симферополь г, Данилова ул, д. 43В, лит В, офис 4</t>
  </si>
  <si>
    <t xml:space="preserve">590704_5</t>
  </si>
  <si>
    <t xml:space="preserve">4</t>
  </si>
  <si>
    <t xml:space="preserve">ЛП, ООО, 73009, Херсон г, Некрасова ул, 2,</t>
  </si>
  <si>
    <t xml:space="preserve">590704_4</t>
  </si>
  <si>
    <t xml:space="preserve">5</t>
  </si>
  <si>
    <t xml:space="preserve">ЛП, ООО, Краснодарский край, Сочи г, Фурманова ул, д. 12Г,</t>
  </si>
  <si>
    <t xml:space="preserve">590704_6</t>
  </si>
  <si>
    <t xml:space="preserve">6</t>
  </si>
  <si>
    <t xml:space="preserve">ЛП, ООО, Краснодарский край, Сочи г, Строительный пер, д. 10А,</t>
  </si>
  <si>
    <t xml:space="preserve">590704_7</t>
  </si>
  <si>
    <t xml:space="preserve">7</t>
  </si>
  <si>
    <t xml:space="preserve">ЛП, ООО, Краснодарский край, Краснодар г, им Вишняковой проезд, д. 1/5,</t>
  </si>
  <si>
    <t xml:space="preserve">590704_8</t>
  </si>
  <si>
    <t xml:space="preserve">8</t>
  </si>
  <si>
    <t xml:space="preserve">ЛП, ООО, Ростовская обл, Ростов-на-Дону г, Фермерский пер, д. 66, литер Д,</t>
  </si>
  <si>
    <t xml:space="preserve">590704_9</t>
  </si>
  <si>
    <t xml:space="preserve">9</t>
  </si>
  <si>
    <t xml:space="preserve">295021Российская Федерация, Крым Респ, Симферополь г, Данилова ул, 43В, лит В, офис 4,</t>
  </si>
  <si>
    <t xml:space="preserve">302004Российская Федерация, Орловская обл, Орёл г, Ливенская ул, д.78,</t>
  </si>
  <si>
    <t xml:space="preserve">295021Российская Федерация, Крым Респ, Симферополь г, Данилова ул, д. 43В, лит В, офис 4,</t>
  </si>
  <si>
    <t xml:space="preserve">295021Российская Федерация, Крым Респ, Симферополь г, Данилова ул, д. 43В, лит В, офис 4</t>
  </si>
  <si>
    <t xml:space="preserve">Российская Федерация, Херсонская обл, Херсон г, Некрасова ул, д. 2,</t>
  </si>
  <si>
    <t xml:space="preserve">354024Российская Федерация, Краснодарский край, Сочи г, Фурманова ул, д. 12Г,</t>
  </si>
  <si>
    <t xml:space="preserve">354068Российская Федерация, Краснодарский край, Сочи г, Строительный пер, д. 10А,</t>
  </si>
  <si>
    <t xml:space="preserve">350001Российская Федерация, Краснодарский край, Краснодар г, им Вишняковой проезд, д. 1/5,</t>
  </si>
  <si>
    <t xml:space="preserve">344055Российская Федерация, Ростовская обл, Ростов-на-Дону г, Фермерский пер, д. 66, литер Д,</t>
  </si>
  <si>
    <t xml:space="preserve">CFR</t>
  </si>
  <si>
    <t xml:space="preserve">CIF</t>
  </si>
  <si>
    <t xml:space="preserve">CIP</t>
  </si>
  <si>
    <t xml:space="preserve">CPT</t>
  </si>
  <si>
    <t xml:space="preserve">DAP</t>
  </si>
  <si>
    <t xml:space="preserve">DAT</t>
  </si>
  <si>
    <t xml:space="preserve">DDP</t>
  </si>
  <si>
    <t xml:space="preserve">EXW</t>
  </si>
  <si>
    <t xml:space="preserve">FAS</t>
  </si>
  <si>
    <t xml:space="preserve">FCA</t>
  </si>
  <si>
    <t xml:space="preserve">FOB</t>
  </si>
</sst>
</file>

<file path=xl/styles.xml><?xml version="1.0" encoding="utf-8"?>
<styleSheet xmlns="http://schemas.openxmlformats.org/spreadsheetml/2006/main">
  <numFmts count="12">
    <numFmt numFmtId="164" formatCode="General"/>
    <numFmt numFmtId="165" formatCode="#,##0_ ;[RED]\-#,##0\ "/>
    <numFmt numFmtId="166" formatCode="dd/mm/yyyy"/>
    <numFmt numFmtId="167" formatCode="General"/>
    <numFmt numFmtId="168" formatCode="@"/>
    <numFmt numFmtId="169" formatCode="0.00"/>
    <numFmt numFmtId="170" formatCode="dd/mm/yy;@"/>
    <numFmt numFmtId="171" formatCode="#,##0.00"/>
    <numFmt numFmtId="172" formatCode="h:mm;@"/>
    <numFmt numFmtId="173" formatCode="0"/>
    <numFmt numFmtId="174" formatCode="0.000"/>
    <numFmt numFmtId="175" formatCode="#,##0.00_ ;[RED]\-#,##0.00\ "/>
  </numFmts>
  <fonts count="62">
    <font>
      <sz val="10"/>
      <name val="Arial Cyr"/>
      <family val="0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204"/>
    </font>
    <font>
      <sz val="11"/>
      <color rgb="FFFFFFFF"/>
      <name val="Calibri"/>
      <family val="2"/>
      <charset val="204"/>
    </font>
    <font>
      <sz val="11"/>
      <color rgb="FF333399"/>
      <name val="Calibri"/>
      <family val="2"/>
      <charset val="204"/>
    </font>
    <font>
      <b val="true"/>
      <sz val="11"/>
      <color rgb="FF333333"/>
      <name val="Calibri"/>
      <family val="2"/>
      <charset val="204"/>
    </font>
    <font>
      <b val="true"/>
      <sz val="11"/>
      <color rgb="FFFF9900"/>
      <name val="Calibri"/>
      <family val="2"/>
      <charset val="204"/>
    </font>
    <font>
      <b val="true"/>
      <sz val="15"/>
      <color rgb="FF003366"/>
      <name val="Calibri"/>
      <family val="2"/>
      <charset val="204"/>
    </font>
    <font>
      <b val="true"/>
      <sz val="13"/>
      <color rgb="FF003366"/>
      <name val="Calibri"/>
      <family val="2"/>
      <charset val="204"/>
    </font>
    <font>
      <b val="true"/>
      <sz val="11"/>
      <color rgb="FF003366"/>
      <name val="Calibri"/>
      <family val="2"/>
      <charset val="204"/>
    </font>
    <font>
      <b val="true"/>
      <sz val="11"/>
      <color rgb="FF000000"/>
      <name val="Calibri"/>
      <family val="2"/>
      <charset val="204"/>
    </font>
    <font>
      <b val="true"/>
      <sz val="11"/>
      <color rgb="FFFFFFFF"/>
      <name val="Calibri"/>
      <family val="2"/>
      <charset val="204"/>
    </font>
    <font>
      <b val="true"/>
      <sz val="18"/>
      <color rgb="FF003366"/>
      <name val="Cambria"/>
      <family val="2"/>
      <charset val="204"/>
    </font>
    <font>
      <sz val="11"/>
      <color rgb="FF993300"/>
      <name val="Calibri"/>
      <family val="2"/>
      <charset val="204"/>
    </font>
    <font>
      <sz val="11"/>
      <color rgb="FF800080"/>
      <name val="Calibri"/>
      <family val="2"/>
      <charset val="204"/>
    </font>
    <font>
      <i val="true"/>
      <sz val="11"/>
      <color rgb="FF808080"/>
      <name val="Calibri"/>
      <family val="2"/>
      <charset val="204"/>
    </font>
    <font>
      <sz val="11"/>
      <color rgb="FFFF9900"/>
      <name val="Calibri"/>
      <family val="2"/>
      <charset val="204"/>
    </font>
    <font>
      <sz val="11"/>
      <color rgb="FFFF0000"/>
      <name val="Calibri"/>
      <family val="2"/>
      <charset val="204"/>
    </font>
    <font>
      <sz val="11"/>
      <color rgb="FF008000"/>
      <name val="Calibri"/>
      <family val="2"/>
      <charset val="204"/>
    </font>
    <font>
      <b val="true"/>
      <sz val="10"/>
      <color rgb="FF000000"/>
      <name val="Arial Cyr"/>
      <family val="0"/>
      <charset val="204"/>
    </font>
    <font>
      <b val="true"/>
      <sz val="8"/>
      <color rgb="FF000000"/>
      <name val="Arial Cyr"/>
      <family val="0"/>
      <charset val="204"/>
    </font>
    <font>
      <b val="true"/>
      <sz val="16"/>
      <color rgb="FF651C32"/>
      <name val="Calibri"/>
      <family val="2"/>
      <charset val="204"/>
    </font>
    <font>
      <sz val="10"/>
      <color rgb="FF651C32"/>
      <name val="Arial Cyr"/>
      <family val="0"/>
      <charset val="204"/>
    </font>
    <font>
      <b val="true"/>
      <sz val="9"/>
      <color rgb="FF651C32"/>
      <name val="Calibri"/>
      <family val="2"/>
      <charset val="204"/>
    </font>
    <font>
      <b val="true"/>
      <sz val="10"/>
      <color rgb="FF651C32"/>
      <name val="Calibri"/>
      <family val="2"/>
      <charset val="204"/>
    </font>
    <font>
      <b val="true"/>
      <sz val="11"/>
      <color rgb="FF651C32"/>
      <name val="Calibri"/>
      <family val="2"/>
      <charset val="204"/>
    </font>
    <font>
      <b val="true"/>
      <u val="single"/>
      <sz val="16"/>
      <color rgb="FFFF0000"/>
      <name val="Calibri"/>
      <family val="2"/>
      <charset val="204"/>
    </font>
    <font>
      <sz val="11"/>
      <color rgb="FF651C32"/>
      <name val="Arial Narrow"/>
      <family val="2"/>
      <charset val="204"/>
    </font>
    <font>
      <b val="true"/>
      <sz val="8"/>
      <color rgb="FF651C32"/>
      <name val="Calibri"/>
      <family val="2"/>
      <charset val="204"/>
    </font>
    <font>
      <sz val="8"/>
      <color rgb="FF651C32"/>
      <name val="Calibri"/>
      <family val="2"/>
      <charset val="204"/>
    </font>
    <font>
      <b val="true"/>
      <sz val="14"/>
      <color rgb="FF651C32"/>
      <name val="Calibri"/>
      <family val="2"/>
      <charset val="204"/>
    </font>
    <font>
      <b val="true"/>
      <sz val="10"/>
      <color rgb="FF651C32"/>
      <name val="Arial Cyr"/>
      <family val="0"/>
      <charset val="204"/>
    </font>
    <font>
      <b val="true"/>
      <sz val="10"/>
      <color rgb="FF651C32"/>
      <name val="Arial Cyr"/>
      <family val="2"/>
      <charset val="204"/>
    </font>
    <font>
      <b val="true"/>
      <sz val="10"/>
      <color rgb="FF651C32"/>
      <name val="Arial Narrow"/>
      <family val="2"/>
      <charset val="204"/>
    </font>
    <font>
      <b val="true"/>
      <sz val="8"/>
      <color rgb="FF651C32"/>
      <name val="Arial Cyr"/>
      <family val="0"/>
      <charset val="204"/>
    </font>
    <font>
      <b val="true"/>
      <sz val="9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 val="true"/>
      <sz val="9"/>
      <color rgb="FFFF0000"/>
      <name val="Arial Narrow"/>
      <family val="2"/>
      <charset val="204"/>
    </font>
    <font>
      <b val="true"/>
      <sz val="11"/>
      <color rgb="FF651C32"/>
      <name val="Arial Narrow"/>
      <family val="2"/>
      <charset val="204"/>
    </font>
    <font>
      <b val="true"/>
      <u val="single"/>
      <sz val="10"/>
      <color rgb="FF651C32"/>
      <name val="Arial Narrow"/>
      <family val="2"/>
      <charset val="204"/>
    </font>
    <font>
      <b val="true"/>
      <sz val="10"/>
      <name val="Arial Narrow"/>
      <family val="2"/>
      <charset val="204"/>
    </font>
    <font>
      <sz val="8"/>
      <name val="Arial Cyr"/>
      <family val="0"/>
      <charset val="204"/>
    </font>
    <font>
      <b val="true"/>
      <sz val="10"/>
      <name val="Arial Cyr"/>
      <family val="2"/>
      <charset val="204"/>
    </font>
    <font>
      <b val="true"/>
      <sz val="8"/>
      <color rgb="FF651C32"/>
      <name val="Arial Cyr"/>
      <family val="2"/>
      <charset val="204"/>
    </font>
    <font>
      <b val="true"/>
      <sz val="7"/>
      <color rgb="FF651C32"/>
      <name val="Arial Cyr"/>
      <family val="2"/>
      <charset val="204"/>
    </font>
    <font>
      <sz val="10"/>
      <color rgb="FFFFFFFF"/>
      <name val="Arial Cyr"/>
      <family val="0"/>
      <charset val="204"/>
    </font>
    <font>
      <b val="true"/>
      <sz val="16"/>
      <color rgb="FF651C32"/>
      <name val="Arial Cyr"/>
      <family val="0"/>
      <charset val="204"/>
    </font>
    <font>
      <b val="true"/>
      <sz val="11"/>
      <color rgb="FF651C32"/>
      <name val="Arial Cyr"/>
      <family val="2"/>
      <charset val="204"/>
    </font>
    <font>
      <b val="true"/>
      <sz val="11"/>
      <name val="Arial Cyr"/>
      <family val="2"/>
      <charset val="204"/>
    </font>
    <font>
      <sz val="8"/>
      <color rgb="FF000000"/>
      <name val="Calibri"/>
      <family val="2"/>
      <charset val="204"/>
    </font>
    <font>
      <sz val="8"/>
      <color rgb="FF0000FF"/>
      <name val="Arial Cyr"/>
      <family val="0"/>
      <charset val="204"/>
    </font>
    <font>
      <sz val="10"/>
      <color rgb="FF000000"/>
      <name val="Arial Cyr"/>
      <family val="0"/>
      <charset val="204"/>
    </font>
    <font>
      <sz val="10"/>
      <name val="Arial Cyr"/>
      <family val="2"/>
      <charset val="204"/>
    </font>
    <font>
      <b val="true"/>
      <sz val="8"/>
      <name val="Arial Cyr"/>
      <family val="0"/>
      <charset val="204"/>
    </font>
    <font>
      <sz val="11"/>
      <color rgb="FFC00000"/>
      <name val="Gadugi"/>
      <family val="2"/>
      <charset val="1"/>
    </font>
    <font>
      <sz val="8"/>
      <color rgb="FF000000"/>
      <name val="Arial Cyr"/>
      <family val="0"/>
      <charset val="204"/>
    </font>
    <font>
      <sz val="10"/>
      <color rgb="FF993366"/>
      <name val="Arial Cyr"/>
      <family val="0"/>
      <charset val="204"/>
    </font>
    <font>
      <vertAlign val="superscript"/>
      <sz val="10"/>
      <color rgb="FF993366"/>
      <name val="Arial Cyr"/>
      <family val="0"/>
      <charset val="204"/>
    </font>
    <font>
      <sz val="8"/>
      <name val="Arial Narrow"/>
      <family val="2"/>
      <charset val="204"/>
    </font>
    <font>
      <b val="true"/>
      <sz val="11"/>
      <name val="Arial Narrow"/>
      <family val="2"/>
      <charset val="204"/>
    </font>
  </fonts>
  <fills count="28">
    <fill>
      <patternFill patternType="none"/>
    </fill>
    <fill>
      <patternFill patternType="gray125"/>
    </fill>
    <fill>
      <patternFill patternType="solid">
        <fgColor rgb="FFCCCCFF"/>
        <bgColor rgb="FFC0C0C0"/>
      </patternFill>
    </fill>
    <fill>
      <patternFill patternType="solid">
        <fgColor rgb="FFFF99CC"/>
        <bgColor rgb="FFFF8080"/>
      </patternFill>
    </fill>
    <fill>
      <patternFill patternType="solid">
        <fgColor rgb="FFCCFFCC"/>
        <bgColor rgb="FFCCFFFF"/>
      </patternFill>
    </fill>
    <fill>
      <patternFill patternType="solid">
        <fgColor rgb="FFCC99FF"/>
        <bgColor rgb="FF9999FF"/>
      </patternFill>
    </fill>
    <fill>
      <patternFill patternType="solid">
        <fgColor rgb="FFCCFFFF"/>
        <bgColor rgb="FFCCFFCC"/>
      </patternFill>
    </fill>
    <fill>
      <patternFill patternType="solid">
        <fgColor rgb="FFFFCC99"/>
        <bgColor rgb="FFF2DEA6"/>
      </patternFill>
    </fill>
    <fill>
      <patternFill patternType="solid">
        <fgColor rgb="FF99CCFF"/>
        <bgColor rgb="FFCCCCFF"/>
      </patternFill>
    </fill>
    <fill>
      <patternFill patternType="solid">
        <fgColor rgb="FFFF8080"/>
        <bgColor rgb="FFFF99CC"/>
      </patternFill>
    </fill>
    <fill>
      <patternFill patternType="solid">
        <fgColor rgb="FF00FF00"/>
        <bgColor rgb="FF33CCCC"/>
      </patternFill>
    </fill>
    <fill>
      <patternFill patternType="solid">
        <fgColor rgb="FFFFCC00"/>
        <bgColor rgb="FFFFA100"/>
      </patternFill>
    </fill>
    <fill>
      <patternFill patternType="solid">
        <fgColor rgb="FF0066CC"/>
        <bgColor rgb="FF008080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00CCFF"/>
      </patternFill>
    </fill>
    <fill>
      <patternFill patternType="solid">
        <fgColor rgb="FFFF9900"/>
        <bgColor rgb="FFFFA100"/>
      </patternFill>
    </fill>
    <fill>
      <patternFill patternType="solid">
        <fgColor rgb="FF333399"/>
        <bgColor rgb="FF003366"/>
      </patternFill>
    </fill>
    <fill>
      <patternFill patternType="solid">
        <fgColor rgb="FFFF0000"/>
        <bgColor rgb="FFC00000"/>
      </patternFill>
    </fill>
    <fill>
      <patternFill patternType="solid">
        <fgColor rgb="FF339966"/>
        <bgColor rgb="FF008080"/>
      </patternFill>
    </fill>
    <fill>
      <patternFill patternType="solid">
        <fgColor rgb="FFFF6600"/>
        <bgColor rgb="FFFF9900"/>
      </patternFill>
    </fill>
    <fill>
      <patternFill patternType="solid">
        <fgColor rgb="FFC0C0C0"/>
        <bgColor rgb="FFCCCCFF"/>
      </patternFill>
    </fill>
    <fill>
      <patternFill patternType="solid">
        <fgColor rgb="FF969696"/>
        <bgColor rgb="FF808080"/>
      </patternFill>
    </fill>
    <fill>
      <patternFill patternType="solid">
        <fgColor rgb="FFFFFF99"/>
        <bgColor rgb="FFFFFFCC"/>
      </patternFill>
    </fill>
    <fill>
      <patternFill patternType="solid">
        <fgColor rgb="FFFFFFCC"/>
        <bgColor rgb="FFFFFFFF"/>
      </patternFill>
    </fill>
    <fill>
      <patternFill patternType="solid">
        <fgColor rgb="FFFFA100"/>
        <bgColor rgb="FFFF9900"/>
      </patternFill>
    </fill>
    <fill>
      <patternFill patternType="solid">
        <fgColor rgb="FFF1ECD7"/>
        <bgColor rgb="FFFFFFCC"/>
      </patternFill>
    </fill>
    <fill>
      <patternFill patternType="solid">
        <fgColor rgb="FFFFFFFF"/>
        <bgColor rgb="FFFFFFCC"/>
      </patternFill>
    </fill>
    <fill>
      <patternFill patternType="solid">
        <fgColor rgb="FFF2DEA6"/>
        <bgColor rgb="FFFFCC99"/>
      </patternFill>
    </fill>
  </fills>
  <borders count="25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/>
      <right/>
      <top/>
      <bottom style="thick">
        <color rgb="FF333399"/>
      </bottom>
      <diagonal/>
    </border>
    <border diagonalUp="false" diagonalDown="false">
      <left/>
      <right/>
      <top/>
      <bottom style="thick">
        <color rgb="FFC0C0C0"/>
      </bottom>
      <diagonal/>
    </border>
    <border diagonalUp="false" diagonalDown="false">
      <left/>
      <right/>
      <top/>
      <bottom style="medium">
        <color rgb="FF0066CC"/>
      </bottom>
      <diagonal/>
    </border>
    <border diagonalUp="false" diagonalDown="false">
      <left/>
      <right/>
      <top style="thin">
        <color rgb="FF333399"/>
      </top>
      <bottom style="double">
        <color rgb="FF333399"/>
      </bottom>
      <diagonal/>
    </border>
    <border diagonalUp="false" diagonalDown="false"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 diagonalUp="false" diagonalDown="false"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 diagonalUp="false" diagonalDown="false">
      <left/>
      <right/>
      <top/>
      <bottom style="double">
        <color rgb="FFFF9900"/>
      </bottom>
      <diagonal/>
    </border>
    <border diagonalUp="false" diagonalDown="false"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 diagonalUp="false" diagonalDown="false">
      <left style="thin">
        <color rgb="FF651C32"/>
      </left>
      <right/>
      <top/>
      <bottom/>
      <diagonal/>
    </border>
    <border diagonalUp="false" diagonalDown="false">
      <left/>
      <right style="thin">
        <color rgb="FF651C32"/>
      </right>
      <top/>
      <bottom/>
      <diagonal/>
    </border>
    <border diagonalUp="false" diagonalDown="false">
      <left style="thin">
        <color rgb="FF651C32"/>
      </left>
      <right style="thin">
        <color rgb="FF651C32"/>
      </right>
      <top style="thin">
        <color rgb="FF651C32"/>
      </top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thin">
        <color rgb="FF651C32"/>
      </bottom>
      <diagonal/>
    </border>
    <border diagonalUp="false" diagonalDown="false">
      <left/>
      <right style="thin">
        <color rgb="FF651C32"/>
      </right>
      <top style="thin">
        <color rgb="FF651C32"/>
      </top>
      <bottom style="thin">
        <color rgb="FF651C32"/>
      </bottom>
      <diagonal/>
    </border>
    <border diagonalUp="false" diagonalDown="false">
      <left style="thin"/>
      <right/>
      <top/>
      <bottom/>
      <diagonal/>
    </border>
    <border diagonalUp="false" diagonalDown="false">
      <left/>
      <right/>
      <top style="thin">
        <color rgb="FF651C32"/>
      </top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 diagonalUp="false" diagonalDown="false">
      <left style="thick">
        <color rgb="FF651C32"/>
      </left>
      <right style="thick">
        <color rgb="FF808080"/>
      </right>
      <top style="thick">
        <color rgb="FF808080"/>
      </top>
      <bottom/>
      <diagonal/>
    </border>
    <border diagonalUp="false" diagonalDown="false"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 diagonalUp="false" diagonalDown="false">
      <left style="thick">
        <color rgb="FF808080"/>
      </left>
      <right style="thick">
        <color rgb="FF808080"/>
      </right>
      <top style="thick">
        <color rgb="FF808080"/>
      </top>
      <bottom style="thick">
        <color rgb="FF808080"/>
      </bottom>
      <diagonal/>
    </border>
    <border diagonalUp="false" diagonalDown="false">
      <left style="dashDot"/>
      <right style="dashDot"/>
      <top style="dashDot"/>
      <bottom style="dashDot"/>
      <diagonal/>
    </border>
  </borders>
  <cellStyleXfs count="7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5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7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9" borderId="0" applyFont="true" applyBorder="false" applyAlignment="true" applyProtection="false">
      <alignment horizontal="general" vertical="bottom" textRotation="0" wrapText="false" indent="0" shrinkToFit="false"/>
    </xf>
    <xf numFmtId="164" fontId="4" fillId="10" borderId="0" applyFont="true" applyBorder="false" applyAlignment="true" applyProtection="false">
      <alignment horizontal="general" vertical="bottom" textRotation="0" wrapText="false" indent="0" shrinkToFit="false"/>
    </xf>
    <xf numFmtId="164" fontId="4" fillId="5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11" borderId="0" applyFont="true" applyBorder="false" applyAlignment="true" applyProtection="false">
      <alignment horizontal="general" vertical="bottom" textRotation="0" wrapText="false" indent="0" shrinkToFit="false"/>
    </xf>
    <xf numFmtId="164" fontId="5" fillId="12" borderId="0" applyFont="true" applyBorder="false" applyAlignment="true" applyProtection="false">
      <alignment horizontal="general" vertical="bottom" textRotation="0" wrapText="false" indent="0" shrinkToFit="false"/>
    </xf>
    <xf numFmtId="164" fontId="5" fillId="9" borderId="0" applyFont="true" applyBorder="false" applyAlignment="true" applyProtection="false">
      <alignment horizontal="general" vertical="bottom" textRotation="0" wrapText="false" indent="0" shrinkToFit="false"/>
    </xf>
    <xf numFmtId="164" fontId="5" fillId="10" borderId="0" applyFont="true" applyBorder="false" applyAlignment="true" applyProtection="false">
      <alignment horizontal="general" vertical="bottom" textRotation="0" wrapText="false" indent="0" shrinkToFit="false"/>
    </xf>
    <xf numFmtId="164" fontId="5" fillId="13" borderId="0" applyFont="true" applyBorder="false" applyAlignment="true" applyProtection="false">
      <alignment horizontal="general" vertical="bottom" textRotation="0" wrapText="false" indent="0" shrinkToFit="false"/>
    </xf>
    <xf numFmtId="164" fontId="5" fillId="14" borderId="0" applyFont="true" applyBorder="false" applyAlignment="true" applyProtection="false">
      <alignment horizontal="general" vertical="bottom" textRotation="0" wrapText="false" indent="0" shrinkToFit="false"/>
    </xf>
    <xf numFmtId="164" fontId="5" fillId="15" borderId="0" applyFont="true" applyBorder="false" applyAlignment="true" applyProtection="false">
      <alignment horizontal="general" vertical="bottom" textRotation="0" wrapText="false" indent="0" shrinkToFit="false"/>
    </xf>
    <xf numFmtId="164" fontId="5" fillId="16" borderId="0" applyFont="true" applyBorder="false" applyAlignment="true" applyProtection="false">
      <alignment horizontal="general" vertical="bottom" textRotation="0" wrapText="false" indent="0" shrinkToFit="false"/>
    </xf>
    <xf numFmtId="164" fontId="5" fillId="17" borderId="0" applyFont="true" applyBorder="false" applyAlignment="true" applyProtection="false">
      <alignment horizontal="general" vertical="bottom" textRotation="0" wrapText="false" indent="0" shrinkToFit="false"/>
    </xf>
    <xf numFmtId="164" fontId="5" fillId="18" borderId="0" applyFont="true" applyBorder="false" applyAlignment="true" applyProtection="false">
      <alignment horizontal="general" vertical="bottom" textRotation="0" wrapText="false" indent="0" shrinkToFit="false"/>
    </xf>
    <xf numFmtId="164" fontId="5" fillId="13" borderId="0" applyFont="true" applyBorder="false" applyAlignment="true" applyProtection="false">
      <alignment horizontal="general" vertical="bottom" textRotation="0" wrapText="false" indent="0" shrinkToFit="false"/>
    </xf>
    <xf numFmtId="164" fontId="5" fillId="14" borderId="0" applyFont="true" applyBorder="false" applyAlignment="true" applyProtection="false">
      <alignment horizontal="general" vertical="bottom" textRotation="0" wrapText="false" indent="0" shrinkToFit="false"/>
    </xf>
    <xf numFmtId="164" fontId="5" fillId="19" borderId="0" applyFont="true" applyBorder="false" applyAlignment="true" applyProtection="false">
      <alignment horizontal="general" vertical="bottom" textRotation="0" wrapText="false" indent="0" shrinkToFit="false"/>
    </xf>
    <xf numFmtId="164" fontId="6" fillId="7" borderId="1" applyFont="true" applyBorder="true" applyAlignment="true" applyProtection="false">
      <alignment horizontal="general" vertical="bottom" textRotation="0" wrapText="false" indent="0" shrinkToFit="false"/>
    </xf>
    <xf numFmtId="164" fontId="7" fillId="20" borderId="2" applyFont="true" applyBorder="true" applyAlignment="true" applyProtection="false">
      <alignment horizontal="general" vertical="bottom" textRotation="0" wrapText="false" indent="0" shrinkToFit="false"/>
    </xf>
    <xf numFmtId="164" fontId="8" fillId="20" borderId="1" applyFont="true" applyBorder="true" applyAlignment="true" applyProtection="false">
      <alignment horizontal="general" vertical="bottom" textRotation="0" wrapText="false" indent="0" shrinkToFit="false"/>
    </xf>
    <xf numFmtId="164" fontId="9" fillId="0" borderId="3" applyFont="true" applyBorder="true" applyAlignment="true" applyProtection="false">
      <alignment horizontal="general" vertical="bottom" textRotation="0" wrapText="false" indent="0" shrinkToFit="false"/>
    </xf>
    <xf numFmtId="164" fontId="10" fillId="0" borderId="4" applyFont="true" applyBorder="true" applyAlignment="true" applyProtection="false">
      <alignment horizontal="general" vertical="bottom" textRotation="0" wrapText="false" indent="0" shrinkToFit="false"/>
    </xf>
    <xf numFmtId="164" fontId="11" fillId="0" borderId="5" applyFont="true" applyBorder="tru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6" applyFont="true" applyBorder="true" applyAlignment="true" applyProtection="false">
      <alignment horizontal="general" vertical="bottom" textRotation="0" wrapText="false" indent="0" shrinkToFit="false"/>
    </xf>
    <xf numFmtId="164" fontId="13" fillId="21" borderId="7" applyFont="true" applyBorder="true" applyAlignment="true" applyProtection="false">
      <alignment horizontal="general" vertical="bottom" textRotation="0" wrapText="false" indent="0" shrinkToFit="false"/>
    </xf>
    <xf numFmtId="164" fontId="14" fillId="0" borderId="0" applyFont="true" applyBorder="false" applyAlignment="true" applyProtection="false">
      <alignment horizontal="general" vertical="bottom" textRotation="0" wrapText="false" indent="0" shrinkToFit="false"/>
    </xf>
    <xf numFmtId="164" fontId="15" fillId="22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3" borderId="0" applyFont="true" applyBorder="false" applyAlignment="true" applyProtection="false">
      <alignment horizontal="general" vertical="bottom" textRotation="0" wrapText="false" indent="0" shrinkToFit="false"/>
    </xf>
    <xf numFmtId="164" fontId="17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23" borderId="8" applyFont="true" applyBorder="true" applyAlignment="true" applyProtection="false">
      <alignment horizontal="general" vertical="bottom" textRotation="0" wrapText="false" indent="0" shrinkToFit="false"/>
    </xf>
    <xf numFmtId="164" fontId="0" fillId="23" borderId="8" applyFont="true" applyBorder="true" applyAlignment="true" applyProtection="false">
      <alignment horizontal="general" vertical="bottom" textRotation="0" wrapText="false" indent="0" shrinkToFit="false"/>
    </xf>
    <xf numFmtId="164" fontId="18" fillId="0" borderId="9" applyFont="true" applyBorder="true" applyAlignment="true" applyProtection="false">
      <alignment horizontal="general" vertical="bottom" textRotation="0" wrapText="false" indent="0" shrinkToFit="false"/>
    </xf>
    <xf numFmtId="164" fontId="19" fillId="0" borderId="0" applyFont="true" applyBorder="false" applyAlignment="true" applyProtection="false">
      <alignment horizontal="general" vertical="bottom" textRotation="0" wrapText="false" indent="0" shrinkToFit="false"/>
    </xf>
    <xf numFmtId="164" fontId="20" fillId="4" borderId="0" applyFont="true" applyBorder="false" applyAlignment="true" applyProtection="false">
      <alignment horizontal="general" vertical="bottom" textRotation="0" wrapText="false" indent="0" shrinkToFit="false"/>
    </xf>
  </cellStyleXfs>
  <cellXfs count="1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true"/>
    </xf>
    <xf numFmtId="165" fontId="21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true"/>
    </xf>
    <xf numFmtId="164" fontId="21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true"/>
    </xf>
    <xf numFmtId="164" fontId="22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tru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tru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23" fillId="24" borderId="0" xfId="58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3" fillId="24" borderId="0" xfId="58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24" borderId="0" xfId="58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3" fillId="24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23" fillId="24" borderId="0" xfId="58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23" fillId="24" borderId="0" xfId="58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4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25" fillId="0" borderId="0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26" fillId="0" borderId="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27" fillId="0" borderId="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23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28" fillId="0" borderId="0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27" fillId="0" borderId="0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24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8" fontId="29" fillId="25" borderId="10" xfId="58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30" fillId="0" borderId="11" xfId="58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8" fontId="30" fillId="0" borderId="0" xfId="58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8" fontId="29" fillId="0" borderId="10" xfId="58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31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27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32" fillId="0" borderId="0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33" fillId="0" borderId="0" xfId="0" applyFont="true" applyBorder="true" applyAlignment="true" applyProtection="true">
      <alignment horizontal="right" vertical="bottom" textRotation="0" wrapText="false" indent="0" shrinkToFit="false"/>
      <protection locked="true" hidden="true"/>
    </xf>
    <xf numFmtId="164" fontId="34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9" fontId="35" fillId="24" borderId="10" xfId="0" applyFont="true" applyBorder="true" applyAlignment="true" applyProtection="true">
      <alignment horizontal="general" vertical="center" textRotation="0" wrapText="true" indent="0" shrinkToFit="false"/>
      <protection locked="true" hidden="true"/>
    </xf>
    <xf numFmtId="169" fontId="35" fillId="25" borderId="10" xfId="0" applyFont="true" applyBorder="true" applyAlignment="true" applyProtection="true">
      <alignment horizontal="left" vertical="center" textRotation="0" wrapText="true" indent="0" shrinkToFit="false"/>
      <protection locked="false" hidden="true"/>
    </xf>
    <xf numFmtId="169" fontId="35" fillId="24" borderId="10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36" fillId="0" borderId="0" xfId="0" applyFont="true" applyBorder="true" applyAlignment="true" applyProtection="true">
      <alignment horizontal="right" vertical="center" textRotation="0" wrapText="false" indent="0" shrinkToFit="false"/>
      <protection locked="true" hidden="true"/>
    </xf>
    <xf numFmtId="170" fontId="29" fillId="25" borderId="1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36" fillId="0" borderId="12" xfId="0" applyFont="true" applyBorder="true" applyAlignment="true" applyProtection="true">
      <alignment horizontal="right" vertical="center" textRotation="0" wrapText="true" indent="0" shrinkToFit="false"/>
      <protection locked="true" hidden="true"/>
    </xf>
    <xf numFmtId="168" fontId="29" fillId="25" borderId="1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37" fillId="25" borderId="10" xfId="0" applyFont="true" applyBorder="true" applyAlignment="true" applyProtection="true">
      <alignment horizontal="left" vertical="top" textRotation="0" wrapText="true" indent="0" shrinkToFit="false"/>
      <protection locked="false" hidden="false"/>
    </xf>
    <xf numFmtId="168" fontId="29" fillId="0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6" fillId="0" borderId="12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71" fontId="38" fillId="0" borderId="1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9" fontId="35" fillId="24" borderId="13" xfId="0" applyFont="true" applyBorder="true" applyAlignment="true" applyProtection="true">
      <alignment horizontal="general" vertical="center" textRotation="0" wrapText="true" indent="0" shrinkToFit="false"/>
      <protection locked="true" hidden="true"/>
    </xf>
    <xf numFmtId="167" fontId="37" fillId="25" borderId="13" xfId="0" applyFont="true" applyBorder="true" applyAlignment="true" applyProtection="true">
      <alignment horizontal="center" vertical="top" textRotation="0" wrapText="true" indent="0" shrinkToFit="false"/>
      <protection locked="false" hidden="false"/>
    </xf>
    <xf numFmtId="168" fontId="29" fillId="0" borderId="1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9" fontId="35" fillId="24" borderId="14" xfId="0" applyFont="true" applyBorder="true" applyAlignment="true" applyProtection="true">
      <alignment horizontal="general" vertical="center" textRotation="0" wrapText="true" indent="0" shrinkToFit="false"/>
      <protection locked="true" hidden="true"/>
    </xf>
    <xf numFmtId="169" fontId="37" fillId="25" borderId="14" xfId="0" applyFont="true" applyBorder="true" applyAlignment="true" applyProtection="true">
      <alignment horizontal="left" vertical="center" textRotation="0" wrapText="true" indent="0" shrinkToFit="false"/>
      <protection locked="false" hidden="true"/>
    </xf>
    <xf numFmtId="172" fontId="29" fillId="25" borderId="1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35" fillId="26" borderId="0" xfId="0" applyFont="true" applyBorder="true" applyAlignment="true" applyProtection="true">
      <alignment horizontal="general" vertical="center" textRotation="0" wrapText="true" indent="0" shrinkToFit="false"/>
      <protection locked="true" hidden="true"/>
    </xf>
    <xf numFmtId="164" fontId="35" fillId="26" borderId="0" xfId="0" applyFont="true" applyBorder="true" applyAlignment="true" applyProtection="true">
      <alignment horizontal="center" vertical="center" textRotation="0" wrapText="true" indent="0" shrinkToFit="false"/>
      <protection locked="false" hidden="true"/>
    </xf>
    <xf numFmtId="167" fontId="39" fillId="26" borderId="0" xfId="0" applyFont="true" applyBorder="true" applyAlignment="true" applyProtection="true">
      <alignment horizontal="left" vertical="center" textRotation="0" wrapText="true" indent="0" shrinkToFit="false"/>
      <protection locked="false" hidden="true"/>
    </xf>
    <xf numFmtId="164" fontId="36" fillId="0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8" fontId="38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9" fontId="37" fillId="26" borderId="0" xfId="0" applyFont="true" applyBorder="true" applyAlignment="true" applyProtection="true">
      <alignment horizontal="left" vertical="center" textRotation="0" wrapText="true" indent="0" shrinkToFit="false"/>
      <protection locked="true" hidden="true"/>
    </xf>
    <xf numFmtId="168" fontId="29" fillId="0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29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3" fillId="0" borderId="0" xfId="0" applyFont="true" applyBorder="true" applyAlignment="true" applyProtection="true">
      <alignment horizontal="left" vertical="bottom" textRotation="0" wrapText="false" indent="0" shrinkToFit="false"/>
      <protection locked="true" hidden="true"/>
    </xf>
    <xf numFmtId="164" fontId="24" fillId="0" borderId="0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72" fontId="29" fillId="25" borderId="1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2" fontId="29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9" fontId="35" fillId="24" borderId="10" xfId="0" applyFont="true" applyBorder="true" applyAlignment="true" applyProtection="true">
      <alignment horizontal="left" vertical="center" textRotation="0" wrapText="true" indent="0" shrinkToFit="false"/>
      <protection locked="true" hidden="true"/>
    </xf>
    <xf numFmtId="172" fontId="29" fillId="25" borderId="1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9" fontId="37" fillId="0" borderId="0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24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35" fillId="0" borderId="0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71" fontId="40" fillId="0" borderId="0" xfId="58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9" fontId="41" fillId="24" borderId="10" xfId="0" applyFont="true" applyBorder="true" applyAlignment="true" applyProtection="true">
      <alignment horizontal="left" vertical="center" textRotation="0" wrapText="true" indent="0" shrinkToFit="false"/>
      <protection locked="true" hidden="true"/>
    </xf>
    <xf numFmtId="164" fontId="42" fillId="0" borderId="1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0" fillId="0" borderId="0" xfId="0" applyFont="true" applyBorder="true" applyAlignment="true" applyProtection="true">
      <alignment horizontal="right" vertical="bottom" textRotation="0" wrapText="false" indent="0" shrinkToFit="false"/>
      <protection locked="true" hidden="true"/>
    </xf>
    <xf numFmtId="164" fontId="43" fillId="0" borderId="0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44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2" fontId="0" fillId="0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5" fillId="24" borderId="10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34" fillId="24" borderId="10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46" fillId="24" borderId="10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45" fillId="24" borderId="16" xfId="58" applyFont="true" applyBorder="true" applyAlignment="true" applyProtection="true">
      <alignment horizontal="center" vertical="center" textRotation="0" wrapText="true" indent="0" shrinkToFit="false"/>
      <protection locked="false" hidden="true"/>
    </xf>
    <xf numFmtId="164" fontId="45" fillId="24" borderId="14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47" fillId="0" borderId="17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47" fillId="0" borderId="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9" fontId="48" fillId="0" borderId="1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48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9" fillId="27" borderId="0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9" fontId="50" fillId="27" borderId="0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73" fontId="51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3" fontId="51" fillId="0" borderId="10" xfId="58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3" fontId="51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4" fontId="43" fillId="0" borderId="1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43" fillId="0" borderId="1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73" fontId="43" fillId="0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52" fillId="0" borderId="1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3" fillId="0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3" fillId="0" borderId="10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75" fontId="54" fillId="25" borderId="10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75" fontId="54" fillId="0" borderId="1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9" fontId="55" fillId="0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55" fillId="0" borderId="14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56" fillId="0" borderId="14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47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4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4" borderId="19" xfId="0" applyFont="false" applyBorder="true" applyAlignment="true" applyProtection="true">
      <alignment horizontal="center" vertical="bottom" textRotation="0" wrapText="false" indent="0" shrinkToFit="false"/>
      <protection locked="true" hidden="true"/>
    </xf>
    <xf numFmtId="164" fontId="36" fillId="24" borderId="14" xfId="0" applyFont="true" applyBorder="true" applyAlignment="true" applyProtection="true">
      <alignment horizontal="right" vertical="bottom" textRotation="0" wrapText="false" indent="0" shrinkToFit="false"/>
      <protection locked="true" hidden="true"/>
    </xf>
    <xf numFmtId="164" fontId="24" fillId="24" borderId="10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75" fontId="36" fillId="24" borderId="1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5" fontId="36" fillId="24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7" fillId="0" borderId="1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24" borderId="12" xfId="0" applyFont="false" applyBorder="true" applyAlignment="true" applyProtection="true">
      <alignment horizontal="center" vertical="bottom" textRotation="0" wrapText="false" indent="0" shrinkToFit="false"/>
      <protection locked="true" hidden="true"/>
    </xf>
    <xf numFmtId="164" fontId="36" fillId="24" borderId="10" xfId="0" applyFont="true" applyBorder="true" applyAlignment="true" applyProtection="true">
      <alignment horizontal="left" vertical="bottom" textRotation="0" wrapText="false" indent="0" shrinkToFit="false"/>
      <protection locked="true" hidden="true"/>
    </xf>
    <xf numFmtId="165" fontId="36" fillId="24" borderId="1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8" fillId="24" borderId="10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35" fillId="24" borderId="20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60" fillId="0" borderId="21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35" fillId="24" borderId="22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71" fontId="61" fillId="0" borderId="23" xfId="58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5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20% - Акцент1 2" xfId="20"/>
    <cellStyle name="20% - Акцент2 2" xfId="21"/>
    <cellStyle name="20% - Акцент3 2" xfId="22"/>
    <cellStyle name="20% - Акцент4 2" xfId="23"/>
    <cellStyle name="20% - Акцент5 2" xfId="24"/>
    <cellStyle name="20% - Акцент6 2" xfId="25"/>
    <cellStyle name="40% - Акцент1 2" xfId="26"/>
    <cellStyle name="40% - Акцент2 2" xfId="27"/>
    <cellStyle name="40% - Акцент3 2" xfId="28"/>
    <cellStyle name="40% - Акцент4 2" xfId="29"/>
    <cellStyle name="40% - Акцент5 2" xfId="30"/>
    <cellStyle name="40% - Акцент6 2" xfId="31"/>
    <cellStyle name="60% - Акцент1 2" xfId="32"/>
    <cellStyle name="60% - Акцент2 2" xfId="33"/>
    <cellStyle name="60% - Акцент3 2" xfId="34"/>
    <cellStyle name="60% - Акцент4 2" xfId="35"/>
    <cellStyle name="60% - Акцент5 2" xfId="36"/>
    <cellStyle name="60% - Акцент6 2" xfId="37"/>
    <cellStyle name="Акцент1 2" xfId="38"/>
    <cellStyle name="Акцент2 2" xfId="39"/>
    <cellStyle name="Акцент3 2" xfId="40"/>
    <cellStyle name="Акцент4 2" xfId="41"/>
    <cellStyle name="Акцент5 2" xfId="42"/>
    <cellStyle name="Акцент6 2" xfId="43"/>
    <cellStyle name="Ввод  2" xfId="44"/>
    <cellStyle name="Вывод 2" xfId="45"/>
    <cellStyle name="Вычисление 2" xfId="46"/>
    <cellStyle name="Заголовок 1 2" xfId="47"/>
    <cellStyle name="Заголовок 2 2" xfId="48"/>
    <cellStyle name="Заголовок 3 2" xfId="49"/>
    <cellStyle name="Заголовок 4 2" xfId="50"/>
    <cellStyle name="Итог 2" xfId="51"/>
    <cellStyle name="Контрольная ячейка 2" xfId="52"/>
    <cellStyle name="Название 2" xfId="53"/>
    <cellStyle name="Нейтральный 2" xfId="54"/>
    <cellStyle name="Обычный 16" xfId="55"/>
    <cellStyle name="Обычный 16 2" xfId="56"/>
    <cellStyle name="Обычный 16 2 2" xfId="57"/>
    <cellStyle name="Обычный 2" xfId="58"/>
    <cellStyle name="Обычный 2 2" xfId="59"/>
    <cellStyle name="Обычный 2 2 2" xfId="60"/>
    <cellStyle name="Обычный 3" xfId="61"/>
    <cellStyle name="Обычный 3 2" xfId="62"/>
    <cellStyle name="Обычный 3 3" xfId="63"/>
    <cellStyle name="Плохой 2" xfId="64"/>
    <cellStyle name="Пояснение 2" xfId="65"/>
    <cellStyle name="Примечание 2" xfId="66"/>
    <cellStyle name="Примечание 2 2" xfId="67"/>
    <cellStyle name="Связанная ячейка 2" xfId="68"/>
    <cellStyle name="Текст предупреждения 2" xfId="69"/>
    <cellStyle name="Хороший 2" xfId="70"/>
  </cellStyles>
  <dxfs count="8">
    <dxf>
      <font>
        <color rgb="FFFFFFFF"/>
      </font>
      <fill>
        <patternFill>
          <bgColor rgb="00FFFFFF"/>
        </patternFill>
      </fill>
      <border diagonalUp="false" diagonalDown="false">
        <left/>
        <right/>
        <top/>
        <bottom/>
        <diagonal/>
      </border>
    </dxf>
    <dxf>
      <font>
        <color rgb="FFFFFFFF"/>
      </font>
      <fill>
        <patternFill>
          <bgColor rgb="00FFFFFF"/>
        </patternFill>
      </fill>
      <border diagonalUp="false" diagonalDown="false">
        <left/>
        <right/>
        <top/>
        <bottom/>
        <diagonal/>
      </border>
    </dxf>
    <dxf>
      <font>
        <color rgb="FFFFFFFF"/>
      </font>
      <fill>
        <patternFill>
          <bgColor rgb="00FFFFFF"/>
        </patternFill>
      </fill>
      <border diagonalUp="false" diagonalDown="false">
        <left/>
        <right/>
        <top/>
        <bottom/>
        <diagonal/>
      </border>
    </dxf>
    <dxf>
      <font>
        <color rgb="FFFFFFFF"/>
      </font>
      <fill>
        <patternFill>
          <bgColor rgb="00FFFFFF"/>
        </patternFill>
      </fill>
      <border diagonalUp="false" diagonalDown="false">
        <left/>
        <right/>
        <top/>
        <bottom/>
        <diagonal/>
      </border>
    </dxf>
    <dxf>
      <font>
        <color rgb="FFFFFFFF"/>
      </font>
      <fill>
        <patternFill>
          <bgColor rgb="00FFFFFF"/>
        </patternFill>
      </fill>
      <border diagonalUp="false" diagonalDown="false">
        <left/>
        <right/>
        <top/>
        <bottom/>
        <diagonal/>
      </border>
    </dxf>
    <dxf>
      <font>
        <color rgb="FFFFFFFF"/>
      </font>
      <fill>
        <patternFill>
          <bgColor rgb="00FFFFFF"/>
        </patternFill>
      </fill>
      <border diagonalUp="false" diagonalDown="false">
        <left/>
        <right/>
        <top/>
        <bottom/>
        <diagonal/>
      </border>
    </dxf>
    <dxf>
      <font>
        <color rgb="FFFFFFFF"/>
      </font>
      <fill>
        <patternFill>
          <bgColor rgb="00FFFFFF"/>
        </patternFill>
      </fill>
      <border diagonalUp="false" diagonalDown="false">
        <left/>
        <right/>
        <top/>
        <bottom/>
        <diagonal/>
      </border>
    </dxf>
    <dxf>
      <font>
        <color rgb="FFFFFFFF"/>
      </font>
      <fill>
        <patternFill>
          <bgColor rgb="00FFFFFF"/>
        </patternFill>
      </fill>
      <border diagonalUp="false" diagonalDown="false">
        <left/>
        <right/>
        <top/>
        <bottom/>
        <diagonal/>
      </border>
    </dxf>
  </dxfs>
  <colors>
    <indexedColors>
      <rgbColor rgb="FF000000"/>
      <rgbColor rgb="FFFFFFFF"/>
      <rgbColor rgb="FFFF0000"/>
      <rgbColor rgb="FF00FF00"/>
      <rgbColor rgb="FF0000FF"/>
      <rgbColor rgb="FFF2DEA6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51C32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1ECD7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FFA1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Z473"/>
  <sheetViews>
    <sheetView showFormulas="false" showGridLines="false" showRowColHeaders="true" showZeros="true" rightToLeft="false" tabSelected="true" showOutlineSymbols="true" defaultGridColor="true" view="normal" topLeftCell="A315" colorId="64" zoomScale="100" zoomScaleNormal="100" zoomScalePageLayoutView="100" workbookViewId="0">
      <selection pane="topLeft" activeCell="W329" activeCellId="0" sqref="W329"/>
    </sheetView>
  </sheetViews>
  <sheetFormatPr defaultColWidth="9.15625" defaultRowHeight="12.75" zeroHeight="false" outlineLevelRow="0" outlineLevelCol="0"/>
  <cols>
    <col collapsed="false" customWidth="false" hidden="false" outlineLevel="0" max="1" min="1" style="1" width="9.14"/>
    <col collapsed="false" customWidth="true" hidden="false" outlineLevel="0" max="2" min="2" style="2" width="10.85"/>
    <col collapsed="false" customWidth="true" hidden="false" outlineLevel="0" max="3" min="3" style="2" width="12.57"/>
    <col collapsed="false" customWidth="true" hidden="false" outlineLevel="0" max="4" min="4" style="2" width="6.42"/>
    <col collapsed="false" customWidth="true" hidden="false" outlineLevel="0" max="5" min="5" style="2" width="6.86"/>
    <col collapsed="false" customWidth="true" hidden="false" outlineLevel="0" max="6" min="6" style="2" width="8.42"/>
    <col collapsed="false" customWidth="true" hidden="false" outlineLevel="0" max="7" min="7" style="2" width="9.42"/>
    <col collapsed="false" customWidth="true" hidden="false" outlineLevel="0" max="8" min="8" style="2" width="11.86"/>
    <col collapsed="false" customWidth="true" hidden="false" outlineLevel="0" max="9" min="9" style="2" width="9.42"/>
    <col collapsed="false" customWidth="false" hidden="false" outlineLevel="0" max="10" min="10" style="3" width="9.14"/>
    <col collapsed="false" customWidth="true" hidden="false" outlineLevel="0" max="11" min="11" style="3" width="9.42"/>
    <col collapsed="false" customWidth="true" hidden="false" outlineLevel="0" max="12" min="12" style="2" width="10.42"/>
    <col collapsed="false" customWidth="true" hidden="false" outlineLevel="0" max="13" min="13" style="4" width="7.42"/>
    <col collapsed="false" customWidth="true" hidden="false" outlineLevel="0" max="14" min="14" style="4" width="15.57"/>
    <col collapsed="false" customWidth="true" hidden="false" outlineLevel="0" max="15" min="15" style="1" width="8.14"/>
    <col collapsed="false" customWidth="true" hidden="false" outlineLevel="0" max="16" min="16" style="1" width="6.15"/>
    <col collapsed="false" customWidth="true" hidden="false" outlineLevel="0" max="17" min="17" style="5" width="10.85"/>
    <col collapsed="false" customWidth="true" hidden="false" outlineLevel="0" max="18" min="18" style="5" width="10.42"/>
    <col collapsed="false" customWidth="true" hidden="false" outlineLevel="0" max="19" min="19" style="5" width="9.42"/>
    <col collapsed="false" customWidth="true" hidden="false" outlineLevel="0" max="20" min="20" style="5" width="8.42"/>
    <col collapsed="false" customWidth="true" hidden="false" outlineLevel="0" max="21" min="21" style="1" width="10"/>
    <col collapsed="false" customWidth="true" hidden="false" outlineLevel="0" max="22" min="22" style="1" width="10.99"/>
    <col collapsed="false" customWidth="true" hidden="false" outlineLevel="0" max="23" min="23" style="1" width="10"/>
    <col collapsed="false" customWidth="true" hidden="false" outlineLevel="0" max="24" min="24" style="1" width="11.57"/>
    <col collapsed="false" customWidth="true" hidden="false" outlineLevel="0" max="25" min="25" style="1" width="10.42"/>
    <col collapsed="false" customWidth="true" hidden="false" outlineLevel="0" max="26" min="26" style="6" width="11.42"/>
    <col collapsed="false" customWidth="false" hidden="false" outlineLevel="0" max="27" min="27" style="6" width="9.14"/>
    <col collapsed="false" customWidth="true" hidden="false" outlineLevel="0" max="28" min="28" style="6" width="8.86"/>
    <col collapsed="false" customWidth="true" hidden="false" outlineLevel="0" max="29" min="29" style="1" width="13.57"/>
    <col collapsed="false" customWidth="false" hidden="false" outlineLevel="0" max="1024" min="30" style="1" width="9.14"/>
  </cols>
  <sheetData>
    <row r="1" s="13" customFormat="true" ht="45" hidden="false" customHeight="true" outlineLevel="0" collapsed="false">
      <c r="A1" s="7"/>
      <c r="B1" s="7"/>
      <c r="C1" s="7"/>
      <c r="D1" s="8" t="s">
        <v>0</v>
      </c>
      <c r="E1" s="8"/>
      <c r="F1" s="8"/>
      <c r="G1" s="9" t="s">
        <v>1</v>
      </c>
      <c r="H1" s="8" t="s">
        <v>2</v>
      </c>
      <c r="I1" s="8"/>
      <c r="J1" s="8"/>
      <c r="K1" s="8"/>
      <c r="L1" s="8"/>
      <c r="M1" s="8"/>
      <c r="N1" s="8"/>
      <c r="O1" s="10" t="s">
        <v>3</v>
      </c>
      <c r="P1" s="10"/>
      <c r="Q1" s="10"/>
      <c r="R1" s="11"/>
      <c r="S1" s="11"/>
      <c r="T1" s="11"/>
      <c r="U1" s="11"/>
      <c r="V1" s="11"/>
      <c r="W1" s="11"/>
      <c r="X1" s="11"/>
      <c r="Y1" s="12"/>
      <c r="Z1" s="12"/>
      <c r="AA1" s="12"/>
      <c r="AB1" s="12"/>
    </row>
    <row r="2" s="13" customFormat="true" ht="16.5" hidden="false" customHeight="true" outlineLevel="0" collapsed="false">
      <c r="A2" s="14" t="s">
        <v>4</v>
      </c>
      <c r="B2" s="15" t="s">
        <v>5</v>
      </c>
      <c r="C2" s="16"/>
      <c r="D2" s="16"/>
      <c r="E2" s="17"/>
      <c r="F2" s="17"/>
      <c r="G2" s="17"/>
      <c r="H2" s="17"/>
      <c r="I2" s="17"/>
      <c r="J2" s="17"/>
      <c r="K2" s="17"/>
      <c r="L2" s="17"/>
      <c r="M2" s="18" t="str">
        <f aca="false">IF(ISNA(VLOOKUP(DeliveryAddress,Setting!B:C,2,0)),"",IF(ISNA(VLOOKUP(UnloadAddress,Setting!B:C,2,0)),"",IF(VLOOKUP(DeliveryAddress,Setting!B:C,2,0)=VLOOKUP(UnloadAddress,Setting!B:C,2,0),"","Укажите, кто получит груз в поле Тип доверенности.")))</f>
        <v/>
      </c>
      <c r="N2" s="18"/>
      <c r="O2" s="18"/>
      <c r="P2" s="18"/>
      <c r="Q2" s="18"/>
      <c r="R2" s="18"/>
      <c r="S2" s="18"/>
      <c r="T2" s="18"/>
      <c r="U2" s="19"/>
      <c r="V2" s="19"/>
      <c r="W2" s="19"/>
      <c r="X2" s="19"/>
      <c r="Y2" s="20"/>
      <c r="Z2" s="20"/>
      <c r="AA2" s="20"/>
    </row>
    <row r="3" s="13" customFormat="true" ht="11.25" hidden="false" customHeight="true" outlineLevel="0" collapsed="false">
      <c r="A3" s="21"/>
      <c r="B3" s="22" t="s">
        <v>6</v>
      </c>
      <c r="C3" s="23"/>
      <c r="D3" s="23"/>
      <c r="E3" s="24"/>
      <c r="F3" s="25" t="s">
        <v>7</v>
      </c>
      <c r="G3" s="17"/>
      <c r="H3" s="17"/>
      <c r="I3" s="17"/>
      <c r="J3" s="25"/>
      <c r="K3" s="17"/>
      <c r="L3" s="17"/>
      <c r="M3" s="18"/>
      <c r="N3" s="18"/>
      <c r="O3" s="18"/>
      <c r="P3" s="18"/>
      <c r="Q3" s="18"/>
      <c r="R3" s="18"/>
      <c r="S3" s="18"/>
      <c r="T3" s="18"/>
      <c r="U3" s="19"/>
      <c r="V3" s="19"/>
      <c r="W3" s="19"/>
      <c r="X3" s="19"/>
      <c r="Y3" s="20"/>
      <c r="Z3" s="20"/>
      <c r="AA3" s="20"/>
    </row>
    <row r="4" s="13" customFormat="true" ht="9" hidden="false" customHeight="true" outlineLevel="0" collapsed="false">
      <c r="A4" s="26"/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7"/>
      <c r="O4" s="27"/>
      <c r="P4" s="27"/>
      <c r="Q4" s="27"/>
      <c r="R4" s="27"/>
      <c r="S4" s="28"/>
      <c r="T4" s="29"/>
      <c r="U4" s="29"/>
      <c r="V4" s="29"/>
      <c r="W4" s="29"/>
      <c r="X4" s="29"/>
      <c r="Y4" s="20"/>
      <c r="Z4" s="20"/>
      <c r="AA4" s="20"/>
    </row>
    <row r="5" s="13" customFormat="true" ht="23.45" hidden="false" customHeight="true" outlineLevel="0" collapsed="false">
      <c r="A5" s="30" t="s">
        <v>8</v>
      </c>
      <c r="B5" s="30"/>
      <c r="C5" s="30"/>
      <c r="D5" s="31"/>
      <c r="E5" s="31"/>
      <c r="F5" s="32" t="s">
        <v>9</v>
      </c>
      <c r="G5" s="32"/>
      <c r="H5" s="31"/>
      <c r="I5" s="31"/>
      <c r="J5" s="31"/>
      <c r="K5" s="31"/>
      <c r="M5" s="33" t="s">
        <v>10</v>
      </c>
      <c r="N5" s="34" t="n">
        <v>45165</v>
      </c>
      <c r="O5" s="34"/>
      <c r="Q5" s="35" t="s">
        <v>11</v>
      </c>
      <c r="R5" s="35"/>
      <c r="S5" s="36" t="s">
        <v>12</v>
      </c>
      <c r="T5" s="36"/>
      <c r="Y5" s="20"/>
      <c r="Z5" s="20"/>
      <c r="AA5" s="20"/>
    </row>
    <row r="6" s="13" customFormat="true" ht="24" hidden="false" customHeight="true" outlineLevel="0" collapsed="false">
      <c r="A6" s="30" t="s">
        <v>13</v>
      </c>
      <c r="B6" s="30"/>
      <c r="C6" s="30"/>
      <c r="D6" s="37" t="s">
        <v>14</v>
      </c>
      <c r="E6" s="37"/>
      <c r="F6" s="37"/>
      <c r="G6" s="37"/>
      <c r="H6" s="37"/>
      <c r="I6" s="37"/>
      <c r="J6" s="37"/>
      <c r="K6" s="37"/>
      <c r="M6" s="33" t="s">
        <v>15</v>
      </c>
      <c r="N6" s="38" t="str">
        <f aca="false">IF(N5=0," ",CHOOSE(WEEKDAY(N5,2),"Понедельник","Вторник","Среда","Четверг","Пятница","Суббота","Воскресенье"))</f>
        <v>Воскресенье</v>
      </c>
      <c r="O6" s="38"/>
      <c r="Q6" s="39" t="s">
        <v>16</v>
      </c>
      <c r="R6" s="39"/>
      <c r="S6" s="40" t="s">
        <v>17</v>
      </c>
      <c r="T6" s="40"/>
      <c r="Y6" s="20"/>
      <c r="Z6" s="20"/>
      <c r="AA6" s="20"/>
    </row>
    <row r="7" s="13" customFormat="true" ht="21.75" hidden="true" customHeight="true" outlineLevel="0" collapsed="false">
      <c r="A7" s="41"/>
      <c r="B7" s="41"/>
      <c r="C7" s="41"/>
      <c r="D7" s="42" t="str">
        <f aca="false">IFERROR(VLOOKUP(DeliveryAddress,Table,3,0),1)</f>
        <v>1</v>
      </c>
      <c r="E7" s="42"/>
      <c r="F7" s="42"/>
      <c r="G7" s="42"/>
      <c r="H7" s="42"/>
      <c r="I7" s="42"/>
      <c r="J7" s="42"/>
      <c r="K7" s="42"/>
      <c r="M7" s="33"/>
      <c r="N7" s="43"/>
      <c r="O7" s="43"/>
      <c r="Q7" s="39"/>
      <c r="R7" s="39"/>
      <c r="S7" s="40"/>
      <c r="T7" s="40"/>
      <c r="Y7" s="20"/>
      <c r="Z7" s="20"/>
      <c r="AA7" s="20"/>
    </row>
    <row r="8" s="13" customFormat="true" ht="25.5" hidden="false" customHeight="true" outlineLevel="0" collapsed="false">
      <c r="A8" s="44" t="s">
        <v>18</v>
      </c>
      <c r="B8" s="44"/>
      <c r="C8" s="44"/>
      <c r="D8" s="45"/>
      <c r="E8" s="45"/>
      <c r="F8" s="45"/>
      <c r="G8" s="45"/>
      <c r="H8" s="45"/>
      <c r="I8" s="45"/>
      <c r="J8" s="45"/>
      <c r="K8" s="45"/>
      <c r="M8" s="33" t="s">
        <v>19</v>
      </c>
      <c r="N8" s="46" t="n">
        <v>0.333333333333333</v>
      </c>
      <c r="O8" s="46"/>
      <c r="Q8" s="39"/>
      <c r="R8" s="39"/>
      <c r="S8" s="40"/>
      <c r="T8" s="40"/>
      <c r="Y8" s="20"/>
      <c r="Z8" s="20"/>
      <c r="AA8" s="20"/>
    </row>
    <row r="9" s="13" customFormat="true" ht="39.95" hidden="false" customHeight="true" outlineLevel="0" collapsed="false">
      <c r="A9" s="47" t="str">
        <f aca="false">IF(ISNA(VLOOKUP(DeliveryAddress,Setting!B:C,2,0)),"",IF(ISNA(VLOOKUP(UnloadAddress,Setting!B:C,2,0)),"",IF(VLOOKUP(DeliveryAddress,Setting!B:C,2,0)=VLOOKUP(UnloadAddress,Setting!B:C,2,0),"","Тип доверенности/получателя при получении в адресе перегруза:")))</f>
        <v/>
      </c>
      <c r="B9" s="47"/>
      <c r="C9" s="47"/>
      <c r="D9" s="48"/>
      <c r="E9" s="48"/>
      <c r="F9" s="47" t="str">
        <f aca="false"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47"/>
      <c r="H9" s="49" t="str">
        <f aca="false">IF(AND($A$9="Тип доверенности/получателя при получении в адресе перегруза:",$D$9="Разовая доверенность"),"Введите ФИО","")</f>
        <v/>
      </c>
      <c r="I9" s="49"/>
      <c r="J9" s="49" t="str">
        <f aca="false"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9"/>
      <c r="M9" s="50" t="s">
        <v>20</v>
      </c>
      <c r="N9" s="34"/>
      <c r="O9" s="34"/>
      <c r="Q9" s="39"/>
      <c r="R9" s="39"/>
      <c r="S9" s="40"/>
      <c r="T9" s="40"/>
      <c r="U9" s="51"/>
      <c r="V9" s="51"/>
      <c r="W9" s="51"/>
      <c r="X9" s="51"/>
      <c r="Y9" s="20"/>
      <c r="Z9" s="20"/>
      <c r="AA9" s="20"/>
    </row>
    <row r="10" s="13" customFormat="true" ht="26.45" hidden="false" customHeight="true" outlineLevel="0" collapsed="false">
      <c r="A10" s="47" t="str">
        <f aca="false"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47"/>
      <c r="C10" s="47"/>
      <c r="D10" s="48"/>
      <c r="E10" s="48"/>
      <c r="F10" s="47" t="str">
        <f aca="false"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47"/>
      <c r="H10" s="52" t="str">
        <f aca="false">IFERROR(VLOOKUP($D$10,Proxy,2,0),"")</f>
        <v/>
      </c>
      <c r="I10" s="52"/>
      <c r="J10" s="52"/>
      <c r="K10" s="52"/>
      <c r="M10" s="50" t="s">
        <v>21</v>
      </c>
      <c r="N10" s="46"/>
      <c r="O10" s="46"/>
      <c r="R10" s="33" t="s">
        <v>22</v>
      </c>
      <c r="S10" s="53" t="s">
        <v>23</v>
      </c>
      <c r="T10" s="53"/>
      <c r="U10" s="54"/>
      <c r="V10" s="54"/>
      <c r="W10" s="54"/>
      <c r="X10" s="54"/>
      <c r="Y10" s="20"/>
      <c r="Z10" s="20"/>
      <c r="AA10" s="20"/>
    </row>
    <row r="11" s="13" customFormat="true" ht="15.95" hidden="false" customHeight="true" outlineLevel="0" collapsed="false">
      <c r="A11" s="55" t="s">
        <v>24</v>
      </c>
      <c r="B11" s="56"/>
      <c r="C11" s="56"/>
      <c r="D11" s="56"/>
      <c r="E11" s="56"/>
      <c r="F11" s="56"/>
      <c r="G11" s="56"/>
      <c r="H11" s="56"/>
      <c r="I11" s="56"/>
      <c r="J11" s="56"/>
      <c r="K11" s="56"/>
      <c r="M11" s="50" t="s">
        <v>25</v>
      </c>
      <c r="N11" s="46"/>
      <c r="O11" s="46"/>
      <c r="R11" s="33" t="s">
        <v>26</v>
      </c>
      <c r="S11" s="57" t="s">
        <v>27</v>
      </c>
      <c r="T11" s="57"/>
      <c r="U11" s="58"/>
      <c r="V11" s="58"/>
      <c r="W11" s="58"/>
      <c r="X11" s="58"/>
      <c r="Y11" s="20"/>
      <c r="Z11" s="20"/>
      <c r="AA11" s="20"/>
    </row>
    <row r="12" s="13" customFormat="true" ht="18.6" hidden="false" customHeight="true" outlineLevel="0" collapsed="false">
      <c r="A12" s="59" t="s">
        <v>28</v>
      </c>
      <c r="B12" s="59"/>
      <c r="C12" s="59"/>
      <c r="D12" s="59"/>
      <c r="E12" s="59"/>
      <c r="F12" s="59"/>
      <c r="G12" s="59"/>
      <c r="H12" s="59"/>
      <c r="I12" s="59"/>
      <c r="J12" s="59"/>
      <c r="K12" s="59"/>
      <c r="M12" s="33" t="s">
        <v>29</v>
      </c>
      <c r="N12" s="60"/>
      <c r="O12" s="60"/>
      <c r="P12" s="61"/>
      <c r="R12" s="33"/>
      <c r="S12" s="62"/>
      <c r="T12" s="62"/>
      <c r="Y12" s="20"/>
      <c r="Z12" s="20"/>
      <c r="AA12" s="20"/>
    </row>
    <row r="13" s="13" customFormat="true" ht="23.25" hidden="false" customHeight="true" outlineLevel="0" collapsed="false">
      <c r="A13" s="59" t="s">
        <v>30</v>
      </c>
      <c r="B13" s="59"/>
      <c r="C13" s="59"/>
      <c r="D13" s="59"/>
      <c r="E13" s="59"/>
      <c r="F13" s="59"/>
      <c r="G13" s="59"/>
      <c r="H13" s="59"/>
      <c r="I13" s="59"/>
      <c r="J13" s="59"/>
      <c r="K13" s="59"/>
      <c r="L13" s="50"/>
      <c r="M13" s="50" t="s">
        <v>31</v>
      </c>
      <c r="N13" s="57"/>
      <c r="O13" s="57"/>
      <c r="P13" s="61"/>
      <c r="U13" s="63"/>
      <c r="V13" s="63"/>
      <c r="W13" s="63"/>
      <c r="X13" s="63"/>
      <c r="Y13" s="20"/>
      <c r="Z13" s="20"/>
      <c r="AA13" s="20"/>
    </row>
    <row r="14" s="13" customFormat="true" ht="18.6" hidden="false" customHeight="true" outlineLevel="0" collapsed="false">
      <c r="A14" s="59" t="s">
        <v>32</v>
      </c>
      <c r="B14" s="59"/>
      <c r="C14" s="59"/>
      <c r="D14" s="59"/>
      <c r="E14" s="59"/>
      <c r="F14" s="59"/>
      <c r="G14" s="59"/>
      <c r="H14" s="59"/>
      <c r="I14" s="59"/>
      <c r="J14" s="59"/>
      <c r="K14" s="59"/>
      <c r="U14" s="64"/>
      <c r="V14" s="64"/>
      <c r="W14" s="64"/>
      <c r="X14" s="64"/>
      <c r="Y14" s="20"/>
      <c r="Z14" s="20"/>
      <c r="AA14" s="20"/>
    </row>
    <row r="15" s="13" customFormat="true" ht="22.5" hidden="false" customHeight="true" outlineLevel="0" collapsed="false">
      <c r="A15" s="65" t="s">
        <v>33</v>
      </c>
      <c r="B15" s="65"/>
      <c r="C15" s="65"/>
      <c r="D15" s="65"/>
      <c r="E15" s="65"/>
      <c r="F15" s="65"/>
      <c r="G15" s="65"/>
      <c r="H15" s="65"/>
      <c r="I15" s="65"/>
      <c r="J15" s="65"/>
      <c r="K15" s="65"/>
      <c r="M15" s="66" t="s">
        <v>34</v>
      </c>
      <c r="N15" s="66"/>
      <c r="O15" s="66"/>
      <c r="P15" s="66"/>
      <c r="Q15" s="66"/>
      <c r="U15" s="62"/>
      <c r="V15" s="62"/>
      <c r="W15" s="62"/>
      <c r="X15" s="62"/>
      <c r="Y15" s="20"/>
      <c r="Z15" s="20"/>
      <c r="AA15" s="20"/>
    </row>
    <row r="16" customFormat="false" ht="18.75" hidden="false" customHeight="true" outlineLevel="0" collapsed="false">
      <c r="B16" s="67"/>
      <c r="C16" s="67"/>
      <c r="D16" s="68"/>
      <c r="E16" s="68"/>
      <c r="F16" s="68"/>
      <c r="G16" s="68"/>
      <c r="H16" s="69"/>
      <c r="I16" s="69"/>
      <c r="J16" s="69"/>
      <c r="K16" s="69"/>
      <c r="L16" s="69"/>
      <c r="M16" s="66"/>
      <c r="N16" s="66"/>
      <c r="O16" s="66"/>
      <c r="P16" s="66"/>
      <c r="Q16" s="66"/>
      <c r="R16" s="69"/>
      <c r="S16" s="69"/>
      <c r="T16" s="70"/>
      <c r="U16" s="71"/>
      <c r="V16" s="71"/>
      <c r="W16" s="71"/>
      <c r="X16" s="71"/>
      <c r="Y16" s="71"/>
    </row>
    <row r="17" customFormat="false" ht="27.75" hidden="false" customHeight="true" outlineLevel="0" collapsed="false">
      <c r="A17" s="72" t="s">
        <v>35</v>
      </c>
      <c r="B17" s="72" t="s">
        <v>36</v>
      </c>
      <c r="C17" s="73" t="s">
        <v>37</v>
      </c>
      <c r="D17" s="72" t="s">
        <v>38</v>
      </c>
      <c r="E17" s="72"/>
      <c r="F17" s="72" t="s">
        <v>39</v>
      </c>
      <c r="G17" s="72" t="s">
        <v>40</v>
      </c>
      <c r="H17" s="72" t="s">
        <v>41</v>
      </c>
      <c r="I17" s="72" t="s">
        <v>42</v>
      </c>
      <c r="J17" s="72" t="s">
        <v>43</v>
      </c>
      <c r="K17" s="72" t="s">
        <v>44</v>
      </c>
      <c r="L17" s="72" t="s">
        <v>45</v>
      </c>
      <c r="M17" s="72" t="s">
        <v>46</v>
      </c>
      <c r="N17" s="72"/>
      <c r="O17" s="72"/>
      <c r="P17" s="72"/>
      <c r="Q17" s="72"/>
      <c r="R17" s="74" t="s">
        <v>47</v>
      </c>
      <c r="S17" s="74"/>
      <c r="T17" s="72" t="s">
        <v>48</v>
      </c>
      <c r="U17" s="72" t="s">
        <v>49</v>
      </c>
      <c r="V17" s="75" t="s">
        <v>50</v>
      </c>
      <c r="W17" s="72" t="s">
        <v>51</v>
      </c>
      <c r="X17" s="76" t="s">
        <v>52</v>
      </c>
      <c r="Y17" s="76" t="s">
        <v>53</v>
      </c>
      <c r="Z17" s="76" t="s">
        <v>54</v>
      </c>
      <c r="AA17" s="76"/>
      <c r="AB17" s="76"/>
      <c r="AC17" s="77"/>
      <c r="AZ17" s="78" t="s">
        <v>55</v>
      </c>
    </row>
    <row r="18" customFormat="false" ht="14.25" hidden="false" customHeight="true" outlineLevel="0" collapsed="false">
      <c r="A18" s="72"/>
      <c r="B18" s="72"/>
      <c r="C18" s="73"/>
      <c r="D18" s="72"/>
      <c r="E18" s="72"/>
      <c r="F18" s="72" t="s">
        <v>56</v>
      </c>
      <c r="G18" s="72" t="s">
        <v>57</v>
      </c>
      <c r="H18" s="72" t="s">
        <v>58</v>
      </c>
      <c r="I18" s="72" t="s">
        <v>58</v>
      </c>
      <c r="J18" s="72"/>
      <c r="K18" s="72"/>
      <c r="L18" s="72"/>
      <c r="M18" s="72"/>
      <c r="N18" s="72"/>
      <c r="O18" s="72"/>
      <c r="P18" s="72"/>
      <c r="Q18" s="72"/>
      <c r="R18" s="74" t="s">
        <v>59</v>
      </c>
      <c r="S18" s="74" t="s">
        <v>60</v>
      </c>
      <c r="T18" s="72"/>
      <c r="U18" s="72"/>
      <c r="V18" s="75"/>
      <c r="W18" s="72"/>
      <c r="X18" s="76"/>
      <c r="Y18" s="76"/>
      <c r="Z18" s="76"/>
      <c r="AA18" s="76"/>
      <c r="AB18" s="76"/>
      <c r="AC18" s="77"/>
      <c r="AZ18" s="78"/>
    </row>
    <row r="19" customFormat="false" ht="27.75" hidden="false" customHeight="true" outlineLevel="0" collapsed="false">
      <c r="A19" s="79" t="s">
        <v>61</v>
      </c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  <c r="Q19" s="79"/>
      <c r="R19" s="79"/>
      <c r="S19" s="79"/>
      <c r="T19" s="79"/>
      <c r="U19" s="79"/>
      <c r="V19" s="79"/>
      <c r="W19" s="79"/>
      <c r="X19" s="80"/>
      <c r="Y19" s="80"/>
    </row>
    <row r="20" customFormat="false" ht="16.5" hidden="false" customHeight="true" outlineLevel="0" collapsed="false">
      <c r="A20" s="81" t="s">
        <v>61</v>
      </c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  <c r="P20" s="81"/>
      <c r="Q20" s="81"/>
      <c r="R20" s="81"/>
      <c r="S20" s="81"/>
      <c r="T20" s="81"/>
      <c r="U20" s="81"/>
      <c r="V20" s="81"/>
      <c r="W20" s="81"/>
      <c r="X20" s="81"/>
      <c r="Y20" s="81"/>
    </row>
    <row r="21" customFormat="false" ht="14.25" hidden="false" customHeight="true" outlineLevel="0" collapsed="false">
      <c r="A21" s="82" t="s">
        <v>62</v>
      </c>
      <c r="B21" s="82"/>
      <c r="C21" s="82"/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82"/>
      <c r="P21" s="82"/>
      <c r="Q21" s="82"/>
      <c r="R21" s="82"/>
      <c r="S21" s="82"/>
      <c r="T21" s="82"/>
      <c r="U21" s="82"/>
      <c r="V21" s="82"/>
      <c r="W21" s="82"/>
      <c r="X21" s="82"/>
      <c r="Y21" s="82"/>
    </row>
    <row r="22" customFormat="false" ht="27" hidden="false" customHeight="true" outlineLevel="0" collapsed="false">
      <c r="A22" s="83" t="s">
        <v>63</v>
      </c>
      <c r="B22" s="83" t="s">
        <v>64</v>
      </c>
      <c r="C22" s="84" t="n">
        <v>4301031106</v>
      </c>
      <c r="D22" s="85" t="n">
        <v>4607091389258</v>
      </c>
      <c r="E22" s="85"/>
      <c r="F22" s="86" t="n">
        <v>0.3</v>
      </c>
      <c r="G22" s="87" t="n">
        <v>6</v>
      </c>
      <c r="H22" s="86" t="n">
        <v>1.8</v>
      </c>
      <c r="I22" s="86" t="n">
        <v>2</v>
      </c>
      <c r="J22" s="87" t="n">
        <v>156</v>
      </c>
      <c r="K22" s="88" t="s">
        <v>65</v>
      </c>
      <c r="L22" s="87" t="n">
        <v>35</v>
      </c>
      <c r="M22" s="89" t="str">
        <f aca="false"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89"/>
      <c r="O22" s="89"/>
      <c r="P22" s="89"/>
      <c r="Q22" s="89"/>
      <c r="R22" s="90"/>
      <c r="S22" s="90"/>
      <c r="T22" s="91" t="s">
        <v>66</v>
      </c>
      <c r="U22" s="92" t="n">
        <v>0</v>
      </c>
      <c r="V22" s="93" t="n">
        <f aca="false">IFERROR(IF(U22="",0,CEILING((U22/$H22),1)*$H22),"")</f>
        <v>0</v>
      </c>
      <c r="W22" s="94" t="str">
        <f aca="false">IFERROR(IF(V22=0,"",ROUNDUP(V22/H22,0)*0.00753),"")</f>
        <v/>
      </c>
      <c r="X22" s="95"/>
      <c r="Y22" s="96"/>
      <c r="AC22" s="97"/>
      <c r="AZ22" s="98" t="s">
        <v>1</v>
      </c>
    </row>
    <row r="23" customFormat="false" ht="12.75" hidden="false" customHeight="false" outlineLevel="0" collapsed="false">
      <c r="A23" s="99"/>
      <c r="B23" s="99"/>
      <c r="C23" s="99"/>
      <c r="D23" s="99"/>
      <c r="E23" s="99"/>
      <c r="F23" s="99"/>
      <c r="G23" s="99"/>
      <c r="H23" s="99"/>
      <c r="I23" s="99"/>
      <c r="J23" s="99"/>
      <c r="K23" s="99"/>
      <c r="L23" s="99"/>
      <c r="M23" s="100" t="s">
        <v>67</v>
      </c>
      <c r="N23" s="100"/>
      <c r="O23" s="100"/>
      <c r="P23" s="100"/>
      <c r="Q23" s="100"/>
      <c r="R23" s="100"/>
      <c r="S23" s="100"/>
      <c r="T23" s="101" t="s">
        <v>68</v>
      </c>
      <c r="U23" s="102" t="n">
        <f aca="false">IFERROR(U22/H22,"0")</f>
        <v>0</v>
      </c>
      <c r="V23" s="102" t="n">
        <f aca="false">IFERROR(V22/H22,"0")</f>
        <v>0</v>
      </c>
      <c r="W23" s="102" t="n">
        <f aca="false">IFERROR(IF(W22="",0,W22),"0")</f>
        <v>0</v>
      </c>
      <c r="X23" s="103"/>
      <c r="Y23" s="103"/>
    </row>
    <row r="24" customFormat="false" ht="12.75" hidden="false" customHeight="false" outlineLevel="0" collapsed="false">
      <c r="A24" s="99"/>
      <c r="B24" s="99"/>
      <c r="C24" s="99"/>
      <c r="D24" s="99"/>
      <c r="E24" s="99"/>
      <c r="F24" s="99"/>
      <c r="G24" s="99"/>
      <c r="H24" s="99"/>
      <c r="I24" s="99"/>
      <c r="J24" s="99"/>
      <c r="K24" s="99"/>
      <c r="L24" s="99"/>
      <c r="M24" s="100" t="s">
        <v>67</v>
      </c>
      <c r="N24" s="100"/>
      <c r="O24" s="100"/>
      <c r="P24" s="100"/>
      <c r="Q24" s="100"/>
      <c r="R24" s="100"/>
      <c r="S24" s="100"/>
      <c r="T24" s="101" t="s">
        <v>66</v>
      </c>
      <c r="U24" s="102" t="n">
        <f aca="false">IFERROR(SUM(U22:U22),"0")</f>
        <v>0</v>
      </c>
      <c r="V24" s="102" t="n">
        <f aca="false">IFERROR(SUM(V22:V22),"0")</f>
        <v>0</v>
      </c>
      <c r="W24" s="101"/>
      <c r="X24" s="103"/>
      <c r="Y24" s="103"/>
    </row>
    <row r="25" customFormat="false" ht="14.25" hidden="false" customHeight="true" outlineLevel="0" collapsed="false">
      <c r="A25" s="82" t="s">
        <v>69</v>
      </c>
      <c r="B25" s="82"/>
      <c r="C25" s="82"/>
      <c r="D25" s="82"/>
      <c r="E25" s="82"/>
      <c r="F25" s="82"/>
      <c r="G25" s="82"/>
      <c r="H25" s="82"/>
      <c r="I25" s="82"/>
      <c r="J25" s="82"/>
      <c r="K25" s="82"/>
      <c r="L25" s="82"/>
      <c r="M25" s="82"/>
      <c r="N25" s="82"/>
      <c r="O25" s="82"/>
      <c r="P25" s="82"/>
      <c r="Q25" s="82"/>
      <c r="R25" s="82"/>
      <c r="S25" s="82"/>
      <c r="T25" s="82"/>
      <c r="U25" s="82"/>
      <c r="V25" s="82"/>
      <c r="W25" s="82"/>
      <c r="X25" s="82"/>
      <c r="Y25" s="82"/>
    </row>
    <row r="26" customFormat="false" ht="27" hidden="false" customHeight="true" outlineLevel="0" collapsed="false">
      <c r="A26" s="83" t="s">
        <v>70</v>
      </c>
      <c r="B26" s="83" t="s">
        <v>71</v>
      </c>
      <c r="C26" s="84" t="n">
        <v>4301051176</v>
      </c>
      <c r="D26" s="85" t="n">
        <v>4607091383881</v>
      </c>
      <c r="E26" s="85"/>
      <c r="F26" s="86" t="n">
        <v>0.33</v>
      </c>
      <c r="G26" s="87" t="n">
        <v>6</v>
      </c>
      <c r="H26" s="86" t="n">
        <v>1.98</v>
      </c>
      <c r="I26" s="86" t="n">
        <v>2.246</v>
      </c>
      <c r="J26" s="87" t="n">
        <v>156</v>
      </c>
      <c r="K26" s="88" t="s">
        <v>65</v>
      </c>
      <c r="L26" s="87" t="n">
        <v>35</v>
      </c>
      <c r="M26" s="89" t="str">
        <f aca="false"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89"/>
      <c r="O26" s="89"/>
      <c r="P26" s="89"/>
      <c r="Q26" s="89"/>
      <c r="R26" s="90"/>
      <c r="S26" s="90"/>
      <c r="T26" s="91" t="s">
        <v>66</v>
      </c>
      <c r="U26" s="92" t="n">
        <v>0</v>
      </c>
      <c r="V26" s="93" t="n">
        <f aca="false">IFERROR(IF(U26="",0,CEILING((U26/$H26),1)*$H26),"")</f>
        <v>0</v>
      </c>
      <c r="W26" s="94" t="str">
        <f aca="false">IFERROR(IF(V26=0,"",ROUNDUP(V26/H26,0)*0.00753),"")</f>
        <v/>
      </c>
      <c r="X26" s="95"/>
      <c r="Y26" s="96"/>
      <c r="AC26" s="97"/>
      <c r="AZ26" s="98" t="s">
        <v>1</v>
      </c>
    </row>
    <row r="27" customFormat="false" ht="27" hidden="false" customHeight="true" outlineLevel="0" collapsed="false">
      <c r="A27" s="83" t="s">
        <v>72</v>
      </c>
      <c r="B27" s="83" t="s">
        <v>73</v>
      </c>
      <c r="C27" s="84" t="n">
        <v>4301051172</v>
      </c>
      <c r="D27" s="85" t="n">
        <v>4607091388237</v>
      </c>
      <c r="E27" s="85"/>
      <c r="F27" s="86" t="n">
        <v>0.42</v>
      </c>
      <c r="G27" s="87" t="n">
        <v>6</v>
      </c>
      <c r="H27" s="86" t="n">
        <v>2.52</v>
      </c>
      <c r="I27" s="86" t="n">
        <v>2.786</v>
      </c>
      <c r="J27" s="87" t="n">
        <v>156</v>
      </c>
      <c r="K27" s="88" t="s">
        <v>65</v>
      </c>
      <c r="L27" s="87" t="n">
        <v>35</v>
      </c>
      <c r="M27" s="89" t="str">
        <f aca="false"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89"/>
      <c r="O27" s="89"/>
      <c r="P27" s="89"/>
      <c r="Q27" s="89"/>
      <c r="R27" s="90"/>
      <c r="S27" s="90"/>
      <c r="T27" s="91" t="s">
        <v>66</v>
      </c>
      <c r="U27" s="92" t="n">
        <v>0</v>
      </c>
      <c r="V27" s="93" t="n">
        <f aca="false">IFERROR(IF(U27="",0,CEILING((U27/$H27),1)*$H27),"")</f>
        <v>0</v>
      </c>
      <c r="W27" s="94" t="str">
        <f aca="false">IFERROR(IF(V27=0,"",ROUNDUP(V27/H27,0)*0.00753),"")</f>
        <v/>
      </c>
      <c r="X27" s="95"/>
      <c r="Y27" s="96"/>
      <c r="AC27" s="97"/>
      <c r="AZ27" s="98" t="s">
        <v>1</v>
      </c>
    </row>
    <row r="28" customFormat="false" ht="27" hidden="false" customHeight="true" outlineLevel="0" collapsed="false">
      <c r="A28" s="83" t="s">
        <v>74</v>
      </c>
      <c r="B28" s="83" t="s">
        <v>75</v>
      </c>
      <c r="C28" s="84" t="n">
        <v>4301051180</v>
      </c>
      <c r="D28" s="85" t="n">
        <v>4607091383935</v>
      </c>
      <c r="E28" s="85"/>
      <c r="F28" s="86" t="n">
        <v>0.33</v>
      </c>
      <c r="G28" s="87" t="n">
        <v>6</v>
      </c>
      <c r="H28" s="86" t="n">
        <v>1.98</v>
      </c>
      <c r="I28" s="86" t="n">
        <v>2.246</v>
      </c>
      <c r="J28" s="87" t="n">
        <v>156</v>
      </c>
      <c r="K28" s="88" t="s">
        <v>65</v>
      </c>
      <c r="L28" s="87" t="n">
        <v>30</v>
      </c>
      <c r="M28" s="89" t="str">
        <f aca="false"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89"/>
      <c r="O28" s="89"/>
      <c r="P28" s="89"/>
      <c r="Q28" s="89"/>
      <c r="R28" s="90"/>
      <c r="S28" s="90"/>
      <c r="T28" s="91" t="s">
        <v>66</v>
      </c>
      <c r="U28" s="92" t="n">
        <v>0</v>
      </c>
      <c r="V28" s="93" t="n">
        <f aca="false">IFERROR(IF(U28="",0,CEILING((U28/$H28),1)*$H28),"")</f>
        <v>0</v>
      </c>
      <c r="W28" s="94" t="str">
        <f aca="false">IFERROR(IF(V28=0,"",ROUNDUP(V28/H28,0)*0.00753),"")</f>
        <v/>
      </c>
      <c r="X28" s="95"/>
      <c r="Y28" s="96"/>
      <c r="AC28" s="97"/>
      <c r="AZ28" s="98" t="s">
        <v>1</v>
      </c>
    </row>
    <row r="29" customFormat="false" ht="27" hidden="false" customHeight="true" outlineLevel="0" collapsed="false">
      <c r="A29" s="83" t="s">
        <v>76</v>
      </c>
      <c r="B29" s="83" t="s">
        <v>77</v>
      </c>
      <c r="C29" s="84" t="n">
        <v>4301051426</v>
      </c>
      <c r="D29" s="85" t="n">
        <v>4680115881853</v>
      </c>
      <c r="E29" s="85"/>
      <c r="F29" s="86" t="n">
        <v>0.33</v>
      </c>
      <c r="G29" s="87" t="n">
        <v>6</v>
      </c>
      <c r="H29" s="86" t="n">
        <v>1.98</v>
      </c>
      <c r="I29" s="86" t="n">
        <v>2.246</v>
      </c>
      <c r="J29" s="87" t="n">
        <v>156</v>
      </c>
      <c r="K29" s="88" t="s">
        <v>65</v>
      </c>
      <c r="L29" s="87" t="n">
        <v>30</v>
      </c>
      <c r="M29" s="89" t="str">
        <f aca="false"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89"/>
      <c r="O29" s="89"/>
      <c r="P29" s="89"/>
      <c r="Q29" s="89"/>
      <c r="R29" s="90"/>
      <c r="S29" s="90"/>
      <c r="T29" s="91" t="s">
        <v>66</v>
      </c>
      <c r="U29" s="92" t="n">
        <v>0</v>
      </c>
      <c r="V29" s="93" t="n">
        <f aca="false">IFERROR(IF(U29="",0,CEILING((U29/$H29),1)*$H29),"")</f>
        <v>0</v>
      </c>
      <c r="W29" s="94" t="str">
        <f aca="false">IFERROR(IF(V29=0,"",ROUNDUP(V29/H29,0)*0.00753),"")</f>
        <v/>
      </c>
      <c r="X29" s="95"/>
      <c r="Y29" s="96"/>
      <c r="AC29" s="97"/>
      <c r="AZ29" s="98" t="s">
        <v>1</v>
      </c>
    </row>
    <row r="30" customFormat="false" ht="27" hidden="false" customHeight="true" outlineLevel="0" collapsed="false">
      <c r="A30" s="83" t="s">
        <v>78</v>
      </c>
      <c r="B30" s="83" t="s">
        <v>79</v>
      </c>
      <c r="C30" s="84" t="n">
        <v>4301051178</v>
      </c>
      <c r="D30" s="85" t="n">
        <v>4607091383911</v>
      </c>
      <c r="E30" s="85"/>
      <c r="F30" s="86" t="n">
        <v>0.33</v>
      </c>
      <c r="G30" s="87" t="n">
        <v>6</v>
      </c>
      <c r="H30" s="86" t="n">
        <v>1.98</v>
      </c>
      <c r="I30" s="86" t="n">
        <v>2.246</v>
      </c>
      <c r="J30" s="87" t="n">
        <v>156</v>
      </c>
      <c r="K30" s="88" t="s">
        <v>65</v>
      </c>
      <c r="L30" s="87" t="n">
        <v>35</v>
      </c>
      <c r="M30" s="89" t="str">
        <f aca="false"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89"/>
      <c r="O30" s="89"/>
      <c r="P30" s="89"/>
      <c r="Q30" s="89"/>
      <c r="R30" s="90"/>
      <c r="S30" s="90"/>
      <c r="T30" s="91" t="s">
        <v>66</v>
      </c>
      <c r="U30" s="92" t="n">
        <v>0</v>
      </c>
      <c r="V30" s="93" t="n">
        <f aca="false">IFERROR(IF(U30="",0,CEILING((U30/$H30),1)*$H30),"")</f>
        <v>0</v>
      </c>
      <c r="W30" s="94" t="str">
        <f aca="false">IFERROR(IF(V30=0,"",ROUNDUP(V30/H30,0)*0.00753),"")</f>
        <v/>
      </c>
      <c r="X30" s="95"/>
      <c r="Y30" s="96"/>
      <c r="AC30" s="97"/>
      <c r="AZ30" s="98" t="s">
        <v>1</v>
      </c>
    </row>
    <row r="31" customFormat="false" ht="27" hidden="false" customHeight="true" outlineLevel="0" collapsed="false">
      <c r="A31" s="83" t="s">
        <v>80</v>
      </c>
      <c r="B31" s="83" t="s">
        <v>81</v>
      </c>
      <c r="C31" s="84" t="n">
        <v>4301051174</v>
      </c>
      <c r="D31" s="85" t="n">
        <v>4607091388244</v>
      </c>
      <c r="E31" s="85"/>
      <c r="F31" s="86" t="n">
        <v>0.42</v>
      </c>
      <c r="G31" s="87" t="n">
        <v>6</v>
      </c>
      <c r="H31" s="86" t="n">
        <v>2.52</v>
      </c>
      <c r="I31" s="86" t="n">
        <v>2.786</v>
      </c>
      <c r="J31" s="87" t="n">
        <v>156</v>
      </c>
      <c r="K31" s="88" t="s">
        <v>65</v>
      </c>
      <c r="L31" s="87" t="n">
        <v>35</v>
      </c>
      <c r="M31" s="89" t="str">
        <f aca="false"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89"/>
      <c r="O31" s="89"/>
      <c r="P31" s="89"/>
      <c r="Q31" s="89"/>
      <c r="R31" s="90"/>
      <c r="S31" s="90"/>
      <c r="T31" s="91" t="s">
        <v>66</v>
      </c>
      <c r="U31" s="92" t="n">
        <v>0</v>
      </c>
      <c r="V31" s="93" t="n">
        <f aca="false">IFERROR(IF(U31="",0,CEILING((U31/$H31),1)*$H31),"")</f>
        <v>0</v>
      </c>
      <c r="W31" s="94" t="str">
        <f aca="false">IFERROR(IF(V31=0,"",ROUNDUP(V31/H31,0)*0.00753),"")</f>
        <v/>
      </c>
      <c r="X31" s="95"/>
      <c r="Y31" s="96"/>
      <c r="AC31" s="97"/>
      <c r="AZ31" s="98" t="s">
        <v>1</v>
      </c>
    </row>
    <row r="32" customFormat="false" ht="12.75" hidden="false" customHeight="false" outlineLevel="0" collapsed="false">
      <c r="A32" s="99"/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  <c r="M32" s="100" t="s">
        <v>67</v>
      </c>
      <c r="N32" s="100"/>
      <c r="O32" s="100"/>
      <c r="P32" s="100"/>
      <c r="Q32" s="100"/>
      <c r="R32" s="100"/>
      <c r="S32" s="100"/>
      <c r="T32" s="101" t="s">
        <v>68</v>
      </c>
      <c r="U32" s="102" t="n">
        <f aca="false">IFERROR(U26/H26,"0")+IFERROR(U27/H27,"0")+IFERROR(U28/H28,"0")+IFERROR(U29/H29,"0")+IFERROR(U30/H30,"0")+IFERROR(U31/H31,"0")</f>
        <v>0</v>
      </c>
      <c r="V32" s="102" t="n">
        <f aca="false">IFERROR(V26/H26,"0")+IFERROR(V27/H27,"0")+IFERROR(V28/H28,"0")+IFERROR(V29/H29,"0")+IFERROR(V30/H30,"0")+IFERROR(V31/H31,"0")</f>
        <v>0</v>
      </c>
      <c r="W32" s="102" t="n">
        <f aca="false">IFERROR(IF(W26="",0,W26),"0")+IFERROR(IF(W27="",0,W27),"0")+IFERROR(IF(W28="",0,W28),"0")+IFERROR(IF(W29="",0,W29),"0")+IFERROR(IF(W30="",0,W30),"0")+IFERROR(IF(W31="",0,W31),"0")</f>
        <v>0</v>
      </c>
      <c r="X32" s="103"/>
      <c r="Y32" s="103"/>
    </row>
    <row r="33" customFormat="false" ht="12.75" hidden="false" customHeight="false" outlineLevel="0" collapsed="false">
      <c r="A33" s="99"/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  <c r="M33" s="100" t="s">
        <v>67</v>
      </c>
      <c r="N33" s="100"/>
      <c r="O33" s="100"/>
      <c r="P33" s="100"/>
      <c r="Q33" s="100"/>
      <c r="R33" s="100"/>
      <c r="S33" s="100"/>
      <c r="T33" s="101" t="s">
        <v>66</v>
      </c>
      <c r="U33" s="102" t="n">
        <f aca="false">IFERROR(SUM(U26:U31),"0")</f>
        <v>0</v>
      </c>
      <c r="V33" s="102" t="n">
        <f aca="false">IFERROR(SUM(V26:V31),"0")</f>
        <v>0</v>
      </c>
      <c r="W33" s="101"/>
      <c r="X33" s="103"/>
      <c r="Y33" s="103"/>
    </row>
    <row r="34" customFormat="false" ht="14.25" hidden="false" customHeight="true" outlineLevel="0" collapsed="false">
      <c r="A34" s="82" t="s">
        <v>82</v>
      </c>
      <c r="B34" s="82"/>
      <c r="C34" s="82"/>
      <c r="D34" s="82"/>
      <c r="E34" s="82"/>
      <c r="F34" s="82"/>
      <c r="G34" s="82"/>
      <c r="H34" s="82"/>
      <c r="I34" s="82"/>
      <c r="J34" s="82"/>
      <c r="K34" s="82"/>
      <c r="L34" s="82"/>
      <c r="M34" s="82"/>
      <c r="N34" s="82"/>
      <c r="O34" s="82"/>
      <c r="P34" s="82"/>
      <c r="Q34" s="82"/>
      <c r="R34" s="82"/>
      <c r="S34" s="82"/>
      <c r="T34" s="82"/>
      <c r="U34" s="82"/>
      <c r="V34" s="82"/>
      <c r="W34" s="82"/>
      <c r="X34" s="82"/>
      <c r="Y34" s="82"/>
    </row>
    <row r="35" customFormat="false" ht="27" hidden="false" customHeight="true" outlineLevel="0" collapsed="false">
      <c r="A35" s="83" t="s">
        <v>83</v>
      </c>
      <c r="B35" s="83" t="s">
        <v>84</v>
      </c>
      <c r="C35" s="84" t="n">
        <v>4301032013</v>
      </c>
      <c r="D35" s="85" t="n">
        <v>4607091388503</v>
      </c>
      <c r="E35" s="85"/>
      <c r="F35" s="86" t="n">
        <v>0.05</v>
      </c>
      <c r="G35" s="87" t="n">
        <v>12</v>
      </c>
      <c r="H35" s="86" t="n">
        <v>0.6</v>
      </c>
      <c r="I35" s="86" t="n">
        <v>0.842</v>
      </c>
      <c r="J35" s="87" t="n">
        <v>156</v>
      </c>
      <c r="K35" s="88" t="s">
        <v>85</v>
      </c>
      <c r="L35" s="87" t="n">
        <v>120</v>
      </c>
      <c r="M35" s="89" t="str">
        <f aca="false"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89"/>
      <c r="O35" s="89"/>
      <c r="P35" s="89"/>
      <c r="Q35" s="89"/>
      <c r="R35" s="90"/>
      <c r="S35" s="90"/>
      <c r="T35" s="91" t="s">
        <v>66</v>
      </c>
      <c r="U35" s="92" t="n">
        <v>0</v>
      </c>
      <c r="V35" s="93" t="n">
        <f aca="false">IFERROR(IF(U35="",0,CEILING((U35/$H35),1)*$H35),"")</f>
        <v>0</v>
      </c>
      <c r="W35" s="94" t="str">
        <f aca="false">IFERROR(IF(V35=0,"",ROUNDUP(V35/H35,0)*0.00753),"")</f>
        <v/>
      </c>
      <c r="X35" s="95"/>
      <c r="Y35" s="96"/>
      <c r="AC35" s="97"/>
      <c r="AZ35" s="98" t="s">
        <v>86</v>
      </c>
    </row>
    <row r="36" customFormat="false" ht="27" hidden="false" customHeight="true" outlineLevel="0" collapsed="false">
      <c r="A36" s="83" t="s">
        <v>87</v>
      </c>
      <c r="B36" s="83" t="s">
        <v>88</v>
      </c>
      <c r="C36" s="84" t="n">
        <v>4301032036</v>
      </c>
      <c r="D36" s="85" t="n">
        <v>4680115880139</v>
      </c>
      <c r="E36" s="85"/>
      <c r="F36" s="86" t="n">
        <v>0.025</v>
      </c>
      <c r="G36" s="87" t="n">
        <v>10</v>
      </c>
      <c r="H36" s="86" t="n">
        <v>0.25</v>
      </c>
      <c r="I36" s="86" t="n">
        <v>0.41</v>
      </c>
      <c r="J36" s="87" t="n">
        <v>234</v>
      </c>
      <c r="K36" s="88" t="s">
        <v>89</v>
      </c>
      <c r="L36" s="87" t="n">
        <v>120</v>
      </c>
      <c r="M36" s="89" t="str">
        <f aca="false"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89"/>
      <c r="O36" s="89"/>
      <c r="P36" s="89"/>
      <c r="Q36" s="89"/>
      <c r="R36" s="90"/>
      <c r="S36" s="90"/>
      <c r="T36" s="91" t="s">
        <v>66</v>
      </c>
      <c r="U36" s="92" t="n">
        <v>0</v>
      </c>
      <c r="V36" s="93" t="n">
        <f aca="false">IFERROR(IF(U36="",0,CEILING((U36/$H36),1)*$H36),"")</f>
        <v>0</v>
      </c>
      <c r="W36" s="94" t="str">
        <f aca="false">IFERROR(IF(V36=0,"",ROUNDUP(V36/H36,0)*0.00502),"")</f>
        <v/>
      </c>
      <c r="X36" s="95"/>
      <c r="Y36" s="96"/>
      <c r="AC36" s="97"/>
      <c r="AZ36" s="98" t="s">
        <v>86</v>
      </c>
    </row>
    <row r="37" customFormat="false" ht="12.75" hidden="false" customHeight="false" outlineLevel="0" collapsed="false">
      <c r="A37" s="99"/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  <c r="M37" s="100" t="s">
        <v>67</v>
      </c>
      <c r="N37" s="100"/>
      <c r="O37" s="100"/>
      <c r="P37" s="100"/>
      <c r="Q37" s="100"/>
      <c r="R37" s="100"/>
      <c r="S37" s="100"/>
      <c r="T37" s="101" t="s">
        <v>68</v>
      </c>
      <c r="U37" s="102" t="n">
        <f aca="false">IFERROR(U35/H35,"0")+IFERROR(U36/H36,"0")</f>
        <v>0</v>
      </c>
      <c r="V37" s="102" t="n">
        <f aca="false">IFERROR(V35/H35,"0")+IFERROR(V36/H36,"0")</f>
        <v>0</v>
      </c>
      <c r="W37" s="102" t="n">
        <f aca="false">IFERROR(IF(W35="",0,W35),"0")+IFERROR(IF(W36="",0,W36),"0")</f>
        <v>0</v>
      </c>
      <c r="X37" s="103"/>
      <c r="Y37" s="103"/>
    </row>
    <row r="38" customFormat="false" ht="12.75" hidden="false" customHeight="false" outlineLevel="0" collapsed="false">
      <c r="A38" s="99"/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100" t="s">
        <v>67</v>
      </c>
      <c r="N38" s="100"/>
      <c r="O38" s="100"/>
      <c r="P38" s="100"/>
      <c r="Q38" s="100"/>
      <c r="R38" s="100"/>
      <c r="S38" s="100"/>
      <c r="T38" s="101" t="s">
        <v>66</v>
      </c>
      <c r="U38" s="102" t="n">
        <f aca="false">IFERROR(SUM(U35:U36),"0")</f>
        <v>0</v>
      </c>
      <c r="V38" s="102" t="n">
        <f aca="false">IFERROR(SUM(V35:V36),"0")</f>
        <v>0</v>
      </c>
      <c r="W38" s="101"/>
      <c r="X38" s="103"/>
      <c r="Y38" s="103"/>
    </row>
    <row r="39" customFormat="false" ht="14.25" hidden="false" customHeight="true" outlineLevel="0" collapsed="false">
      <c r="A39" s="82" t="s">
        <v>90</v>
      </c>
      <c r="B39" s="82"/>
      <c r="C39" s="82"/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  <c r="P39" s="82"/>
      <c r="Q39" s="82"/>
      <c r="R39" s="82"/>
      <c r="S39" s="82"/>
      <c r="T39" s="82"/>
      <c r="U39" s="82"/>
      <c r="V39" s="82"/>
      <c r="W39" s="82"/>
      <c r="X39" s="82"/>
      <c r="Y39" s="82"/>
    </row>
    <row r="40" customFormat="false" ht="80.25" hidden="false" customHeight="true" outlineLevel="0" collapsed="false">
      <c r="A40" s="83" t="s">
        <v>91</v>
      </c>
      <c r="B40" s="83" t="s">
        <v>92</v>
      </c>
      <c r="C40" s="84" t="n">
        <v>4301160001</v>
      </c>
      <c r="D40" s="85" t="n">
        <v>4607091388282</v>
      </c>
      <c r="E40" s="85"/>
      <c r="F40" s="86" t="n">
        <v>0.3</v>
      </c>
      <c r="G40" s="87" t="n">
        <v>6</v>
      </c>
      <c r="H40" s="86" t="n">
        <v>1.8</v>
      </c>
      <c r="I40" s="86" t="n">
        <v>2.084</v>
      </c>
      <c r="J40" s="87" t="n">
        <v>156</v>
      </c>
      <c r="K40" s="88" t="s">
        <v>85</v>
      </c>
      <c r="L40" s="87" t="n">
        <v>30</v>
      </c>
      <c r="M40" s="89" t="str">
        <f aca="false"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89"/>
      <c r="O40" s="89"/>
      <c r="P40" s="89"/>
      <c r="Q40" s="89"/>
      <c r="R40" s="90"/>
      <c r="S40" s="90"/>
      <c r="T40" s="91" t="s">
        <v>66</v>
      </c>
      <c r="U40" s="92" t="n">
        <v>0</v>
      </c>
      <c r="V40" s="93" t="n">
        <f aca="false">IFERROR(IF(U40="",0,CEILING((U40/$H40),1)*$H40),"")</f>
        <v>0</v>
      </c>
      <c r="W40" s="94" t="str">
        <f aca="false">IFERROR(IF(V40=0,"",ROUNDUP(V40/H40,0)*0.00753),"")</f>
        <v/>
      </c>
      <c r="X40" s="95" t="s">
        <v>93</v>
      </c>
      <c r="Y40" s="96"/>
      <c r="AC40" s="97"/>
      <c r="AZ40" s="98" t="s">
        <v>1</v>
      </c>
    </row>
    <row r="41" customFormat="false" ht="12.75" hidden="false" customHeight="false" outlineLevel="0" collapsed="false">
      <c r="A41" s="99"/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100" t="s">
        <v>67</v>
      </c>
      <c r="N41" s="100"/>
      <c r="O41" s="100"/>
      <c r="P41" s="100"/>
      <c r="Q41" s="100"/>
      <c r="R41" s="100"/>
      <c r="S41" s="100"/>
      <c r="T41" s="101" t="s">
        <v>68</v>
      </c>
      <c r="U41" s="102" t="n">
        <f aca="false">IFERROR(U40/H40,"0")</f>
        <v>0</v>
      </c>
      <c r="V41" s="102" t="n">
        <f aca="false">IFERROR(V40/H40,"0")</f>
        <v>0</v>
      </c>
      <c r="W41" s="102" t="n">
        <f aca="false">IFERROR(IF(W40="",0,W40),"0")</f>
        <v>0</v>
      </c>
      <c r="X41" s="103"/>
      <c r="Y41" s="103"/>
    </row>
    <row r="42" customFormat="false" ht="12.75" hidden="false" customHeight="false" outlineLevel="0" collapsed="false">
      <c r="A42" s="99"/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  <c r="M42" s="100" t="s">
        <v>67</v>
      </c>
      <c r="N42" s="100"/>
      <c r="O42" s="100"/>
      <c r="P42" s="100"/>
      <c r="Q42" s="100"/>
      <c r="R42" s="100"/>
      <c r="S42" s="100"/>
      <c r="T42" s="101" t="s">
        <v>66</v>
      </c>
      <c r="U42" s="102" t="n">
        <f aca="false">IFERROR(SUM(U40:U40),"0")</f>
        <v>0</v>
      </c>
      <c r="V42" s="102" t="n">
        <f aca="false">IFERROR(SUM(V40:V40),"0")</f>
        <v>0</v>
      </c>
      <c r="W42" s="101"/>
      <c r="X42" s="103"/>
      <c r="Y42" s="103"/>
    </row>
    <row r="43" customFormat="false" ht="14.25" hidden="false" customHeight="true" outlineLevel="0" collapsed="false">
      <c r="A43" s="82" t="s">
        <v>94</v>
      </c>
      <c r="B43" s="82"/>
      <c r="C43" s="82"/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2"/>
      <c r="P43" s="82"/>
      <c r="Q43" s="82"/>
      <c r="R43" s="82"/>
      <c r="S43" s="82"/>
      <c r="T43" s="82"/>
      <c r="U43" s="82"/>
      <c r="V43" s="82"/>
      <c r="W43" s="82"/>
      <c r="X43" s="82"/>
      <c r="Y43" s="82"/>
    </row>
    <row r="44" customFormat="false" ht="27" hidden="false" customHeight="true" outlineLevel="0" collapsed="false">
      <c r="A44" s="83" t="s">
        <v>95</v>
      </c>
      <c r="B44" s="83" t="s">
        <v>96</v>
      </c>
      <c r="C44" s="84" t="n">
        <v>4301170002</v>
      </c>
      <c r="D44" s="85" t="n">
        <v>4607091389111</v>
      </c>
      <c r="E44" s="85"/>
      <c r="F44" s="86" t="n">
        <v>0.025</v>
      </c>
      <c r="G44" s="87" t="n">
        <v>10</v>
      </c>
      <c r="H44" s="86" t="n">
        <v>0.25</v>
      </c>
      <c r="I44" s="86" t="n">
        <v>0.492</v>
      </c>
      <c r="J44" s="87" t="n">
        <v>156</v>
      </c>
      <c r="K44" s="88" t="s">
        <v>85</v>
      </c>
      <c r="L44" s="87" t="n">
        <v>120</v>
      </c>
      <c r="M44" s="89" t="str">
        <f aca="false"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>С/к колбасы Чипсы сыровяленые из натурального филе Ядрена копоть Фикс.вес 0,03 пакет мгс 120 Ядрена копоть</v>
      </c>
      <c r="N44" s="89"/>
      <c r="O44" s="89"/>
      <c r="P44" s="89"/>
      <c r="Q44" s="89"/>
      <c r="R44" s="90"/>
      <c r="S44" s="90"/>
      <c r="T44" s="91" t="s">
        <v>66</v>
      </c>
      <c r="U44" s="92" t="n">
        <v>0</v>
      </c>
      <c r="V44" s="93" t="n">
        <f aca="false">IFERROR(IF(U44="",0,CEILING((U44/$H44),1)*$H44),"")</f>
        <v>0</v>
      </c>
      <c r="W44" s="94" t="str">
        <f aca="false">IFERROR(IF(V44=0,"",ROUNDUP(V44/H44,0)*0.00753),"")</f>
        <v/>
      </c>
      <c r="X44" s="95"/>
      <c r="Y44" s="96"/>
      <c r="AC44" s="97"/>
      <c r="AZ44" s="98" t="s">
        <v>86</v>
      </c>
    </row>
    <row r="45" customFormat="false" ht="12.75" hidden="false" customHeight="false" outlineLevel="0" collapsed="false">
      <c r="A45" s="99"/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  <c r="M45" s="100" t="s">
        <v>67</v>
      </c>
      <c r="N45" s="100"/>
      <c r="O45" s="100"/>
      <c r="P45" s="100"/>
      <c r="Q45" s="100"/>
      <c r="R45" s="100"/>
      <c r="S45" s="100"/>
      <c r="T45" s="101" t="s">
        <v>68</v>
      </c>
      <c r="U45" s="102" t="n">
        <f aca="false">IFERROR(U44/H44,"0")</f>
        <v>0</v>
      </c>
      <c r="V45" s="102" t="n">
        <f aca="false">IFERROR(V44/H44,"0")</f>
        <v>0</v>
      </c>
      <c r="W45" s="102" t="n">
        <f aca="false">IFERROR(IF(W44="",0,W44),"0")</f>
        <v>0</v>
      </c>
      <c r="X45" s="103"/>
      <c r="Y45" s="103"/>
    </row>
    <row r="46" customFormat="false" ht="12.75" hidden="false" customHeight="false" outlineLevel="0" collapsed="false">
      <c r="A46" s="99"/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100" t="s">
        <v>67</v>
      </c>
      <c r="N46" s="100"/>
      <c r="O46" s="100"/>
      <c r="P46" s="100"/>
      <c r="Q46" s="100"/>
      <c r="R46" s="100"/>
      <c r="S46" s="100"/>
      <c r="T46" s="101" t="s">
        <v>66</v>
      </c>
      <c r="U46" s="102" t="n">
        <f aca="false">IFERROR(SUM(U44:U44),"0")</f>
        <v>0</v>
      </c>
      <c r="V46" s="102" t="n">
        <f aca="false">IFERROR(SUM(V44:V44),"0")</f>
        <v>0</v>
      </c>
      <c r="W46" s="101"/>
      <c r="X46" s="103"/>
      <c r="Y46" s="103"/>
    </row>
    <row r="47" customFormat="false" ht="27.75" hidden="false" customHeight="true" outlineLevel="0" collapsed="false">
      <c r="A47" s="79" t="s">
        <v>97</v>
      </c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  <c r="R47" s="79"/>
      <c r="S47" s="79"/>
      <c r="T47" s="79"/>
      <c r="U47" s="79"/>
      <c r="V47" s="79"/>
      <c r="W47" s="79"/>
      <c r="X47" s="80"/>
      <c r="Y47" s="80"/>
    </row>
    <row r="48" customFormat="false" ht="16.5" hidden="false" customHeight="true" outlineLevel="0" collapsed="false">
      <c r="A48" s="81" t="s">
        <v>98</v>
      </c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  <c r="Q48" s="81"/>
      <c r="R48" s="81"/>
      <c r="S48" s="81"/>
      <c r="T48" s="81"/>
      <c r="U48" s="81"/>
      <c r="V48" s="81"/>
      <c r="W48" s="81"/>
      <c r="X48" s="81"/>
      <c r="Y48" s="81"/>
    </row>
    <row r="49" customFormat="false" ht="14.25" hidden="false" customHeight="true" outlineLevel="0" collapsed="false">
      <c r="A49" s="82" t="s">
        <v>99</v>
      </c>
      <c r="B49" s="82"/>
      <c r="C49" s="82"/>
      <c r="D49" s="82"/>
      <c r="E49" s="82"/>
      <c r="F49" s="82"/>
      <c r="G49" s="82"/>
      <c r="H49" s="82"/>
      <c r="I49" s="82"/>
      <c r="J49" s="82"/>
      <c r="K49" s="82"/>
      <c r="L49" s="82"/>
      <c r="M49" s="82"/>
      <c r="N49" s="82"/>
      <c r="O49" s="82"/>
      <c r="P49" s="82"/>
      <c r="Q49" s="82"/>
      <c r="R49" s="82"/>
      <c r="S49" s="82"/>
      <c r="T49" s="82"/>
      <c r="U49" s="82"/>
      <c r="V49" s="82"/>
      <c r="W49" s="82"/>
      <c r="X49" s="82"/>
      <c r="Y49" s="82"/>
    </row>
    <row r="50" customFormat="false" ht="27" hidden="false" customHeight="true" outlineLevel="0" collapsed="false">
      <c r="A50" s="83" t="s">
        <v>100</v>
      </c>
      <c r="B50" s="83" t="s">
        <v>101</v>
      </c>
      <c r="C50" s="84" t="n">
        <v>4301020234</v>
      </c>
      <c r="D50" s="85" t="n">
        <v>4680115881440</v>
      </c>
      <c r="E50" s="85"/>
      <c r="F50" s="86" t="n">
        <v>1.35</v>
      </c>
      <c r="G50" s="87" t="n">
        <v>8</v>
      </c>
      <c r="H50" s="86" t="n">
        <v>10.8</v>
      </c>
      <c r="I50" s="86" t="n">
        <v>11.28</v>
      </c>
      <c r="J50" s="87" t="n">
        <v>56</v>
      </c>
      <c r="K50" s="88" t="s">
        <v>102</v>
      </c>
      <c r="L50" s="87" t="n">
        <v>50</v>
      </c>
      <c r="M50" s="89" t="str">
        <f aca="false"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50" s="89"/>
      <c r="O50" s="89"/>
      <c r="P50" s="89"/>
      <c r="Q50" s="89"/>
      <c r="R50" s="90"/>
      <c r="S50" s="90"/>
      <c r="T50" s="91" t="s">
        <v>66</v>
      </c>
      <c r="U50" s="92" t="n">
        <v>0</v>
      </c>
      <c r="V50" s="93" t="n">
        <f aca="false">IFERROR(IF(U50="",0,CEILING((U50/$H50),1)*$H50),"")</f>
        <v>0</v>
      </c>
      <c r="W50" s="94" t="str">
        <f aca="false">IFERROR(IF(V50=0,"",ROUNDUP(V50/H50,0)*0.02175),"")</f>
        <v/>
      </c>
      <c r="X50" s="95"/>
      <c r="Y50" s="96"/>
      <c r="AC50" s="97"/>
      <c r="AZ50" s="98" t="s">
        <v>1</v>
      </c>
    </row>
    <row r="51" customFormat="false" ht="27" hidden="false" customHeight="true" outlineLevel="0" collapsed="false">
      <c r="A51" s="83" t="s">
        <v>103</v>
      </c>
      <c r="B51" s="83" t="s">
        <v>104</v>
      </c>
      <c r="C51" s="84" t="n">
        <v>4301020232</v>
      </c>
      <c r="D51" s="85" t="n">
        <v>4680115881433</v>
      </c>
      <c r="E51" s="85"/>
      <c r="F51" s="86" t="n">
        <v>0.45</v>
      </c>
      <c r="G51" s="87" t="n">
        <v>6</v>
      </c>
      <c r="H51" s="86" t="n">
        <v>2.7</v>
      </c>
      <c r="I51" s="86" t="n">
        <v>2.9</v>
      </c>
      <c r="J51" s="87" t="n">
        <v>156</v>
      </c>
      <c r="K51" s="88" t="s">
        <v>102</v>
      </c>
      <c r="L51" s="87" t="n">
        <v>50</v>
      </c>
      <c r="M51" s="89" t="str">
        <f aca="false"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51" s="89"/>
      <c r="O51" s="89"/>
      <c r="P51" s="89"/>
      <c r="Q51" s="89"/>
      <c r="R51" s="90"/>
      <c r="S51" s="90"/>
      <c r="T51" s="91" t="s">
        <v>66</v>
      </c>
      <c r="U51" s="92" t="n">
        <v>0</v>
      </c>
      <c r="V51" s="93" t="n">
        <f aca="false">IFERROR(IF(U51="",0,CEILING((U51/$H51),1)*$H51),"")</f>
        <v>0</v>
      </c>
      <c r="W51" s="94" t="str">
        <f aca="false">IFERROR(IF(V51=0,"",ROUNDUP(V51/H51,0)*0.00753),"")</f>
        <v/>
      </c>
      <c r="X51" s="95"/>
      <c r="Y51" s="96"/>
      <c r="AC51" s="97"/>
      <c r="AZ51" s="98" t="s">
        <v>1</v>
      </c>
    </row>
    <row r="52" customFormat="false" ht="12.75" hidden="false" customHeight="false" outlineLevel="0" collapsed="false">
      <c r="A52" s="99"/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  <c r="M52" s="100" t="s">
        <v>67</v>
      </c>
      <c r="N52" s="100"/>
      <c r="O52" s="100"/>
      <c r="P52" s="100"/>
      <c r="Q52" s="100"/>
      <c r="R52" s="100"/>
      <c r="S52" s="100"/>
      <c r="T52" s="101" t="s">
        <v>68</v>
      </c>
      <c r="U52" s="102" t="n">
        <f aca="false">IFERROR(U50/H50,"0")+IFERROR(U51/H51,"0")</f>
        <v>0</v>
      </c>
      <c r="V52" s="102" t="n">
        <f aca="false">IFERROR(V50/H50,"0")+IFERROR(V51/H51,"0")</f>
        <v>0</v>
      </c>
      <c r="W52" s="102" t="n">
        <f aca="false">IFERROR(IF(W50="",0,W50),"0")+IFERROR(IF(W51="",0,W51),"0")</f>
        <v>0</v>
      </c>
      <c r="X52" s="103"/>
      <c r="Y52" s="103"/>
    </row>
    <row r="53" customFormat="false" ht="12.75" hidden="false" customHeight="false" outlineLevel="0" collapsed="false">
      <c r="A53" s="99"/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  <c r="M53" s="100" t="s">
        <v>67</v>
      </c>
      <c r="N53" s="100"/>
      <c r="O53" s="100"/>
      <c r="P53" s="100"/>
      <c r="Q53" s="100"/>
      <c r="R53" s="100"/>
      <c r="S53" s="100"/>
      <c r="T53" s="101" t="s">
        <v>66</v>
      </c>
      <c r="U53" s="102" t="n">
        <f aca="false">IFERROR(SUM(U50:U51),"0")</f>
        <v>0</v>
      </c>
      <c r="V53" s="102" t="n">
        <f aca="false">IFERROR(SUM(V50:V51),"0")</f>
        <v>0</v>
      </c>
      <c r="W53" s="101"/>
      <c r="X53" s="103"/>
      <c r="Y53" s="103"/>
    </row>
    <row r="54" customFormat="false" ht="16.5" hidden="false" customHeight="true" outlineLevel="0" collapsed="false">
      <c r="A54" s="81" t="s">
        <v>105</v>
      </c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  <c r="Q54" s="81"/>
      <c r="R54" s="81"/>
      <c r="S54" s="81"/>
      <c r="T54" s="81"/>
      <c r="U54" s="81"/>
      <c r="V54" s="81"/>
      <c r="W54" s="81"/>
      <c r="X54" s="81"/>
      <c r="Y54" s="81"/>
    </row>
    <row r="55" customFormat="false" ht="14.25" hidden="false" customHeight="true" outlineLevel="0" collapsed="false">
      <c r="A55" s="82" t="s">
        <v>106</v>
      </c>
      <c r="B55" s="82"/>
      <c r="C55" s="82"/>
      <c r="D55" s="82"/>
      <c r="E55" s="82"/>
      <c r="F55" s="82"/>
      <c r="G55" s="82"/>
      <c r="H55" s="82"/>
      <c r="I55" s="82"/>
      <c r="J55" s="82"/>
      <c r="K55" s="82"/>
      <c r="L55" s="82"/>
      <c r="M55" s="82"/>
      <c r="N55" s="82"/>
      <c r="O55" s="82"/>
      <c r="P55" s="82"/>
      <c r="Q55" s="82"/>
      <c r="R55" s="82"/>
      <c r="S55" s="82"/>
      <c r="T55" s="82"/>
      <c r="U55" s="82"/>
      <c r="V55" s="82"/>
      <c r="W55" s="82"/>
      <c r="X55" s="82"/>
      <c r="Y55" s="82"/>
    </row>
    <row r="56" customFormat="false" ht="27" hidden="false" customHeight="true" outlineLevel="0" collapsed="false">
      <c r="A56" s="83" t="s">
        <v>107</v>
      </c>
      <c r="B56" s="83" t="s">
        <v>108</v>
      </c>
      <c r="C56" s="84" t="n">
        <v>4301011452</v>
      </c>
      <c r="D56" s="85" t="n">
        <v>4680115881426</v>
      </c>
      <c r="E56" s="85"/>
      <c r="F56" s="86" t="n">
        <v>1.35</v>
      </c>
      <c r="G56" s="87" t="n">
        <v>8</v>
      </c>
      <c r="H56" s="86" t="n">
        <v>10.8</v>
      </c>
      <c r="I56" s="86" t="n">
        <v>11.28</v>
      </c>
      <c r="J56" s="87" t="n">
        <v>56</v>
      </c>
      <c r="K56" s="88" t="s">
        <v>102</v>
      </c>
      <c r="L56" s="87" t="n">
        <v>50</v>
      </c>
      <c r="M56" s="89" t="str">
        <f aca="false"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6" s="89"/>
      <c r="O56" s="89"/>
      <c r="P56" s="89"/>
      <c r="Q56" s="89"/>
      <c r="R56" s="90"/>
      <c r="S56" s="90"/>
      <c r="T56" s="91" t="s">
        <v>66</v>
      </c>
      <c r="U56" s="92" t="n">
        <v>0</v>
      </c>
      <c r="V56" s="93" t="n">
        <f aca="false">IFERROR(IF(U56="",0,CEILING((U56/$H56),1)*$H56),"")</f>
        <v>0</v>
      </c>
      <c r="W56" s="94" t="str">
        <f aca="false">IFERROR(IF(V56=0,"",ROUNDUP(V56/H56,0)*0.02175),"")</f>
        <v/>
      </c>
      <c r="X56" s="95"/>
      <c r="Y56" s="96"/>
      <c r="AC56" s="97"/>
      <c r="AZ56" s="98" t="s">
        <v>1</v>
      </c>
    </row>
    <row r="57" customFormat="false" ht="27" hidden="false" customHeight="true" outlineLevel="0" collapsed="false">
      <c r="A57" s="83" t="s">
        <v>109</v>
      </c>
      <c r="B57" s="83" t="s">
        <v>110</v>
      </c>
      <c r="C57" s="84" t="n">
        <v>4301011437</v>
      </c>
      <c r="D57" s="85" t="n">
        <v>4680115881419</v>
      </c>
      <c r="E57" s="85"/>
      <c r="F57" s="86" t="n">
        <v>0.45</v>
      </c>
      <c r="G57" s="87" t="n">
        <v>10</v>
      </c>
      <c r="H57" s="86" t="n">
        <v>4.5</v>
      </c>
      <c r="I57" s="86" t="n">
        <v>4.74</v>
      </c>
      <c r="J57" s="87" t="n">
        <v>120</v>
      </c>
      <c r="K57" s="88" t="s">
        <v>102</v>
      </c>
      <c r="L57" s="87" t="n">
        <v>50</v>
      </c>
      <c r="M57" s="89" t="str">
        <f aca="false"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7" s="89"/>
      <c r="O57" s="89"/>
      <c r="P57" s="89"/>
      <c r="Q57" s="89"/>
      <c r="R57" s="90"/>
      <c r="S57" s="90"/>
      <c r="T57" s="91" t="s">
        <v>66</v>
      </c>
      <c r="U57" s="92" t="n">
        <v>0</v>
      </c>
      <c r="V57" s="93" t="n">
        <f aca="false">IFERROR(IF(U57="",0,CEILING((U57/$H57),1)*$H57),"")</f>
        <v>0</v>
      </c>
      <c r="W57" s="94" t="str">
        <f aca="false">IFERROR(IF(V57=0,"",ROUNDUP(V57/H57,0)*0.00937),"")</f>
        <v/>
      </c>
      <c r="X57" s="95"/>
      <c r="Y57" s="96"/>
      <c r="AC57" s="97"/>
      <c r="AZ57" s="98" t="s">
        <v>1</v>
      </c>
    </row>
    <row r="58" customFormat="false" ht="27" hidden="false" customHeight="true" outlineLevel="0" collapsed="false">
      <c r="A58" s="83" t="s">
        <v>111</v>
      </c>
      <c r="B58" s="83" t="s">
        <v>112</v>
      </c>
      <c r="C58" s="84" t="n">
        <v>4301011458</v>
      </c>
      <c r="D58" s="85" t="n">
        <v>4680115881525</v>
      </c>
      <c r="E58" s="85"/>
      <c r="F58" s="86" t="n">
        <v>0.4</v>
      </c>
      <c r="G58" s="87" t="n">
        <v>10</v>
      </c>
      <c r="H58" s="86" t="n">
        <v>4</v>
      </c>
      <c r="I58" s="86" t="n">
        <v>4.24</v>
      </c>
      <c r="J58" s="87" t="n">
        <v>120</v>
      </c>
      <c r="K58" s="88" t="s">
        <v>102</v>
      </c>
      <c r="L58" s="87" t="n">
        <v>50</v>
      </c>
      <c r="M58" s="104" t="s">
        <v>113</v>
      </c>
      <c r="N58" s="104"/>
      <c r="O58" s="104"/>
      <c r="P58" s="104"/>
      <c r="Q58" s="104"/>
      <c r="R58" s="90"/>
      <c r="S58" s="90"/>
      <c r="T58" s="91" t="s">
        <v>66</v>
      </c>
      <c r="U58" s="92" t="n">
        <v>0</v>
      </c>
      <c r="V58" s="93" t="n">
        <f aca="false">IFERROR(IF(U58="",0,CEILING((U58/$H58),1)*$H58),"")</f>
        <v>0</v>
      </c>
      <c r="W58" s="94" t="str">
        <f aca="false">IFERROR(IF(V58=0,"",ROUNDUP(V58/H58,0)*0.00937),"")</f>
        <v/>
      </c>
      <c r="X58" s="95"/>
      <c r="Y58" s="96"/>
      <c r="AC58" s="97"/>
      <c r="AZ58" s="98" t="s">
        <v>1</v>
      </c>
    </row>
    <row r="59" customFormat="false" ht="12.75" hidden="false" customHeight="false" outlineLevel="0" collapsed="false">
      <c r="A59" s="99"/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  <c r="M59" s="100" t="s">
        <v>67</v>
      </c>
      <c r="N59" s="100"/>
      <c r="O59" s="100"/>
      <c r="P59" s="100"/>
      <c r="Q59" s="100"/>
      <c r="R59" s="100"/>
      <c r="S59" s="100"/>
      <c r="T59" s="101" t="s">
        <v>68</v>
      </c>
      <c r="U59" s="102" t="n">
        <f aca="false">IFERROR(U56/H56,"0")+IFERROR(U57/H57,"0")+IFERROR(U58/H58,"0")</f>
        <v>0</v>
      </c>
      <c r="V59" s="102" t="n">
        <f aca="false">IFERROR(V56/H56,"0")+IFERROR(V57/H57,"0")+IFERROR(V58/H58,"0")</f>
        <v>0</v>
      </c>
      <c r="W59" s="102" t="n">
        <f aca="false">IFERROR(IF(W56="",0,W56),"0")+IFERROR(IF(W57="",0,W57),"0")+IFERROR(IF(W58="",0,W58),"0")</f>
        <v>0</v>
      </c>
      <c r="X59" s="103"/>
      <c r="Y59" s="103"/>
    </row>
    <row r="60" customFormat="false" ht="12.75" hidden="false" customHeight="false" outlineLevel="0" collapsed="false">
      <c r="A60" s="99"/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  <c r="M60" s="100" t="s">
        <v>67</v>
      </c>
      <c r="N60" s="100"/>
      <c r="O60" s="100"/>
      <c r="P60" s="100"/>
      <c r="Q60" s="100"/>
      <c r="R60" s="100"/>
      <c r="S60" s="100"/>
      <c r="T60" s="101" t="s">
        <v>66</v>
      </c>
      <c r="U60" s="102" t="n">
        <f aca="false">IFERROR(SUM(U56:U58),"0")</f>
        <v>0</v>
      </c>
      <c r="V60" s="102" t="n">
        <f aca="false">IFERROR(SUM(V56:V58),"0")</f>
        <v>0</v>
      </c>
      <c r="W60" s="101"/>
      <c r="X60" s="103"/>
      <c r="Y60" s="103"/>
    </row>
    <row r="61" customFormat="false" ht="16.5" hidden="false" customHeight="true" outlineLevel="0" collapsed="false">
      <c r="A61" s="81" t="s">
        <v>97</v>
      </c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  <c r="Q61" s="81"/>
      <c r="R61" s="81"/>
      <c r="S61" s="81"/>
      <c r="T61" s="81"/>
      <c r="U61" s="81"/>
      <c r="V61" s="81"/>
      <c r="W61" s="81"/>
      <c r="X61" s="81"/>
      <c r="Y61" s="81"/>
    </row>
    <row r="62" customFormat="false" ht="14.25" hidden="false" customHeight="true" outlineLevel="0" collapsed="false">
      <c r="A62" s="82" t="s">
        <v>106</v>
      </c>
      <c r="B62" s="82"/>
      <c r="C62" s="82"/>
      <c r="D62" s="82"/>
      <c r="E62" s="82"/>
      <c r="F62" s="82"/>
      <c r="G62" s="82"/>
      <c r="H62" s="82"/>
      <c r="I62" s="82"/>
      <c r="J62" s="82"/>
      <c r="K62" s="82"/>
      <c r="L62" s="82"/>
      <c r="M62" s="82"/>
      <c r="N62" s="82"/>
      <c r="O62" s="82"/>
      <c r="P62" s="82"/>
      <c r="Q62" s="82"/>
      <c r="R62" s="82"/>
      <c r="S62" s="82"/>
      <c r="T62" s="82"/>
      <c r="U62" s="82"/>
      <c r="V62" s="82"/>
      <c r="W62" s="82"/>
      <c r="X62" s="82"/>
      <c r="Y62" s="82"/>
    </row>
    <row r="63" customFormat="false" ht="27" hidden="false" customHeight="true" outlineLevel="0" collapsed="false">
      <c r="A63" s="83" t="s">
        <v>114</v>
      </c>
      <c r="B63" s="83" t="s">
        <v>115</v>
      </c>
      <c r="C63" s="84" t="n">
        <v>4301011191</v>
      </c>
      <c r="D63" s="85" t="n">
        <v>4607091382945</v>
      </c>
      <c r="E63" s="85"/>
      <c r="F63" s="86" t="n">
        <v>1.35</v>
      </c>
      <c r="G63" s="87" t="n">
        <v>8</v>
      </c>
      <c r="H63" s="86" t="n">
        <v>10.8</v>
      </c>
      <c r="I63" s="86" t="n">
        <v>11.28</v>
      </c>
      <c r="J63" s="87" t="n">
        <v>56</v>
      </c>
      <c r="K63" s="88" t="s">
        <v>102</v>
      </c>
      <c r="L63" s="87" t="n">
        <v>50</v>
      </c>
      <c r="M63" s="89" t="str">
        <f aca="false">HYPERLINK("https://abi.ru/products/Охлажденные/Вязанка/Вязанка/Вареные колбасы/P002478/","Вареные колбасы Вязанка со шпиком Вязанка Весовые Вектор Вязанка")</f>
        <v>Вареные колбасы Вязанка со шпиком Вязанка Весовые Вектор Вязанка</v>
      </c>
      <c r="N63" s="89"/>
      <c r="O63" s="89"/>
      <c r="P63" s="89"/>
      <c r="Q63" s="89"/>
      <c r="R63" s="90"/>
      <c r="S63" s="90"/>
      <c r="T63" s="91" t="s">
        <v>66</v>
      </c>
      <c r="U63" s="92" t="n">
        <v>0</v>
      </c>
      <c r="V63" s="93" t="n">
        <f aca="false">IFERROR(IF(U63="",0,CEILING((U63/$H63),1)*$H63),"")</f>
        <v>0</v>
      </c>
      <c r="W63" s="94" t="str">
        <f aca="false">IFERROR(IF(V63=0,"",ROUNDUP(V63/H63,0)*0.02175),"")</f>
        <v/>
      </c>
      <c r="X63" s="95"/>
      <c r="Y63" s="96"/>
      <c r="AC63" s="97"/>
      <c r="AZ63" s="98" t="s">
        <v>1</v>
      </c>
    </row>
    <row r="64" customFormat="false" ht="27" hidden="false" customHeight="true" outlineLevel="0" collapsed="false">
      <c r="A64" s="83" t="s">
        <v>116</v>
      </c>
      <c r="B64" s="83" t="s">
        <v>117</v>
      </c>
      <c r="C64" s="84" t="n">
        <v>4301011380</v>
      </c>
      <c r="D64" s="85" t="n">
        <v>4607091385670</v>
      </c>
      <c r="E64" s="85"/>
      <c r="F64" s="86" t="n">
        <v>1.35</v>
      </c>
      <c r="G64" s="87" t="n">
        <v>8</v>
      </c>
      <c r="H64" s="86" t="n">
        <v>10.8</v>
      </c>
      <c r="I64" s="86" t="n">
        <v>11.28</v>
      </c>
      <c r="J64" s="87" t="n">
        <v>56</v>
      </c>
      <c r="K64" s="88" t="s">
        <v>102</v>
      </c>
      <c r="L64" s="87" t="n">
        <v>50</v>
      </c>
      <c r="M64" s="89" t="str">
        <f aca="false"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4" s="89"/>
      <c r="O64" s="89"/>
      <c r="P64" s="89"/>
      <c r="Q64" s="89"/>
      <c r="R64" s="90"/>
      <c r="S64" s="90"/>
      <c r="T64" s="91" t="s">
        <v>66</v>
      </c>
      <c r="U64" s="92" t="n">
        <v>0</v>
      </c>
      <c r="V64" s="93" t="n">
        <f aca="false">IFERROR(IF(U64="",0,CEILING((U64/$H64),1)*$H64),"")</f>
        <v>0</v>
      </c>
      <c r="W64" s="94" t="str">
        <f aca="false">IFERROR(IF(V64=0,"",ROUNDUP(V64/H64,0)*0.02175),"")</f>
        <v/>
      </c>
      <c r="X64" s="95"/>
      <c r="Y64" s="96"/>
      <c r="AC64" s="97"/>
      <c r="AZ64" s="98" t="s">
        <v>1</v>
      </c>
    </row>
    <row r="65" customFormat="false" ht="27" hidden="false" customHeight="true" outlineLevel="0" collapsed="false">
      <c r="A65" s="83" t="s">
        <v>118</v>
      </c>
      <c r="B65" s="83" t="s">
        <v>119</v>
      </c>
      <c r="C65" s="84" t="n">
        <v>4301011468</v>
      </c>
      <c r="D65" s="85" t="n">
        <v>4680115881327</v>
      </c>
      <c r="E65" s="85"/>
      <c r="F65" s="86" t="n">
        <v>1.35</v>
      </c>
      <c r="G65" s="87" t="n">
        <v>8</v>
      </c>
      <c r="H65" s="86" t="n">
        <v>10.8</v>
      </c>
      <c r="I65" s="86" t="n">
        <v>11.28</v>
      </c>
      <c r="J65" s="87" t="n">
        <v>56</v>
      </c>
      <c r="K65" s="88" t="s">
        <v>120</v>
      </c>
      <c r="L65" s="87" t="n">
        <v>50</v>
      </c>
      <c r="M65" s="89" t="str">
        <f aca="false"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5" s="89"/>
      <c r="O65" s="89"/>
      <c r="P65" s="89"/>
      <c r="Q65" s="89"/>
      <c r="R65" s="90"/>
      <c r="S65" s="90"/>
      <c r="T65" s="91" t="s">
        <v>66</v>
      </c>
      <c r="U65" s="92" t="n">
        <v>100</v>
      </c>
      <c r="V65" s="93" t="n">
        <f aca="false">IFERROR(IF(U65="",0,CEILING((U65/$H65),1)*$H65),"")</f>
        <v>108</v>
      </c>
      <c r="W65" s="94" t="n">
        <f aca="false">IFERROR(IF(V65=0,"",ROUNDUP(V65/H65,0)*0.02175),"")</f>
        <v>0.2175</v>
      </c>
      <c r="X65" s="95"/>
      <c r="Y65" s="96"/>
      <c r="AC65" s="97"/>
      <c r="AZ65" s="98" t="s">
        <v>1</v>
      </c>
    </row>
    <row r="66" customFormat="false" ht="16.5" hidden="false" customHeight="true" outlineLevel="0" collapsed="false">
      <c r="A66" s="83" t="s">
        <v>121</v>
      </c>
      <c r="B66" s="83" t="s">
        <v>122</v>
      </c>
      <c r="C66" s="84" t="n">
        <v>4301011348</v>
      </c>
      <c r="D66" s="85" t="n">
        <v>4607091388312</v>
      </c>
      <c r="E66" s="85"/>
      <c r="F66" s="86" t="n">
        <v>1.35</v>
      </c>
      <c r="G66" s="87" t="n">
        <v>8</v>
      </c>
      <c r="H66" s="86" t="n">
        <v>10.8</v>
      </c>
      <c r="I66" s="86" t="n">
        <v>11.28</v>
      </c>
      <c r="J66" s="87" t="n">
        <v>56</v>
      </c>
      <c r="K66" s="88" t="s">
        <v>102</v>
      </c>
      <c r="L66" s="87" t="n">
        <v>45</v>
      </c>
      <c r="M66" s="89" t="str">
        <f aca="false"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6" s="89"/>
      <c r="O66" s="89"/>
      <c r="P66" s="89"/>
      <c r="Q66" s="89"/>
      <c r="R66" s="90"/>
      <c r="S66" s="90"/>
      <c r="T66" s="91" t="s">
        <v>66</v>
      </c>
      <c r="U66" s="92" t="n">
        <v>0</v>
      </c>
      <c r="V66" s="93" t="n">
        <f aca="false">IFERROR(IF(U66="",0,CEILING((U66/$H66),1)*$H66),"")</f>
        <v>0</v>
      </c>
      <c r="W66" s="94" t="str">
        <f aca="false">IFERROR(IF(V66=0,"",ROUNDUP(V66/H66,0)*0.02175),"")</f>
        <v/>
      </c>
      <c r="X66" s="95"/>
      <c r="Y66" s="96"/>
      <c r="AC66" s="97"/>
      <c r="AZ66" s="98" t="s">
        <v>1</v>
      </c>
    </row>
    <row r="67" customFormat="false" ht="16.5" hidden="false" customHeight="true" outlineLevel="0" collapsed="false">
      <c r="A67" s="83" t="s">
        <v>123</v>
      </c>
      <c r="B67" s="83" t="s">
        <v>124</v>
      </c>
      <c r="C67" s="84" t="n">
        <v>4301011514</v>
      </c>
      <c r="D67" s="85" t="n">
        <v>4680115882133</v>
      </c>
      <c r="E67" s="85"/>
      <c r="F67" s="86" t="n">
        <v>1.35</v>
      </c>
      <c r="G67" s="87" t="n">
        <v>8</v>
      </c>
      <c r="H67" s="86" t="n">
        <v>10.8</v>
      </c>
      <c r="I67" s="86" t="n">
        <v>11.28</v>
      </c>
      <c r="J67" s="87" t="n">
        <v>56</v>
      </c>
      <c r="K67" s="88" t="s">
        <v>102</v>
      </c>
      <c r="L67" s="87" t="n">
        <v>50</v>
      </c>
      <c r="M67" s="89" t="str">
        <f aca="false"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7" s="89"/>
      <c r="O67" s="89"/>
      <c r="P67" s="89"/>
      <c r="Q67" s="89"/>
      <c r="R67" s="90"/>
      <c r="S67" s="90"/>
      <c r="T67" s="91" t="s">
        <v>66</v>
      </c>
      <c r="U67" s="92" t="n">
        <v>0</v>
      </c>
      <c r="V67" s="93" t="n">
        <f aca="false">IFERROR(IF(U67="",0,CEILING((U67/$H67),1)*$H67),"")</f>
        <v>0</v>
      </c>
      <c r="W67" s="94" t="str">
        <f aca="false">IFERROR(IF(V67=0,"",ROUNDUP(V67/H67,0)*0.02175),"")</f>
        <v/>
      </c>
      <c r="X67" s="95"/>
      <c r="Y67" s="96"/>
      <c r="AC67" s="97"/>
      <c r="AZ67" s="98" t="s">
        <v>1</v>
      </c>
    </row>
    <row r="68" customFormat="false" ht="27" hidden="false" customHeight="true" outlineLevel="0" collapsed="false">
      <c r="A68" s="83" t="s">
        <v>125</v>
      </c>
      <c r="B68" s="83" t="s">
        <v>126</v>
      </c>
      <c r="C68" s="84" t="n">
        <v>4301011192</v>
      </c>
      <c r="D68" s="85" t="n">
        <v>4607091382952</v>
      </c>
      <c r="E68" s="85"/>
      <c r="F68" s="86" t="n">
        <v>0.5</v>
      </c>
      <c r="G68" s="87" t="n">
        <v>6</v>
      </c>
      <c r="H68" s="86" t="n">
        <v>3</v>
      </c>
      <c r="I68" s="86" t="n">
        <v>3.2</v>
      </c>
      <c r="J68" s="87" t="n">
        <v>156</v>
      </c>
      <c r="K68" s="88" t="s">
        <v>102</v>
      </c>
      <c r="L68" s="87" t="n">
        <v>50</v>
      </c>
      <c r="M68" s="89" t="str">
        <f aca="false"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8" s="89"/>
      <c r="O68" s="89"/>
      <c r="P68" s="89"/>
      <c r="Q68" s="89"/>
      <c r="R68" s="90"/>
      <c r="S68" s="90"/>
      <c r="T68" s="91" t="s">
        <v>66</v>
      </c>
      <c r="U68" s="92" t="n">
        <v>0</v>
      </c>
      <c r="V68" s="93" t="n">
        <f aca="false">IFERROR(IF(U68="",0,CEILING((U68/$H68),1)*$H68),"")</f>
        <v>0</v>
      </c>
      <c r="W68" s="94" t="str">
        <f aca="false">IFERROR(IF(V68=0,"",ROUNDUP(V68/H68,0)*0.00753),"")</f>
        <v/>
      </c>
      <c r="X68" s="95"/>
      <c r="Y68" s="96"/>
      <c r="AC68" s="97"/>
      <c r="AZ68" s="98" t="s">
        <v>1</v>
      </c>
    </row>
    <row r="69" customFormat="false" ht="27" hidden="false" customHeight="true" outlineLevel="0" collapsed="false">
      <c r="A69" s="83" t="s">
        <v>127</v>
      </c>
      <c r="B69" s="83" t="s">
        <v>128</v>
      </c>
      <c r="C69" s="84" t="n">
        <v>4301011565</v>
      </c>
      <c r="D69" s="85" t="n">
        <v>4680115882539</v>
      </c>
      <c r="E69" s="85"/>
      <c r="F69" s="86" t="n">
        <v>0.37</v>
      </c>
      <c r="G69" s="87" t="n">
        <v>10</v>
      </c>
      <c r="H69" s="86" t="n">
        <v>3.7</v>
      </c>
      <c r="I69" s="86" t="n">
        <v>3.94</v>
      </c>
      <c r="J69" s="87" t="n">
        <v>120</v>
      </c>
      <c r="K69" s="88" t="s">
        <v>129</v>
      </c>
      <c r="L69" s="87" t="n">
        <v>50</v>
      </c>
      <c r="M69" s="89" t="str">
        <f aca="false"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9" s="89"/>
      <c r="O69" s="89"/>
      <c r="P69" s="89"/>
      <c r="Q69" s="89"/>
      <c r="R69" s="90"/>
      <c r="S69" s="90"/>
      <c r="T69" s="91" t="s">
        <v>66</v>
      </c>
      <c r="U69" s="92" t="n">
        <v>0</v>
      </c>
      <c r="V69" s="93" t="n">
        <f aca="false">IFERROR(IF(U69="",0,CEILING((U69/$H69),1)*$H69),"")</f>
        <v>0</v>
      </c>
      <c r="W69" s="94" t="str">
        <f aca="false">IFERROR(IF(V69=0,"",ROUNDUP(V69/H69,0)*0.00937),"")</f>
        <v/>
      </c>
      <c r="X69" s="95"/>
      <c r="Y69" s="96"/>
      <c r="AC69" s="97"/>
      <c r="AZ69" s="98" t="s">
        <v>1</v>
      </c>
    </row>
    <row r="70" customFormat="false" ht="27" hidden="false" customHeight="true" outlineLevel="0" collapsed="false">
      <c r="A70" s="83" t="s">
        <v>130</v>
      </c>
      <c r="B70" s="83" t="s">
        <v>131</v>
      </c>
      <c r="C70" s="84" t="n">
        <v>4301011382</v>
      </c>
      <c r="D70" s="85" t="n">
        <v>4607091385687</v>
      </c>
      <c r="E70" s="85"/>
      <c r="F70" s="86" t="n">
        <v>0.4</v>
      </c>
      <c r="G70" s="87" t="n">
        <v>10</v>
      </c>
      <c r="H70" s="86" t="n">
        <v>4</v>
      </c>
      <c r="I70" s="86" t="n">
        <v>4.24</v>
      </c>
      <c r="J70" s="87" t="n">
        <v>120</v>
      </c>
      <c r="K70" s="88" t="s">
        <v>129</v>
      </c>
      <c r="L70" s="87" t="n">
        <v>50</v>
      </c>
      <c r="M70" s="89" t="str">
        <f aca="false"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70" s="89"/>
      <c r="O70" s="89"/>
      <c r="P70" s="89"/>
      <c r="Q70" s="89"/>
      <c r="R70" s="90"/>
      <c r="S70" s="90"/>
      <c r="T70" s="91" t="s">
        <v>66</v>
      </c>
      <c r="U70" s="92" t="n">
        <v>0</v>
      </c>
      <c r="V70" s="93" t="n">
        <f aca="false">IFERROR(IF(U70="",0,CEILING((U70/$H70),1)*$H70),"")</f>
        <v>0</v>
      </c>
      <c r="W70" s="94" t="str">
        <f aca="false">IFERROR(IF(V70=0,"",ROUNDUP(V70/H70,0)*0.00937),"")</f>
        <v/>
      </c>
      <c r="X70" s="95"/>
      <c r="Y70" s="96"/>
      <c r="AC70" s="97"/>
      <c r="AZ70" s="98" t="s">
        <v>1</v>
      </c>
    </row>
    <row r="71" customFormat="false" ht="27" hidden="false" customHeight="true" outlineLevel="0" collapsed="false">
      <c r="A71" s="83" t="s">
        <v>132</v>
      </c>
      <c r="B71" s="83" t="s">
        <v>133</v>
      </c>
      <c r="C71" s="84" t="n">
        <v>4301011344</v>
      </c>
      <c r="D71" s="85" t="n">
        <v>4607091384604</v>
      </c>
      <c r="E71" s="85"/>
      <c r="F71" s="86" t="n">
        <v>0.4</v>
      </c>
      <c r="G71" s="87" t="n">
        <v>10</v>
      </c>
      <c r="H71" s="86" t="n">
        <v>4</v>
      </c>
      <c r="I71" s="86" t="n">
        <v>4.24</v>
      </c>
      <c r="J71" s="87" t="n">
        <v>120</v>
      </c>
      <c r="K71" s="88" t="s">
        <v>102</v>
      </c>
      <c r="L71" s="87" t="n">
        <v>50</v>
      </c>
      <c r="M71" s="89" t="str">
        <f aca="false"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71" s="89"/>
      <c r="O71" s="89"/>
      <c r="P71" s="89"/>
      <c r="Q71" s="89"/>
      <c r="R71" s="90"/>
      <c r="S71" s="90"/>
      <c r="T71" s="91" t="s">
        <v>66</v>
      </c>
      <c r="U71" s="92" t="n">
        <v>0</v>
      </c>
      <c r="V71" s="93" t="n">
        <f aca="false">IFERROR(IF(U71="",0,CEILING((U71/$H71),1)*$H71),"")</f>
        <v>0</v>
      </c>
      <c r="W71" s="94" t="str">
        <f aca="false">IFERROR(IF(V71=0,"",ROUNDUP(V71/H71,0)*0.00937),"")</f>
        <v/>
      </c>
      <c r="X71" s="95"/>
      <c r="Y71" s="96"/>
      <c r="AC71" s="97"/>
      <c r="AZ71" s="98" t="s">
        <v>1</v>
      </c>
    </row>
    <row r="72" customFormat="false" ht="27" hidden="false" customHeight="true" outlineLevel="0" collapsed="false">
      <c r="A72" s="83" t="s">
        <v>134</v>
      </c>
      <c r="B72" s="83" t="s">
        <v>135</v>
      </c>
      <c r="C72" s="84" t="n">
        <v>4301011386</v>
      </c>
      <c r="D72" s="85" t="n">
        <v>4680115880283</v>
      </c>
      <c r="E72" s="85"/>
      <c r="F72" s="86" t="n">
        <v>0.6</v>
      </c>
      <c r="G72" s="87" t="n">
        <v>8</v>
      </c>
      <c r="H72" s="86" t="n">
        <v>4.8</v>
      </c>
      <c r="I72" s="86" t="n">
        <v>5.04</v>
      </c>
      <c r="J72" s="87" t="n">
        <v>120</v>
      </c>
      <c r="K72" s="88" t="s">
        <v>102</v>
      </c>
      <c r="L72" s="87" t="n">
        <v>45</v>
      </c>
      <c r="M72" s="89" t="str">
        <f aca="false"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72" s="89"/>
      <c r="O72" s="89"/>
      <c r="P72" s="89"/>
      <c r="Q72" s="89"/>
      <c r="R72" s="90"/>
      <c r="S72" s="90"/>
      <c r="T72" s="91" t="s">
        <v>66</v>
      </c>
      <c r="U72" s="92" t="n">
        <v>0</v>
      </c>
      <c r="V72" s="93" t="n">
        <f aca="false">IFERROR(IF(U72="",0,CEILING((U72/$H72),1)*$H72),"")</f>
        <v>0</v>
      </c>
      <c r="W72" s="94" t="str">
        <f aca="false">IFERROR(IF(V72=0,"",ROUNDUP(V72/H72,0)*0.00937),"")</f>
        <v/>
      </c>
      <c r="X72" s="95"/>
      <c r="Y72" s="96"/>
      <c r="AC72" s="97"/>
      <c r="AZ72" s="98" t="s">
        <v>1</v>
      </c>
    </row>
    <row r="73" customFormat="false" ht="16.5" hidden="false" customHeight="true" outlineLevel="0" collapsed="false">
      <c r="A73" s="83" t="s">
        <v>136</v>
      </c>
      <c r="B73" s="83" t="s">
        <v>137</v>
      </c>
      <c r="C73" s="84" t="n">
        <v>4301011476</v>
      </c>
      <c r="D73" s="85" t="n">
        <v>4680115881518</v>
      </c>
      <c r="E73" s="85"/>
      <c r="F73" s="86" t="n">
        <v>0.4</v>
      </c>
      <c r="G73" s="87" t="n">
        <v>10</v>
      </c>
      <c r="H73" s="86" t="n">
        <v>4</v>
      </c>
      <c r="I73" s="86" t="n">
        <v>4.24</v>
      </c>
      <c r="J73" s="87" t="n">
        <v>120</v>
      </c>
      <c r="K73" s="88" t="s">
        <v>129</v>
      </c>
      <c r="L73" s="87" t="n">
        <v>50</v>
      </c>
      <c r="M73" s="89" t="str">
        <f aca="false"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73" s="89"/>
      <c r="O73" s="89"/>
      <c r="P73" s="89"/>
      <c r="Q73" s="89"/>
      <c r="R73" s="90"/>
      <c r="S73" s="90"/>
      <c r="T73" s="91" t="s">
        <v>66</v>
      </c>
      <c r="U73" s="92" t="n">
        <v>0</v>
      </c>
      <c r="V73" s="93" t="n">
        <f aca="false">IFERROR(IF(U73="",0,CEILING((U73/$H73),1)*$H73),"")</f>
        <v>0</v>
      </c>
      <c r="W73" s="94" t="str">
        <f aca="false">IFERROR(IF(V73=0,"",ROUNDUP(V73/H73,0)*0.00937),"")</f>
        <v/>
      </c>
      <c r="X73" s="95"/>
      <c r="Y73" s="96"/>
      <c r="AC73" s="97"/>
      <c r="AZ73" s="98" t="s">
        <v>1</v>
      </c>
    </row>
    <row r="74" customFormat="false" ht="27" hidden="false" customHeight="true" outlineLevel="0" collapsed="false">
      <c r="A74" s="83" t="s">
        <v>138</v>
      </c>
      <c r="B74" s="83" t="s">
        <v>139</v>
      </c>
      <c r="C74" s="84" t="n">
        <v>4301011443</v>
      </c>
      <c r="D74" s="85" t="n">
        <v>4680115881303</v>
      </c>
      <c r="E74" s="85"/>
      <c r="F74" s="86" t="n">
        <v>0.45</v>
      </c>
      <c r="G74" s="87" t="n">
        <v>10</v>
      </c>
      <c r="H74" s="86" t="n">
        <v>4.5</v>
      </c>
      <c r="I74" s="86" t="n">
        <v>4.71</v>
      </c>
      <c r="J74" s="87" t="n">
        <v>120</v>
      </c>
      <c r="K74" s="88" t="s">
        <v>120</v>
      </c>
      <c r="L74" s="87" t="n">
        <v>50</v>
      </c>
      <c r="M74" s="89" t="str">
        <f aca="false"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4" s="89"/>
      <c r="O74" s="89"/>
      <c r="P74" s="89"/>
      <c r="Q74" s="89"/>
      <c r="R74" s="90"/>
      <c r="S74" s="90"/>
      <c r="T74" s="91" t="s">
        <v>66</v>
      </c>
      <c r="U74" s="92" t="n">
        <v>0</v>
      </c>
      <c r="V74" s="93" t="n">
        <f aca="false">IFERROR(IF(U74="",0,CEILING((U74/$H74),1)*$H74),"")</f>
        <v>0</v>
      </c>
      <c r="W74" s="94" t="str">
        <f aca="false">IFERROR(IF(V74=0,"",ROUNDUP(V74/H74,0)*0.00937),"")</f>
        <v/>
      </c>
      <c r="X74" s="95"/>
      <c r="Y74" s="96"/>
      <c r="AC74" s="97"/>
      <c r="AZ74" s="98" t="s">
        <v>1</v>
      </c>
    </row>
    <row r="75" customFormat="false" ht="27" hidden="false" customHeight="true" outlineLevel="0" collapsed="false">
      <c r="A75" s="83" t="s">
        <v>140</v>
      </c>
      <c r="B75" s="83" t="s">
        <v>141</v>
      </c>
      <c r="C75" s="84" t="n">
        <v>4301011414</v>
      </c>
      <c r="D75" s="85" t="n">
        <v>4607091381986</v>
      </c>
      <c r="E75" s="85"/>
      <c r="F75" s="86" t="n">
        <v>0.5</v>
      </c>
      <c r="G75" s="87" t="n">
        <v>10</v>
      </c>
      <c r="H75" s="86" t="n">
        <v>5</v>
      </c>
      <c r="I75" s="86" t="n">
        <v>5.24</v>
      </c>
      <c r="J75" s="87" t="n">
        <v>120</v>
      </c>
      <c r="K75" s="88" t="s">
        <v>102</v>
      </c>
      <c r="L75" s="87" t="n">
        <v>45</v>
      </c>
      <c r="M75" s="89" t="str">
        <f aca="false"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>Вареные колбасы Молочная Стародворская Вязанка Фикс.вес 0,5 Вектор Вязанка</v>
      </c>
      <c r="N75" s="89"/>
      <c r="O75" s="89"/>
      <c r="P75" s="89"/>
      <c r="Q75" s="89"/>
      <c r="R75" s="90"/>
      <c r="S75" s="90"/>
      <c r="T75" s="91" t="s">
        <v>66</v>
      </c>
      <c r="U75" s="92" t="n">
        <v>0</v>
      </c>
      <c r="V75" s="93" t="n">
        <f aca="false">IFERROR(IF(U75="",0,CEILING((U75/$H75),1)*$H75),"")</f>
        <v>0</v>
      </c>
      <c r="W75" s="94" t="str">
        <f aca="false">IFERROR(IF(V75=0,"",ROUNDUP(V75/H75,0)*0.00937),"")</f>
        <v/>
      </c>
      <c r="X75" s="95"/>
      <c r="Y75" s="96"/>
      <c r="AC75" s="97"/>
      <c r="AZ75" s="98" t="s">
        <v>1</v>
      </c>
    </row>
    <row r="76" customFormat="false" ht="27" hidden="false" customHeight="true" outlineLevel="0" collapsed="false">
      <c r="A76" s="83" t="s">
        <v>142</v>
      </c>
      <c r="B76" s="83" t="s">
        <v>143</v>
      </c>
      <c r="C76" s="84" t="n">
        <v>4301011352</v>
      </c>
      <c r="D76" s="85" t="n">
        <v>4607091388466</v>
      </c>
      <c r="E76" s="85"/>
      <c r="F76" s="86" t="n">
        <v>0.45</v>
      </c>
      <c r="G76" s="87" t="n">
        <v>6</v>
      </c>
      <c r="H76" s="86" t="n">
        <v>2.7</v>
      </c>
      <c r="I76" s="86" t="n">
        <v>2.9</v>
      </c>
      <c r="J76" s="87" t="n">
        <v>156</v>
      </c>
      <c r="K76" s="88" t="s">
        <v>129</v>
      </c>
      <c r="L76" s="87" t="n">
        <v>45</v>
      </c>
      <c r="M76" s="89" t="str">
        <f aca="false"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6" s="89"/>
      <c r="O76" s="89"/>
      <c r="P76" s="89"/>
      <c r="Q76" s="89"/>
      <c r="R76" s="90"/>
      <c r="S76" s="90"/>
      <c r="T76" s="91" t="s">
        <v>66</v>
      </c>
      <c r="U76" s="92" t="n">
        <v>0</v>
      </c>
      <c r="V76" s="93" t="n">
        <f aca="false">IFERROR(IF(U76="",0,CEILING((U76/$H76),1)*$H76),"")</f>
        <v>0</v>
      </c>
      <c r="W76" s="94" t="str">
        <f aca="false">IFERROR(IF(V76=0,"",ROUNDUP(V76/H76,0)*0.00753),"")</f>
        <v/>
      </c>
      <c r="X76" s="95"/>
      <c r="Y76" s="96"/>
      <c r="AC76" s="97"/>
      <c r="AZ76" s="98" t="s">
        <v>1</v>
      </c>
    </row>
    <row r="77" customFormat="false" ht="27" hidden="false" customHeight="true" outlineLevel="0" collapsed="false">
      <c r="A77" s="83" t="s">
        <v>144</v>
      </c>
      <c r="B77" s="83" t="s">
        <v>145</v>
      </c>
      <c r="C77" s="84" t="n">
        <v>4301011417</v>
      </c>
      <c r="D77" s="85" t="n">
        <v>4680115880269</v>
      </c>
      <c r="E77" s="85"/>
      <c r="F77" s="86" t="n">
        <v>0.375</v>
      </c>
      <c r="G77" s="87" t="n">
        <v>10</v>
      </c>
      <c r="H77" s="86" t="n">
        <v>3.75</v>
      </c>
      <c r="I77" s="86" t="n">
        <v>3.99</v>
      </c>
      <c r="J77" s="87" t="n">
        <v>120</v>
      </c>
      <c r="K77" s="88" t="s">
        <v>129</v>
      </c>
      <c r="L77" s="87" t="n">
        <v>50</v>
      </c>
      <c r="M77" s="89" t="str">
        <f aca="false"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7" s="89"/>
      <c r="O77" s="89"/>
      <c r="P77" s="89"/>
      <c r="Q77" s="89"/>
      <c r="R77" s="90"/>
      <c r="S77" s="90"/>
      <c r="T77" s="91" t="s">
        <v>66</v>
      </c>
      <c r="U77" s="92" t="n">
        <v>0</v>
      </c>
      <c r="V77" s="93" t="n">
        <f aca="false">IFERROR(IF(U77="",0,CEILING((U77/$H77),1)*$H77),"")</f>
        <v>0</v>
      </c>
      <c r="W77" s="94" t="str">
        <f aca="false">IFERROR(IF(V77=0,"",ROUNDUP(V77/H77,0)*0.00937),"")</f>
        <v/>
      </c>
      <c r="X77" s="95"/>
      <c r="Y77" s="96"/>
      <c r="AC77" s="97"/>
      <c r="AZ77" s="98" t="s">
        <v>1</v>
      </c>
    </row>
    <row r="78" customFormat="false" ht="16.5" hidden="false" customHeight="true" outlineLevel="0" collapsed="false">
      <c r="A78" s="83" t="s">
        <v>146</v>
      </c>
      <c r="B78" s="83" t="s">
        <v>147</v>
      </c>
      <c r="C78" s="84" t="n">
        <v>4301011415</v>
      </c>
      <c r="D78" s="85" t="n">
        <v>4680115880429</v>
      </c>
      <c r="E78" s="85"/>
      <c r="F78" s="86" t="n">
        <v>0.45</v>
      </c>
      <c r="G78" s="87" t="n">
        <v>10</v>
      </c>
      <c r="H78" s="86" t="n">
        <v>4.5</v>
      </c>
      <c r="I78" s="86" t="n">
        <v>4.74</v>
      </c>
      <c r="J78" s="87" t="n">
        <v>120</v>
      </c>
      <c r="K78" s="88" t="s">
        <v>129</v>
      </c>
      <c r="L78" s="87" t="n">
        <v>50</v>
      </c>
      <c r="M78" s="89" t="str">
        <f aca="false"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8" s="89"/>
      <c r="O78" s="89"/>
      <c r="P78" s="89"/>
      <c r="Q78" s="89"/>
      <c r="R78" s="90"/>
      <c r="S78" s="90"/>
      <c r="T78" s="91" t="s">
        <v>66</v>
      </c>
      <c r="U78" s="92" t="n">
        <v>0</v>
      </c>
      <c r="V78" s="93" t="n">
        <f aca="false">IFERROR(IF(U78="",0,CEILING((U78/$H78),1)*$H78),"")</f>
        <v>0</v>
      </c>
      <c r="W78" s="94" t="str">
        <f aca="false">IFERROR(IF(V78=0,"",ROUNDUP(V78/H78,0)*0.00937),"")</f>
        <v/>
      </c>
      <c r="X78" s="95"/>
      <c r="Y78" s="96"/>
      <c r="AC78" s="97"/>
      <c r="AZ78" s="98" t="s">
        <v>1</v>
      </c>
    </row>
    <row r="79" customFormat="false" ht="16.5" hidden="false" customHeight="true" outlineLevel="0" collapsed="false">
      <c r="A79" s="83" t="s">
        <v>148</v>
      </c>
      <c r="B79" s="83" t="s">
        <v>149</v>
      </c>
      <c r="C79" s="84" t="n">
        <v>4301011462</v>
      </c>
      <c r="D79" s="85" t="n">
        <v>4680115881457</v>
      </c>
      <c r="E79" s="85"/>
      <c r="F79" s="86" t="n">
        <v>0.75</v>
      </c>
      <c r="G79" s="87" t="n">
        <v>6</v>
      </c>
      <c r="H79" s="86" t="n">
        <v>4.5</v>
      </c>
      <c r="I79" s="86" t="n">
        <v>4.74</v>
      </c>
      <c r="J79" s="87" t="n">
        <v>120</v>
      </c>
      <c r="K79" s="88" t="s">
        <v>129</v>
      </c>
      <c r="L79" s="87" t="n">
        <v>50</v>
      </c>
      <c r="M79" s="89" t="str">
        <f aca="false"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9" s="89"/>
      <c r="O79" s="89"/>
      <c r="P79" s="89"/>
      <c r="Q79" s="89"/>
      <c r="R79" s="90"/>
      <c r="S79" s="90"/>
      <c r="T79" s="91" t="s">
        <v>66</v>
      </c>
      <c r="U79" s="92" t="n">
        <v>0</v>
      </c>
      <c r="V79" s="93" t="n">
        <f aca="false">IFERROR(IF(U79="",0,CEILING((U79/$H79),1)*$H79),"")</f>
        <v>0</v>
      </c>
      <c r="W79" s="94" t="str">
        <f aca="false">IFERROR(IF(V79=0,"",ROUNDUP(V79/H79,0)*0.00937),"")</f>
        <v/>
      </c>
      <c r="X79" s="95"/>
      <c r="Y79" s="96"/>
      <c r="AC79" s="97"/>
      <c r="AZ79" s="98" t="s">
        <v>1</v>
      </c>
    </row>
    <row r="80" customFormat="false" ht="12.75" hidden="false" customHeight="false" outlineLevel="0" collapsed="false">
      <c r="A80" s="99"/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  <c r="M80" s="100" t="s">
        <v>67</v>
      </c>
      <c r="N80" s="100"/>
      <c r="O80" s="100"/>
      <c r="P80" s="100"/>
      <c r="Q80" s="100"/>
      <c r="R80" s="100"/>
      <c r="S80" s="100"/>
      <c r="T80" s="101" t="s">
        <v>68</v>
      </c>
      <c r="U80" s="102" t="n">
        <f aca="false"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+IFERROR(U79/H79,"0")</f>
        <v>9.25925925925926</v>
      </c>
      <c r="V80" s="102" t="n">
        <f aca="false"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>10</v>
      </c>
      <c r="W80" s="102" t="n">
        <f aca="false"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+IFERROR(IF(W79="",0,W79),"0")</f>
        <v>0.2175</v>
      </c>
      <c r="X80" s="103"/>
      <c r="Y80" s="103"/>
    </row>
    <row r="81" customFormat="false" ht="12.75" hidden="false" customHeight="false" outlineLevel="0" collapsed="false">
      <c r="A81" s="99"/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  <c r="M81" s="100" t="s">
        <v>67</v>
      </c>
      <c r="N81" s="100"/>
      <c r="O81" s="100"/>
      <c r="P81" s="100"/>
      <c r="Q81" s="100"/>
      <c r="R81" s="100"/>
      <c r="S81" s="100"/>
      <c r="T81" s="101" t="s">
        <v>66</v>
      </c>
      <c r="U81" s="102" t="n">
        <f aca="false">IFERROR(SUM(U63:U79),"0")</f>
        <v>100</v>
      </c>
      <c r="V81" s="102" t="n">
        <f aca="false">IFERROR(SUM(V63:V79),"0")</f>
        <v>108</v>
      </c>
      <c r="W81" s="101"/>
      <c r="X81" s="103"/>
      <c r="Y81" s="103"/>
    </row>
    <row r="82" customFormat="false" ht="14.25" hidden="false" customHeight="true" outlineLevel="0" collapsed="false">
      <c r="A82" s="82" t="s">
        <v>99</v>
      </c>
      <c r="B82" s="82"/>
      <c r="C82" s="82"/>
      <c r="D82" s="82"/>
      <c r="E82" s="82"/>
      <c r="F82" s="82"/>
      <c r="G82" s="82"/>
      <c r="H82" s="82"/>
      <c r="I82" s="82"/>
      <c r="J82" s="82"/>
      <c r="K82" s="82"/>
      <c r="L82" s="82"/>
      <c r="M82" s="82"/>
      <c r="N82" s="82"/>
      <c r="O82" s="82"/>
      <c r="P82" s="82"/>
      <c r="Q82" s="82"/>
      <c r="R82" s="82"/>
      <c r="S82" s="82"/>
      <c r="T82" s="82"/>
      <c r="U82" s="82"/>
      <c r="V82" s="82"/>
      <c r="W82" s="82"/>
      <c r="X82" s="82"/>
      <c r="Y82" s="82"/>
    </row>
    <row r="83" customFormat="false" ht="16.5" hidden="false" customHeight="true" outlineLevel="0" collapsed="false">
      <c r="A83" s="83" t="s">
        <v>150</v>
      </c>
      <c r="B83" s="83" t="s">
        <v>151</v>
      </c>
      <c r="C83" s="84" t="n">
        <v>4301020204</v>
      </c>
      <c r="D83" s="85" t="n">
        <v>4607091388442</v>
      </c>
      <c r="E83" s="85"/>
      <c r="F83" s="86" t="n">
        <v>1.35</v>
      </c>
      <c r="G83" s="87" t="n">
        <v>8</v>
      </c>
      <c r="H83" s="86" t="n">
        <v>10.8</v>
      </c>
      <c r="I83" s="86" t="n">
        <v>11.28</v>
      </c>
      <c r="J83" s="87" t="n">
        <v>56</v>
      </c>
      <c r="K83" s="88" t="s">
        <v>102</v>
      </c>
      <c r="L83" s="87" t="n">
        <v>45</v>
      </c>
      <c r="M83" s="89" t="str">
        <f aca="false">HYPERLINK("https://abi.ru/products/Охлажденные/Вязанка/Вязанка/Ветчины/P001620/","Ветчины Вязанка с индейкой Вязанка Весовые Вектор Вязанка")</f>
        <v>Ветчины Вязанка с индейкой Вязанка Весовые Вектор Вязанка</v>
      </c>
      <c r="N83" s="89"/>
      <c r="O83" s="89"/>
      <c r="P83" s="89"/>
      <c r="Q83" s="89"/>
      <c r="R83" s="90"/>
      <c r="S83" s="90"/>
      <c r="T83" s="91" t="s">
        <v>66</v>
      </c>
      <c r="U83" s="92" t="n">
        <v>0</v>
      </c>
      <c r="V83" s="93" t="n">
        <f aca="false">IFERROR(IF(U83="",0,CEILING((U83/$H83),1)*$H83),"")</f>
        <v>0</v>
      </c>
      <c r="W83" s="94" t="str">
        <f aca="false">IFERROR(IF(V83=0,"",ROUNDUP(V83/H83,0)*0.02175),"")</f>
        <v/>
      </c>
      <c r="X83" s="95"/>
      <c r="Y83" s="96"/>
      <c r="AC83" s="97"/>
      <c r="AZ83" s="98" t="s">
        <v>1</v>
      </c>
    </row>
    <row r="84" customFormat="false" ht="27" hidden="false" customHeight="true" outlineLevel="0" collapsed="false">
      <c r="A84" s="83" t="s">
        <v>152</v>
      </c>
      <c r="B84" s="83" t="s">
        <v>153</v>
      </c>
      <c r="C84" s="84" t="n">
        <v>4301020189</v>
      </c>
      <c r="D84" s="85" t="n">
        <v>4607091384789</v>
      </c>
      <c r="E84" s="85"/>
      <c r="F84" s="86" t="n">
        <v>1</v>
      </c>
      <c r="G84" s="87" t="n">
        <v>6</v>
      </c>
      <c r="H84" s="86" t="n">
        <v>6</v>
      </c>
      <c r="I84" s="86" t="n">
        <v>6.36</v>
      </c>
      <c r="J84" s="87" t="n">
        <v>104</v>
      </c>
      <c r="K84" s="88" t="s">
        <v>102</v>
      </c>
      <c r="L84" s="87" t="n">
        <v>45</v>
      </c>
      <c r="M84" s="104" t="s">
        <v>154</v>
      </c>
      <c r="N84" s="104"/>
      <c r="O84" s="104"/>
      <c r="P84" s="104"/>
      <c r="Q84" s="104"/>
      <c r="R84" s="90"/>
      <c r="S84" s="90"/>
      <c r="T84" s="91" t="s">
        <v>66</v>
      </c>
      <c r="U84" s="92" t="n">
        <v>0</v>
      </c>
      <c r="V84" s="93" t="n">
        <f aca="false">IFERROR(IF(U84="",0,CEILING((U84/$H84),1)*$H84),"")</f>
        <v>0</v>
      </c>
      <c r="W84" s="94" t="str">
        <f aca="false">IFERROR(IF(V84=0,"",ROUNDUP(V84/H84,0)*0.01196),"")</f>
        <v/>
      </c>
      <c r="X84" s="95"/>
      <c r="Y84" s="96"/>
      <c r="AC84" s="97"/>
      <c r="AZ84" s="98" t="s">
        <v>1</v>
      </c>
    </row>
    <row r="85" customFormat="false" ht="16.5" hidden="false" customHeight="true" outlineLevel="0" collapsed="false">
      <c r="A85" s="83" t="s">
        <v>155</v>
      </c>
      <c r="B85" s="83" t="s">
        <v>156</v>
      </c>
      <c r="C85" s="84" t="n">
        <v>4301020235</v>
      </c>
      <c r="D85" s="85" t="n">
        <v>4680115881488</v>
      </c>
      <c r="E85" s="85"/>
      <c r="F85" s="86" t="n">
        <v>1.35</v>
      </c>
      <c r="G85" s="87" t="n">
        <v>8</v>
      </c>
      <c r="H85" s="86" t="n">
        <v>10.8</v>
      </c>
      <c r="I85" s="86" t="n">
        <v>11.28</v>
      </c>
      <c r="J85" s="87" t="n">
        <v>48</v>
      </c>
      <c r="K85" s="88" t="s">
        <v>102</v>
      </c>
      <c r="L85" s="87" t="n">
        <v>50</v>
      </c>
      <c r="M85" s="89" t="str">
        <f aca="false"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5" s="89"/>
      <c r="O85" s="89"/>
      <c r="P85" s="89"/>
      <c r="Q85" s="89"/>
      <c r="R85" s="90"/>
      <c r="S85" s="90"/>
      <c r="T85" s="91" t="s">
        <v>66</v>
      </c>
      <c r="U85" s="92" t="n">
        <v>0</v>
      </c>
      <c r="V85" s="93" t="n">
        <f aca="false">IFERROR(IF(U85="",0,CEILING((U85/$H85),1)*$H85),"")</f>
        <v>0</v>
      </c>
      <c r="W85" s="94" t="str">
        <f aca="false">IFERROR(IF(V85=0,"",ROUNDUP(V85/H85,0)*0.02175),"")</f>
        <v/>
      </c>
      <c r="X85" s="95"/>
      <c r="Y85" s="96"/>
      <c r="AC85" s="97"/>
      <c r="AZ85" s="98" t="s">
        <v>1</v>
      </c>
    </row>
    <row r="86" customFormat="false" ht="27" hidden="false" customHeight="true" outlineLevel="0" collapsed="false">
      <c r="A86" s="83" t="s">
        <v>157</v>
      </c>
      <c r="B86" s="83" t="s">
        <v>158</v>
      </c>
      <c r="C86" s="84" t="n">
        <v>4301020183</v>
      </c>
      <c r="D86" s="85" t="n">
        <v>4607091384765</v>
      </c>
      <c r="E86" s="85"/>
      <c r="F86" s="86" t="n">
        <v>0.42</v>
      </c>
      <c r="G86" s="87" t="n">
        <v>6</v>
      </c>
      <c r="H86" s="86" t="n">
        <v>2.52</v>
      </c>
      <c r="I86" s="86" t="n">
        <v>2.72</v>
      </c>
      <c r="J86" s="87" t="n">
        <v>156</v>
      </c>
      <c r="K86" s="88" t="s">
        <v>102</v>
      </c>
      <c r="L86" s="87" t="n">
        <v>45</v>
      </c>
      <c r="M86" s="104" t="s">
        <v>159</v>
      </c>
      <c r="N86" s="104"/>
      <c r="O86" s="104"/>
      <c r="P86" s="104"/>
      <c r="Q86" s="104"/>
      <c r="R86" s="90"/>
      <c r="S86" s="90"/>
      <c r="T86" s="91" t="s">
        <v>66</v>
      </c>
      <c r="U86" s="92" t="n">
        <v>0</v>
      </c>
      <c r="V86" s="93" t="n">
        <f aca="false">IFERROR(IF(U86="",0,CEILING((U86/$H86),1)*$H86),"")</f>
        <v>0</v>
      </c>
      <c r="W86" s="94" t="str">
        <f aca="false">IFERROR(IF(V86=0,"",ROUNDUP(V86/H86,0)*0.00753),"")</f>
        <v/>
      </c>
      <c r="X86" s="95"/>
      <c r="Y86" s="96"/>
      <c r="AC86" s="97"/>
      <c r="AZ86" s="98" t="s">
        <v>1</v>
      </c>
    </row>
    <row r="87" customFormat="false" ht="27" hidden="false" customHeight="true" outlineLevel="0" collapsed="false">
      <c r="A87" s="83" t="s">
        <v>160</v>
      </c>
      <c r="B87" s="83" t="s">
        <v>161</v>
      </c>
      <c r="C87" s="84" t="n">
        <v>4301020217</v>
      </c>
      <c r="D87" s="85" t="n">
        <v>4680115880658</v>
      </c>
      <c r="E87" s="85"/>
      <c r="F87" s="86" t="n">
        <v>0.4</v>
      </c>
      <c r="G87" s="87" t="n">
        <v>6</v>
      </c>
      <c r="H87" s="86" t="n">
        <v>2.4</v>
      </c>
      <c r="I87" s="86" t="n">
        <v>2.6</v>
      </c>
      <c r="J87" s="87" t="n">
        <v>156</v>
      </c>
      <c r="K87" s="88" t="s">
        <v>102</v>
      </c>
      <c r="L87" s="87" t="n">
        <v>50</v>
      </c>
      <c r="M87" s="89" t="str">
        <f aca="false"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7" s="89"/>
      <c r="O87" s="89"/>
      <c r="P87" s="89"/>
      <c r="Q87" s="89"/>
      <c r="R87" s="90"/>
      <c r="S87" s="90"/>
      <c r="T87" s="91" t="s">
        <v>66</v>
      </c>
      <c r="U87" s="92" t="n">
        <v>0</v>
      </c>
      <c r="V87" s="93" t="n">
        <f aca="false">IFERROR(IF(U87="",0,CEILING((U87/$H87),1)*$H87),"")</f>
        <v>0</v>
      </c>
      <c r="W87" s="94" t="str">
        <f aca="false">IFERROR(IF(V87=0,"",ROUNDUP(V87/H87,0)*0.00753),"")</f>
        <v/>
      </c>
      <c r="X87" s="95"/>
      <c r="Y87" s="96"/>
      <c r="AC87" s="97"/>
      <c r="AZ87" s="98" t="s">
        <v>1</v>
      </c>
    </row>
    <row r="88" customFormat="false" ht="27" hidden="false" customHeight="true" outlineLevel="0" collapsed="false">
      <c r="A88" s="83" t="s">
        <v>162</v>
      </c>
      <c r="B88" s="83" t="s">
        <v>163</v>
      </c>
      <c r="C88" s="84" t="n">
        <v>4301020223</v>
      </c>
      <c r="D88" s="85" t="n">
        <v>4607091381962</v>
      </c>
      <c r="E88" s="85"/>
      <c r="F88" s="86" t="n">
        <v>0.5</v>
      </c>
      <c r="G88" s="87" t="n">
        <v>6</v>
      </c>
      <c r="H88" s="86" t="n">
        <v>3</v>
      </c>
      <c r="I88" s="86" t="n">
        <v>3.2</v>
      </c>
      <c r="J88" s="87" t="n">
        <v>156</v>
      </c>
      <c r="K88" s="88" t="s">
        <v>102</v>
      </c>
      <c r="L88" s="87" t="n">
        <v>50</v>
      </c>
      <c r="M88" s="89" t="str">
        <f aca="false"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8" s="89"/>
      <c r="O88" s="89"/>
      <c r="P88" s="89"/>
      <c r="Q88" s="89"/>
      <c r="R88" s="90"/>
      <c r="S88" s="90"/>
      <c r="T88" s="91" t="s">
        <v>66</v>
      </c>
      <c r="U88" s="92" t="n">
        <v>0</v>
      </c>
      <c r="V88" s="93" t="n">
        <f aca="false">IFERROR(IF(U88="",0,CEILING((U88/$H88),1)*$H88),"")</f>
        <v>0</v>
      </c>
      <c r="W88" s="94" t="str">
        <f aca="false">IFERROR(IF(V88=0,"",ROUNDUP(V88/H88,0)*0.00753),"")</f>
        <v/>
      </c>
      <c r="X88" s="95"/>
      <c r="Y88" s="96"/>
      <c r="AC88" s="97"/>
      <c r="AZ88" s="98" t="s">
        <v>1</v>
      </c>
    </row>
    <row r="89" customFormat="false" ht="12.75" hidden="false" customHeight="false" outlineLevel="0" collapsed="false">
      <c r="A89" s="99"/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  <c r="M89" s="100" t="s">
        <v>67</v>
      </c>
      <c r="N89" s="100"/>
      <c r="O89" s="100"/>
      <c r="P89" s="100"/>
      <c r="Q89" s="100"/>
      <c r="R89" s="100"/>
      <c r="S89" s="100"/>
      <c r="T89" s="101" t="s">
        <v>68</v>
      </c>
      <c r="U89" s="102" t="n">
        <f aca="false">IFERROR(U83/H83,"0")+IFERROR(U84/H84,"0")+IFERROR(U85/H85,"0")+IFERROR(U86/H86,"0")+IFERROR(U87/H87,"0")+IFERROR(U88/H88,"0")</f>
        <v>0</v>
      </c>
      <c r="V89" s="102" t="n">
        <f aca="false">IFERROR(V83/H83,"0")+IFERROR(V84/H84,"0")+IFERROR(V85/H85,"0")+IFERROR(V86/H86,"0")+IFERROR(V87/H87,"0")+IFERROR(V88/H88,"0")</f>
        <v>0</v>
      </c>
      <c r="W89" s="102" t="n">
        <f aca="false">IFERROR(IF(W83="",0,W83),"0")+IFERROR(IF(W84="",0,W84),"0")+IFERROR(IF(W85="",0,W85),"0")+IFERROR(IF(W86="",0,W86),"0")+IFERROR(IF(W87="",0,W87),"0")+IFERROR(IF(W88="",0,W88),"0")</f>
        <v>0</v>
      </c>
      <c r="X89" s="103"/>
      <c r="Y89" s="103"/>
    </row>
    <row r="90" customFormat="false" ht="12.75" hidden="false" customHeight="false" outlineLevel="0" collapsed="false">
      <c r="A90" s="99"/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  <c r="M90" s="100" t="s">
        <v>67</v>
      </c>
      <c r="N90" s="100"/>
      <c r="O90" s="100"/>
      <c r="P90" s="100"/>
      <c r="Q90" s="100"/>
      <c r="R90" s="100"/>
      <c r="S90" s="100"/>
      <c r="T90" s="101" t="s">
        <v>66</v>
      </c>
      <c r="U90" s="102" t="n">
        <f aca="false">IFERROR(SUM(U83:U88),"0")</f>
        <v>0</v>
      </c>
      <c r="V90" s="102" t="n">
        <f aca="false">IFERROR(SUM(V83:V88),"0")</f>
        <v>0</v>
      </c>
      <c r="W90" s="101"/>
      <c r="X90" s="103"/>
      <c r="Y90" s="103"/>
    </row>
    <row r="91" customFormat="false" ht="14.25" hidden="false" customHeight="true" outlineLevel="0" collapsed="false">
      <c r="A91" s="82" t="s">
        <v>62</v>
      </c>
      <c r="B91" s="82"/>
      <c r="C91" s="82"/>
      <c r="D91" s="82"/>
      <c r="E91" s="82"/>
      <c r="F91" s="82"/>
      <c r="G91" s="82"/>
      <c r="H91" s="82"/>
      <c r="I91" s="82"/>
      <c r="J91" s="82"/>
      <c r="K91" s="82"/>
      <c r="L91" s="82"/>
      <c r="M91" s="82"/>
      <c r="N91" s="82"/>
      <c r="O91" s="82"/>
      <c r="P91" s="82"/>
      <c r="Q91" s="82"/>
      <c r="R91" s="82"/>
      <c r="S91" s="82"/>
      <c r="T91" s="82"/>
      <c r="U91" s="82"/>
      <c r="V91" s="82"/>
      <c r="W91" s="82"/>
      <c r="X91" s="82"/>
      <c r="Y91" s="82"/>
    </row>
    <row r="92" customFormat="false" ht="16.5" hidden="false" customHeight="true" outlineLevel="0" collapsed="false">
      <c r="A92" s="83" t="s">
        <v>164</v>
      </c>
      <c r="B92" s="83" t="s">
        <v>165</v>
      </c>
      <c r="C92" s="84" t="n">
        <v>4301030895</v>
      </c>
      <c r="D92" s="85" t="n">
        <v>4607091387667</v>
      </c>
      <c r="E92" s="85"/>
      <c r="F92" s="86" t="n">
        <v>0.9</v>
      </c>
      <c r="G92" s="87" t="n">
        <v>10</v>
      </c>
      <c r="H92" s="86" t="n">
        <v>9</v>
      </c>
      <c r="I92" s="86" t="n">
        <v>9.63</v>
      </c>
      <c r="J92" s="87" t="n">
        <v>56</v>
      </c>
      <c r="K92" s="88" t="s">
        <v>102</v>
      </c>
      <c r="L92" s="87" t="n">
        <v>40</v>
      </c>
      <c r="M92" s="89" t="str">
        <f aca="false"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92" s="89"/>
      <c r="O92" s="89"/>
      <c r="P92" s="89"/>
      <c r="Q92" s="89"/>
      <c r="R92" s="90"/>
      <c r="S92" s="90"/>
      <c r="T92" s="91" t="s">
        <v>66</v>
      </c>
      <c r="U92" s="92" t="n">
        <v>0</v>
      </c>
      <c r="V92" s="93" t="n">
        <f aca="false">IFERROR(IF(U92="",0,CEILING((U92/$H92),1)*$H92),"")</f>
        <v>0</v>
      </c>
      <c r="W92" s="94" t="str">
        <f aca="false">IFERROR(IF(V92=0,"",ROUNDUP(V92/H92,0)*0.02175),"")</f>
        <v/>
      </c>
      <c r="X92" s="95"/>
      <c r="Y92" s="96"/>
      <c r="AC92" s="97"/>
      <c r="AZ92" s="98" t="s">
        <v>1</v>
      </c>
    </row>
    <row r="93" customFormat="false" ht="27" hidden="false" customHeight="true" outlineLevel="0" collapsed="false">
      <c r="A93" s="83" t="s">
        <v>166</v>
      </c>
      <c r="B93" s="83" t="s">
        <v>167</v>
      </c>
      <c r="C93" s="84" t="n">
        <v>4301030961</v>
      </c>
      <c r="D93" s="85" t="n">
        <v>4607091387636</v>
      </c>
      <c r="E93" s="85"/>
      <c r="F93" s="86" t="n">
        <v>0.7</v>
      </c>
      <c r="G93" s="87" t="n">
        <v>6</v>
      </c>
      <c r="H93" s="86" t="n">
        <v>4.2</v>
      </c>
      <c r="I93" s="86" t="n">
        <v>4.5</v>
      </c>
      <c r="J93" s="87" t="n">
        <v>120</v>
      </c>
      <c r="K93" s="88" t="s">
        <v>65</v>
      </c>
      <c r="L93" s="87" t="n">
        <v>40</v>
      </c>
      <c r="M93" s="89" t="str">
        <f aca="false"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93" s="89"/>
      <c r="O93" s="89"/>
      <c r="P93" s="89"/>
      <c r="Q93" s="89"/>
      <c r="R93" s="90"/>
      <c r="S93" s="90"/>
      <c r="T93" s="91" t="s">
        <v>66</v>
      </c>
      <c r="U93" s="92" t="n">
        <v>0</v>
      </c>
      <c r="V93" s="93" t="n">
        <f aca="false">IFERROR(IF(U93="",0,CEILING((U93/$H93),1)*$H93),"")</f>
        <v>0</v>
      </c>
      <c r="W93" s="94" t="str">
        <f aca="false">IFERROR(IF(V93=0,"",ROUNDUP(V93/H93,0)*0.00937),"")</f>
        <v/>
      </c>
      <c r="X93" s="95"/>
      <c r="Y93" s="96"/>
      <c r="AC93" s="97"/>
      <c r="AZ93" s="98" t="s">
        <v>1</v>
      </c>
    </row>
    <row r="94" customFormat="false" ht="27" hidden="false" customHeight="true" outlineLevel="0" collapsed="false">
      <c r="A94" s="83" t="s">
        <v>168</v>
      </c>
      <c r="B94" s="83" t="s">
        <v>169</v>
      </c>
      <c r="C94" s="84" t="n">
        <v>4301031078</v>
      </c>
      <c r="D94" s="85" t="n">
        <v>4607091384727</v>
      </c>
      <c r="E94" s="85"/>
      <c r="F94" s="86" t="n">
        <v>0.8</v>
      </c>
      <c r="G94" s="87" t="n">
        <v>6</v>
      </c>
      <c r="H94" s="86" t="n">
        <v>4.8</v>
      </c>
      <c r="I94" s="86" t="n">
        <v>5.16</v>
      </c>
      <c r="J94" s="87" t="n">
        <v>104</v>
      </c>
      <c r="K94" s="88" t="s">
        <v>65</v>
      </c>
      <c r="L94" s="87" t="n">
        <v>45</v>
      </c>
      <c r="M94" s="89" t="str">
        <f aca="false"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4" s="89"/>
      <c r="O94" s="89"/>
      <c r="P94" s="89"/>
      <c r="Q94" s="89"/>
      <c r="R94" s="90"/>
      <c r="S94" s="90"/>
      <c r="T94" s="91" t="s">
        <v>66</v>
      </c>
      <c r="U94" s="92" t="n">
        <v>0</v>
      </c>
      <c r="V94" s="93" t="n">
        <f aca="false">IFERROR(IF(U94="",0,CEILING((U94/$H94),1)*$H94),"")</f>
        <v>0</v>
      </c>
      <c r="W94" s="94" t="str">
        <f aca="false">IFERROR(IF(V94=0,"",ROUNDUP(V94/H94,0)*0.01196),"")</f>
        <v/>
      </c>
      <c r="X94" s="95"/>
      <c r="Y94" s="96"/>
      <c r="AC94" s="97"/>
      <c r="AZ94" s="98" t="s">
        <v>1</v>
      </c>
    </row>
    <row r="95" customFormat="false" ht="27" hidden="false" customHeight="true" outlineLevel="0" collapsed="false">
      <c r="A95" s="83" t="s">
        <v>170</v>
      </c>
      <c r="B95" s="83" t="s">
        <v>171</v>
      </c>
      <c r="C95" s="84" t="n">
        <v>4301031080</v>
      </c>
      <c r="D95" s="85" t="n">
        <v>4607091386745</v>
      </c>
      <c r="E95" s="85"/>
      <c r="F95" s="86" t="n">
        <v>0.8</v>
      </c>
      <c r="G95" s="87" t="n">
        <v>6</v>
      </c>
      <c r="H95" s="86" t="n">
        <v>4.8</v>
      </c>
      <c r="I95" s="86" t="n">
        <v>5.16</v>
      </c>
      <c r="J95" s="87" t="n">
        <v>104</v>
      </c>
      <c r="K95" s="88" t="s">
        <v>65</v>
      </c>
      <c r="L95" s="87" t="n">
        <v>45</v>
      </c>
      <c r="M95" s="89" t="str">
        <f aca="false"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5" s="89"/>
      <c r="O95" s="89"/>
      <c r="P95" s="89"/>
      <c r="Q95" s="89"/>
      <c r="R95" s="90"/>
      <c r="S95" s="90"/>
      <c r="T95" s="91" t="s">
        <v>66</v>
      </c>
      <c r="U95" s="92" t="n">
        <v>0</v>
      </c>
      <c r="V95" s="93" t="n">
        <f aca="false">IFERROR(IF(U95="",0,CEILING((U95/$H95),1)*$H95),"")</f>
        <v>0</v>
      </c>
      <c r="W95" s="94" t="str">
        <f aca="false">IFERROR(IF(V95=0,"",ROUNDUP(V95/H95,0)*0.01196),"")</f>
        <v/>
      </c>
      <c r="X95" s="95"/>
      <c r="Y95" s="96"/>
      <c r="AC95" s="97"/>
      <c r="AZ95" s="98" t="s">
        <v>1</v>
      </c>
    </row>
    <row r="96" customFormat="false" ht="16.5" hidden="false" customHeight="true" outlineLevel="0" collapsed="false">
      <c r="A96" s="83" t="s">
        <v>172</v>
      </c>
      <c r="B96" s="83" t="s">
        <v>173</v>
      </c>
      <c r="C96" s="84" t="n">
        <v>4301030963</v>
      </c>
      <c r="D96" s="85" t="n">
        <v>4607091382426</v>
      </c>
      <c r="E96" s="85"/>
      <c r="F96" s="86" t="n">
        <v>0.9</v>
      </c>
      <c r="G96" s="87" t="n">
        <v>10</v>
      </c>
      <c r="H96" s="86" t="n">
        <v>9</v>
      </c>
      <c r="I96" s="86" t="n">
        <v>9.63</v>
      </c>
      <c r="J96" s="87" t="n">
        <v>56</v>
      </c>
      <c r="K96" s="88" t="s">
        <v>65</v>
      </c>
      <c r="L96" s="87" t="n">
        <v>40</v>
      </c>
      <c r="M96" s="89" t="str">
        <f aca="false"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6" s="89"/>
      <c r="O96" s="89"/>
      <c r="P96" s="89"/>
      <c r="Q96" s="89"/>
      <c r="R96" s="90"/>
      <c r="S96" s="90"/>
      <c r="T96" s="91" t="s">
        <v>66</v>
      </c>
      <c r="U96" s="92" t="n">
        <v>0</v>
      </c>
      <c r="V96" s="93" t="n">
        <f aca="false">IFERROR(IF(U96="",0,CEILING((U96/$H96),1)*$H96),"")</f>
        <v>0</v>
      </c>
      <c r="W96" s="94" t="str">
        <f aca="false">IFERROR(IF(V96=0,"",ROUNDUP(V96/H96,0)*0.02175),"")</f>
        <v/>
      </c>
      <c r="X96" s="95"/>
      <c r="Y96" s="96"/>
      <c r="AC96" s="97"/>
      <c r="AZ96" s="98" t="s">
        <v>1</v>
      </c>
    </row>
    <row r="97" customFormat="false" ht="27" hidden="false" customHeight="true" outlineLevel="0" collapsed="false">
      <c r="A97" s="83" t="s">
        <v>174</v>
      </c>
      <c r="B97" s="83" t="s">
        <v>175</v>
      </c>
      <c r="C97" s="84" t="n">
        <v>4301030962</v>
      </c>
      <c r="D97" s="85" t="n">
        <v>4607091386547</v>
      </c>
      <c r="E97" s="85"/>
      <c r="F97" s="86" t="n">
        <v>0.35</v>
      </c>
      <c r="G97" s="87" t="n">
        <v>8</v>
      </c>
      <c r="H97" s="86" t="n">
        <v>2.8</v>
      </c>
      <c r="I97" s="86" t="n">
        <v>2.94</v>
      </c>
      <c r="J97" s="87" t="n">
        <v>234</v>
      </c>
      <c r="K97" s="88" t="s">
        <v>65</v>
      </c>
      <c r="L97" s="87" t="n">
        <v>40</v>
      </c>
      <c r="M97" s="89" t="str">
        <f aca="false"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7" s="89"/>
      <c r="O97" s="89"/>
      <c r="P97" s="89"/>
      <c r="Q97" s="89"/>
      <c r="R97" s="90"/>
      <c r="S97" s="90"/>
      <c r="T97" s="91" t="s">
        <v>66</v>
      </c>
      <c r="U97" s="92" t="n">
        <v>0</v>
      </c>
      <c r="V97" s="93" t="n">
        <f aca="false">IFERROR(IF(U97="",0,CEILING((U97/$H97),1)*$H97),"")</f>
        <v>0</v>
      </c>
      <c r="W97" s="94" t="str">
        <f aca="false">IFERROR(IF(V97=0,"",ROUNDUP(V97/H97,0)*0.00502),"")</f>
        <v/>
      </c>
      <c r="X97" s="95"/>
      <c r="Y97" s="96"/>
      <c r="AC97" s="97"/>
      <c r="AZ97" s="98" t="s">
        <v>1</v>
      </c>
    </row>
    <row r="98" customFormat="false" ht="27" hidden="false" customHeight="true" outlineLevel="0" collapsed="false">
      <c r="A98" s="83" t="s">
        <v>176</v>
      </c>
      <c r="B98" s="83" t="s">
        <v>177</v>
      </c>
      <c r="C98" s="84" t="n">
        <v>4301031077</v>
      </c>
      <c r="D98" s="85" t="n">
        <v>4607091384703</v>
      </c>
      <c r="E98" s="85"/>
      <c r="F98" s="86" t="n">
        <v>0.35</v>
      </c>
      <c r="G98" s="87" t="n">
        <v>6</v>
      </c>
      <c r="H98" s="86" t="n">
        <v>2.1</v>
      </c>
      <c r="I98" s="86" t="n">
        <v>2.2</v>
      </c>
      <c r="J98" s="87" t="n">
        <v>234</v>
      </c>
      <c r="K98" s="88" t="s">
        <v>65</v>
      </c>
      <c r="L98" s="87" t="n">
        <v>45</v>
      </c>
      <c r="M98" s="89" t="str">
        <f aca="false"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8" s="89"/>
      <c r="O98" s="89"/>
      <c r="P98" s="89"/>
      <c r="Q98" s="89"/>
      <c r="R98" s="90"/>
      <c r="S98" s="90"/>
      <c r="T98" s="91" t="s">
        <v>66</v>
      </c>
      <c r="U98" s="92" t="n">
        <v>0</v>
      </c>
      <c r="V98" s="93" t="n">
        <f aca="false">IFERROR(IF(U98="",0,CEILING((U98/$H98),1)*$H98),"")</f>
        <v>0</v>
      </c>
      <c r="W98" s="94" t="str">
        <f aca="false">IFERROR(IF(V98=0,"",ROUNDUP(V98/H98,0)*0.00502),"")</f>
        <v/>
      </c>
      <c r="X98" s="95"/>
      <c r="Y98" s="96"/>
      <c r="AC98" s="97"/>
      <c r="AZ98" s="98" t="s">
        <v>1</v>
      </c>
    </row>
    <row r="99" customFormat="false" ht="27" hidden="false" customHeight="true" outlineLevel="0" collapsed="false">
      <c r="A99" s="83" t="s">
        <v>178</v>
      </c>
      <c r="B99" s="83" t="s">
        <v>179</v>
      </c>
      <c r="C99" s="84" t="n">
        <v>4301031079</v>
      </c>
      <c r="D99" s="85" t="n">
        <v>4607091384734</v>
      </c>
      <c r="E99" s="85"/>
      <c r="F99" s="86" t="n">
        <v>0.35</v>
      </c>
      <c r="G99" s="87" t="n">
        <v>6</v>
      </c>
      <c r="H99" s="86" t="n">
        <v>2.1</v>
      </c>
      <c r="I99" s="86" t="n">
        <v>2.2</v>
      </c>
      <c r="J99" s="87" t="n">
        <v>234</v>
      </c>
      <c r="K99" s="88" t="s">
        <v>65</v>
      </c>
      <c r="L99" s="87" t="n">
        <v>45</v>
      </c>
      <c r="M99" s="89" t="str">
        <f aca="false"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9" s="89"/>
      <c r="O99" s="89"/>
      <c r="P99" s="89"/>
      <c r="Q99" s="89"/>
      <c r="R99" s="90"/>
      <c r="S99" s="90"/>
      <c r="T99" s="91" t="s">
        <v>66</v>
      </c>
      <c r="U99" s="92" t="n">
        <v>0</v>
      </c>
      <c r="V99" s="93" t="n">
        <f aca="false">IFERROR(IF(U99="",0,CEILING((U99/$H99),1)*$H99),"")</f>
        <v>0</v>
      </c>
      <c r="W99" s="94" t="str">
        <f aca="false">IFERROR(IF(V99=0,"",ROUNDUP(V99/H99,0)*0.00502),"")</f>
        <v/>
      </c>
      <c r="X99" s="95"/>
      <c r="Y99" s="96"/>
      <c r="AC99" s="97"/>
      <c r="AZ99" s="98" t="s">
        <v>1</v>
      </c>
    </row>
    <row r="100" customFormat="false" ht="27" hidden="false" customHeight="true" outlineLevel="0" collapsed="false">
      <c r="A100" s="83" t="s">
        <v>180</v>
      </c>
      <c r="B100" s="83" t="s">
        <v>181</v>
      </c>
      <c r="C100" s="84" t="n">
        <v>4301030964</v>
      </c>
      <c r="D100" s="85" t="n">
        <v>4607091382464</v>
      </c>
      <c r="E100" s="85"/>
      <c r="F100" s="86" t="n">
        <v>0.35</v>
      </c>
      <c r="G100" s="87" t="n">
        <v>8</v>
      </c>
      <c r="H100" s="86" t="n">
        <v>2.8</v>
      </c>
      <c r="I100" s="86" t="n">
        <v>2.964</v>
      </c>
      <c r="J100" s="87" t="n">
        <v>234</v>
      </c>
      <c r="K100" s="88" t="s">
        <v>65</v>
      </c>
      <c r="L100" s="87" t="n">
        <v>40</v>
      </c>
      <c r="M100" s="89" t="str">
        <f aca="false"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100" s="89"/>
      <c r="O100" s="89"/>
      <c r="P100" s="89"/>
      <c r="Q100" s="89"/>
      <c r="R100" s="90"/>
      <c r="S100" s="90"/>
      <c r="T100" s="91" t="s">
        <v>66</v>
      </c>
      <c r="U100" s="92" t="n">
        <v>0</v>
      </c>
      <c r="V100" s="93" t="n">
        <f aca="false">IFERROR(IF(U100="",0,CEILING((U100/$H100),1)*$H100),"")</f>
        <v>0</v>
      </c>
      <c r="W100" s="94" t="str">
        <f aca="false">IFERROR(IF(V100=0,"",ROUNDUP(V100/H100,0)*0.00502),"")</f>
        <v/>
      </c>
      <c r="X100" s="95"/>
      <c r="Y100" s="96"/>
      <c r="AC100" s="97"/>
      <c r="AZ100" s="98" t="s">
        <v>1</v>
      </c>
    </row>
    <row r="101" customFormat="false" ht="12.75" hidden="false" customHeight="false" outlineLevel="0" collapsed="false">
      <c r="A101" s="99"/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  <c r="M101" s="100" t="s">
        <v>67</v>
      </c>
      <c r="N101" s="100"/>
      <c r="O101" s="100"/>
      <c r="P101" s="100"/>
      <c r="Q101" s="100"/>
      <c r="R101" s="100"/>
      <c r="S101" s="100"/>
      <c r="T101" s="101" t="s">
        <v>68</v>
      </c>
      <c r="U101" s="102" t="n">
        <f aca="false">IFERROR(U92/H92,"0")+IFERROR(U93/H93,"0")+IFERROR(U94/H94,"0")+IFERROR(U95/H95,"0")+IFERROR(U96/H96,"0")+IFERROR(U97/H97,"0")+IFERROR(U98/H98,"0")+IFERROR(U99/H99,"0")+IFERROR(U100/H100,"0")</f>
        <v>0</v>
      </c>
      <c r="V101" s="102" t="n">
        <f aca="false">IFERROR(V92/H92,"0")+IFERROR(V93/H93,"0")+IFERROR(V94/H94,"0")+IFERROR(V95/H95,"0")+IFERROR(V96/H96,"0")+IFERROR(V97/H97,"0")+IFERROR(V98/H98,"0")+IFERROR(V99/H99,"0")+IFERROR(V100/H100,"0")</f>
        <v>0</v>
      </c>
      <c r="W101" s="102" t="n">
        <f aca="false">IFERROR(IF(W92="",0,W92),"0")+IFERROR(IF(W93="",0,W93),"0")+IFERROR(IF(W94="",0,W94),"0")+IFERROR(IF(W95="",0,W95),"0")+IFERROR(IF(W96="",0,W96),"0")+IFERROR(IF(W97="",0,W97),"0")+IFERROR(IF(W98="",0,W98),"0")+IFERROR(IF(W99="",0,W99),"0")+IFERROR(IF(W100="",0,W100),"0")</f>
        <v>0</v>
      </c>
      <c r="X101" s="103"/>
      <c r="Y101" s="103"/>
    </row>
    <row r="102" customFormat="false" ht="12.75" hidden="false" customHeight="false" outlineLevel="0" collapsed="false">
      <c r="A102" s="99"/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  <c r="M102" s="100" t="s">
        <v>67</v>
      </c>
      <c r="N102" s="100"/>
      <c r="O102" s="100"/>
      <c r="P102" s="100"/>
      <c r="Q102" s="100"/>
      <c r="R102" s="100"/>
      <c r="S102" s="100"/>
      <c r="T102" s="101" t="s">
        <v>66</v>
      </c>
      <c r="U102" s="102" t="n">
        <f aca="false">IFERROR(SUM(U92:U100),"0")</f>
        <v>0</v>
      </c>
      <c r="V102" s="102" t="n">
        <f aca="false">IFERROR(SUM(V92:V100),"0")</f>
        <v>0</v>
      </c>
      <c r="W102" s="101"/>
      <c r="X102" s="103"/>
      <c r="Y102" s="103"/>
    </row>
    <row r="103" customFormat="false" ht="14.25" hidden="false" customHeight="true" outlineLevel="0" collapsed="false">
      <c r="A103" s="82" t="s">
        <v>69</v>
      </c>
      <c r="B103" s="82"/>
      <c r="C103" s="82"/>
      <c r="D103" s="82"/>
      <c r="E103" s="82"/>
      <c r="F103" s="82"/>
      <c r="G103" s="82"/>
      <c r="H103" s="82"/>
      <c r="I103" s="82"/>
      <c r="J103" s="82"/>
      <c r="K103" s="82"/>
      <c r="L103" s="82"/>
      <c r="M103" s="82"/>
      <c r="N103" s="82"/>
      <c r="O103" s="82"/>
      <c r="P103" s="82"/>
      <c r="Q103" s="82"/>
      <c r="R103" s="82"/>
      <c r="S103" s="82"/>
      <c r="T103" s="82"/>
      <c r="U103" s="82"/>
      <c r="V103" s="82"/>
      <c r="W103" s="82"/>
      <c r="X103" s="82"/>
      <c r="Y103" s="82"/>
    </row>
    <row r="104" customFormat="false" ht="27" hidden="false" customHeight="true" outlineLevel="0" collapsed="false">
      <c r="A104" s="83" t="s">
        <v>182</v>
      </c>
      <c r="B104" s="83" t="s">
        <v>183</v>
      </c>
      <c r="C104" s="84" t="n">
        <v>4301051437</v>
      </c>
      <c r="D104" s="85" t="n">
        <v>4607091386967</v>
      </c>
      <c r="E104" s="85"/>
      <c r="F104" s="86" t="n">
        <v>1.35</v>
      </c>
      <c r="G104" s="87" t="n">
        <v>6</v>
      </c>
      <c r="H104" s="86" t="n">
        <v>8.1</v>
      </c>
      <c r="I104" s="86" t="n">
        <v>8.664</v>
      </c>
      <c r="J104" s="87" t="n">
        <v>56</v>
      </c>
      <c r="K104" s="88" t="s">
        <v>129</v>
      </c>
      <c r="L104" s="87" t="n">
        <v>45</v>
      </c>
      <c r="M104" s="104" t="s">
        <v>184</v>
      </c>
      <c r="N104" s="104"/>
      <c r="O104" s="104"/>
      <c r="P104" s="104"/>
      <c r="Q104" s="104"/>
      <c r="R104" s="90"/>
      <c r="S104" s="90"/>
      <c r="T104" s="91" t="s">
        <v>66</v>
      </c>
      <c r="U104" s="92" t="n">
        <v>0</v>
      </c>
      <c r="V104" s="93" t="n">
        <f aca="false">IFERROR(IF(U104="",0,CEILING((U104/$H104),1)*$H104),"")</f>
        <v>0</v>
      </c>
      <c r="W104" s="94" t="str">
        <f aca="false">IFERROR(IF(V104=0,"",ROUNDUP(V104/H104,0)*0.02175),"")</f>
        <v/>
      </c>
      <c r="X104" s="95"/>
      <c r="Y104" s="96"/>
      <c r="AC104" s="97"/>
      <c r="AZ104" s="98" t="s">
        <v>1</v>
      </c>
    </row>
    <row r="105" customFormat="false" ht="16.5" hidden="false" customHeight="true" outlineLevel="0" collapsed="false">
      <c r="A105" s="83" t="s">
        <v>185</v>
      </c>
      <c r="B105" s="83" t="s">
        <v>186</v>
      </c>
      <c r="C105" s="84" t="n">
        <v>4301051311</v>
      </c>
      <c r="D105" s="85" t="n">
        <v>4607091385304</v>
      </c>
      <c r="E105" s="85"/>
      <c r="F105" s="86" t="n">
        <v>1.35</v>
      </c>
      <c r="G105" s="87" t="n">
        <v>6</v>
      </c>
      <c r="H105" s="86" t="n">
        <v>8.1</v>
      </c>
      <c r="I105" s="86" t="n">
        <v>8.664</v>
      </c>
      <c r="J105" s="87" t="n">
        <v>56</v>
      </c>
      <c r="K105" s="88" t="s">
        <v>65</v>
      </c>
      <c r="L105" s="87" t="n">
        <v>40</v>
      </c>
      <c r="M105" s="89" t="str">
        <f aca="false"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5" s="89"/>
      <c r="O105" s="89"/>
      <c r="P105" s="89"/>
      <c r="Q105" s="89"/>
      <c r="R105" s="90"/>
      <c r="S105" s="90"/>
      <c r="T105" s="91" t="s">
        <v>66</v>
      </c>
      <c r="U105" s="92" t="n">
        <v>0</v>
      </c>
      <c r="V105" s="93" t="n">
        <f aca="false">IFERROR(IF(U105="",0,CEILING((U105/$H105),1)*$H105),"")</f>
        <v>0</v>
      </c>
      <c r="W105" s="94" t="str">
        <f aca="false">IFERROR(IF(V105=0,"",ROUNDUP(V105/H105,0)*0.02175),"")</f>
        <v/>
      </c>
      <c r="X105" s="95"/>
      <c r="Y105" s="96"/>
      <c r="AC105" s="97"/>
      <c r="AZ105" s="98" t="s">
        <v>1</v>
      </c>
    </row>
    <row r="106" customFormat="false" ht="16.5" hidden="false" customHeight="true" outlineLevel="0" collapsed="false">
      <c r="A106" s="83" t="s">
        <v>187</v>
      </c>
      <c r="B106" s="83" t="s">
        <v>188</v>
      </c>
      <c r="C106" s="84" t="n">
        <v>4301051306</v>
      </c>
      <c r="D106" s="85" t="n">
        <v>4607091386264</v>
      </c>
      <c r="E106" s="85"/>
      <c r="F106" s="86" t="n">
        <v>0.5</v>
      </c>
      <c r="G106" s="87" t="n">
        <v>6</v>
      </c>
      <c r="H106" s="86" t="n">
        <v>3</v>
      </c>
      <c r="I106" s="86" t="n">
        <v>3.278</v>
      </c>
      <c r="J106" s="87" t="n">
        <v>156</v>
      </c>
      <c r="K106" s="88" t="s">
        <v>65</v>
      </c>
      <c r="L106" s="87" t="n">
        <v>31</v>
      </c>
      <c r="M106" s="89" t="str">
        <f aca="false"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6" s="89"/>
      <c r="O106" s="89"/>
      <c r="P106" s="89"/>
      <c r="Q106" s="89"/>
      <c r="R106" s="90"/>
      <c r="S106" s="90"/>
      <c r="T106" s="91" t="s">
        <v>66</v>
      </c>
      <c r="U106" s="92" t="n">
        <v>0</v>
      </c>
      <c r="V106" s="93" t="n">
        <f aca="false">IFERROR(IF(U106="",0,CEILING((U106/$H106),1)*$H106),"")</f>
        <v>0</v>
      </c>
      <c r="W106" s="94" t="str">
        <f aca="false">IFERROR(IF(V106=0,"",ROUNDUP(V106/H106,0)*0.00753),"")</f>
        <v/>
      </c>
      <c r="X106" s="95"/>
      <c r="Y106" s="96"/>
      <c r="AC106" s="97"/>
      <c r="AZ106" s="98" t="s">
        <v>1</v>
      </c>
    </row>
    <row r="107" customFormat="false" ht="27" hidden="false" customHeight="true" outlineLevel="0" collapsed="false">
      <c r="A107" s="83" t="s">
        <v>189</v>
      </c>
      <c r="B107" s="83" t="s">
        <v>190</v>
      </c>
      <c r="C107" s="84" t="n">
        <v>4301051436</v>
      </c>
      <c r="D107" s="85" t="n">
        <v>4607091385731</v>
      </c>
      <c r="E107" s="85"/>
      <c r="F107" s="86" t="n">
        <v>0.45</v>
      </c>
      <c r="G107" s="87" t="n">
        <v>6</v>
      </c>
      <c r="H107" s="86" t="n">
        <v>2.7</v>
      </c>
      <c r="I107" s="86" t="n">
        <v>2.972</v>
      </c>
      <c r="J107" s="87" t="n">
        <v>156</v>
      </c>
      <c r="K107" s="88" t="s">
        <v>129</v>
      </c>
      <c r="L107" s="87" t="n">
        <v>45</v>
      </c>
      <c r="M107" s="104" t="s">
        <v>191</v>
      </c>
      <c r="N107" s="104"/>
      <c r="O107" s="104"/>
      <c r="P107" s="104"/>
      <c r="Q107" s="104"/>
      <c r="R107" s="90"/>
      <c r="S107" s="90"/>
      <c r="T107" s="91" t="s">
        <v>66</v>
      </c>
      <c r="U107" s="92" t="n">
        <v>0</v>
      </c>
      <c r="V107" s="93" t="n">
        <f aca="false">IFERROR(IF(U107="",0,CEILING((U107/$H107),1)*$H107),"")</f>
        <v>0</v>
      </c>
      <c r="W107" s="94" t="str">
        <f aca="false">IFERROR(IF(V107=0,"",ROUNDUP(V107/H107,0)*0.00753),"")</f>
        <v/>
      </c>
      <c r="X107" s="95"/>
      <c r="Y107" s="96"/>
      <c r="AC107" s="97"/>
      <c r="AZ107" s="98" t="s">
        <v>1</v>
      </c>
    </row>
    <row r="108" customFormat="false" ht="27" hidden="false" customHeight="true" outlineLevel="0" collapsed="false">
      <c r="A108" s="83" t="s">
        <v>192</v>
      </c>
      <c r="B108" s="83" t="s">
        <v>193</v>
      </c>
      <c r="C108" s="84" t="n">
        <v>4301051439</v>
      </c>
      <c r="D108" s="85" t="n">
        <v>4680115880214</v>
      </c>
      <c r="E108" s="85"/>
      <c r="F108" s="86" t="n">
        <v>0.45</v>
      </c>
      <c r="G108" s="87" t="n">
        <v>6</v>
      </c>
      <c r="H108" s="86" t="n">
        <v>2.7</v>
      </c>
      <c r="I108" s="86" t="n">
        <v>2.988</v>
      </c>
      <c r="J108" s="87" t="n">
        <v>120</v>
      </c>
      <c r="K108" s="88" t="s">
        <v>129</v>
      </c>
      <c r="L108" s="87" t="n">
        <v>45</v>
      </c>
      <c r="M108" s="104" t="s">
        <v>194</v>
      </c>
      <c r="N108" s="104"/>
      <c r="O108" s="104"/>
      <c r="P108" s="104"/>
      <c r="Q108" s="104"/>
      <c r="R108" s="90"/>
      <c r="S108" s="90"/>
      <c r="T108" s="91" t="s">
        <v>66</v>
      </c>
      <c r="U108" s="92" t="n">
        <v>54</v>
      </c>
      <c r="V108" s="93" t="n">
        <f aca="false">IFERROR(IF(U108="",0,CEILING((U108/$H108),1)*$H108),"")</f>
        <v>54</v>
      </c>
      <c r="W108" s="94" t="n">
        <f aca="false">IFERROR(IF(V108=0,"",ROUNDUP(V108/H108,0)*0.00937),"")</f>
        <v>0.1874</v>
      </c>
      <c r="X108" s="95"/>
      <c r="Y108" s="96"/>
      <c r="AC108" s="97"/>
      <c r="AZ108" s="98" t="s">
        <v>1</v>
      </c>
    </row>
    <row r="109" customFormat="false" ht="27" hidden="false" customHeight="true" outlineLevel="0" collapsed="false">
      <c r="A109" s="83" t="s">
        <v>195</v>
      </c>
      <c r="B109" s="83" t="s">
        <v>196</v>
      </c>
      <c r="C109" s="84" t="n">
        <v>4301051438</v>
      </c>
      <c r="D109" s="85" t="n">
        <v>4680115880894</v>
      </c>
      <c r="E109" s="85"/>
      <c r="F109" s="86" t="n">
        <v>0.33</v>
      </c>
      <c r="G109" s="87" t="n">
        <v>6</v>
      </c>
      <c r="H109" s="86" t="n">
        <v>1.98</v>
      </c>
      <c r="I109" s="86" t="n">
        <v>2.258</v>
      </c>
      <c r="J109" s="87" t="n">
        <v>156</v>
      </c>
      <c r="K109" s="88" t="s">
        <v>129</v>
      </c>
      <c r="L109" s="87" t="n">
        <v>45</v>
      </c>
      <c r="M109" s="104" t="s">
        <v>197</v>
      </c>
      <c r="N109" s="104"/>
      <c r="O109" s="104"/>
      <c r="P109" s="104"/>
      <c r="Q109" s="104"/>
      <c r="R109" s="90"/>
      <c r="S109" s="90"/>
      <c r="T109" s="91" t="s">
        <v>66</v>
      </c>
      <c r="U109" s="92" t="n">
        <v>0</v>
      </c>
      <c r="V109" s="93" t="n">
        <f aca="false">IFERROR(IF(U109="",0,CEILING((U109/$H109),1)*$H109),"")</f>
        <v>0</v>
      </c>
      <c r="W109" s="94" t="str">
        <f aca="false">IFERROR(IF(V109=0,"",ROUNDUP(V109/H109,0)*0.00753),"")</f>
        <v/>
      </c>
      <c r="X109" s="95"/>
      <c r="Y109" s="96"/>
      <c r="AC109" s="97"/>
      <c r="AZ109" s="98" t="s">
        <v>1</v>
      </c>
    </row>
    <row r="110" customFormat="false" ht="27" hidden="false" customHeight="true" outlineLevel="0" collapsed="false">
      <c r="A110" s="83" t="s">
        <v>198</v>
      </c>
      <c r="B110" s="83" t="s">
        <v>199</v>
      </c>
      <c r="C110" s="84" t="n">
        <v>4301051313</v>
      </c>
      <c r="D110" s="85" t="n">
        <v>4607091385427</v>
      </c>
      <c r="E110" s="85"/>
      <c r="F110" s="86" t="n">
        <v>0.5</v>
      </c>
      <c r="G110" s="87" t="n">
        <v>6</v>
      </c>
      <c r="H110" s="86" t="n">
        <v>3</v>
      </c>
      <c r="I110" s="86" t="n">
        <v>3.272</v>
      </c>
      <c r="J110" s="87" t="n">
        <v>156</v>
      </c>
      <c r="K110" s="88" t="s">
        <v>65</v>
      </c>
      <c r="L110" s="87" t="n">
        <v>40</v>
      </c>
      <c r="M110" s="89" t="str">
        <f aca="false"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10" s="89"/>
      <c r="O110" s="89"/>
      <c r="P110" s="89"/>
      <c r="Q110" s="89"/>
      <c r="R110" s="90"/>
      <c r="S110" s="90"/>
      <c r="T110" s="91" t="s">
        <v>66</v>
      </c>
      <c r="U110" s="92" t="n">
        <v>0</v>
      </c>
      <c r="V110" s="93" t="n">
        <f aca="false">IFERROR(IF(U110="",0,CEILING((U110/$H110),1)*$H110),"")</f>
        <v>0</v>
      </c>
      <c r="W110" s="94" t="str">
        <f aca="false">IFERROR(IF(V110=0,"",ROUNDUP(V110/H110,0)*0.00753),"")</f>
        <v/>
      </c>
      <c r="X110" s="95"/>
      <c r="Y110" s="96"/>
      <c r="AC110" s="97"/>
      <c r="AZ110" s="98" t="s">
        <v>1</v>
      </c>
    </row>
    <row r="111" customFormat="false" ht="12.75" hidden="false" customHeight="false" outlineLevel="0" collapsed="false">
      <c r="A111" s="99"/>
      <c r="B111" s="99"/>
      <c r="C111" s="99"/>
      <c r="D111" s="99"/>
      <c r="E111" s="99"/>
      <c r="F111" s="99"/>
      <c r="G111" s="99"/>
      <c r="H111" s="99"/>
      <c r="I111" s="99"/>
      <c r="J111" s="99"/>
      <c r="K111" s="99"/>
      <c r="L111" s="99"/>
      <c r="M111" s="100" t="s">
        <v>67</v>
      </c>
      <c r="N111" s="100"/>
      <c r="O111" s="100"/>
      <c r="P111" s="100"/>
      <c r="Q111" s="100"/>
      <c r="R111" s="100"/>
      <c r="S111" s="100"/>
      <c r="T111" s="101" t="s">
        <v>68</v>
      </c>
      <c r="U111" s="102" t="n">
        <f aca="false">IFERROR(U104/H104,"0")+IFERROR(U105/H105,"0")+IFERROR(U106/H106,"0")+IFERROR(U107/H107,"0")+IFERROR(U108/H108,"0")+IFERROR(U109/H109,"0")+IFERROR(U110/H110,"0")</f>
        <v>20</v>
      </c>
      <c r="V111" s="102" t="n">
        <f aca="false">IFERROR(V104/H104,"0")+IFERROR(V105/H105,"0")+IFERROR(V106/H106,"0")+IFERROR(V107/H107,"0")+IFERROR(V108/H108,"0")+IFERROR(V109/H109,"0")+IFERROR(V110/H110,"0")</f>
        <v>20</v>
      </c>
      <c r="W111" s="102" t="n">
        <f aca="false">IFERROR(IF(W104="",0,W104),"0")+IFERROR(IF(W105="",0,W105),"0")+IFERROR(IF(W106="",0,W106),"0")+IFERROR(IF(W107="",0,W107),"0")+IFERROR(IF(W108="",0,W108),"0")+IFERROR(IF(W109="",0,W109),"0")+IFERROR(IF(W110="",0,W110),"0")</f>
        <v>0.1874</v>
      </c>
      <c r="X111" s="103"/>
      <c r="Y111" s="103"/>
    </row>
    <row r="112" customFormat="false" ht="12.75" hidden="false" customHeight="false" outlineLevel="0" collapsed="false">
      <c r="A112" s="99"/>
      <c r="B112" s="99"/>
      <c r="C112" s="99"/>
      <c r="D112" s="99"/>
      <c r="E112" s="99"/>
      <c r="F112" s="99"/>
      <c r="G112" s="99"/>
      <c r="H112" s="99"/>
      <c r="I112" s="99"/>
      <c r="J112" s="99"/>
      <c r="K112" s="99"/>
      <c r="L112" s="99"/>
      <c r="M112" s="100" t="s">
        <v>67</v>
      </c>
      <c r="N112" s="100"/>
      <c r="O112" s="100"/>
      <c r="P112" s="100"/>
      <c r="Q112" s="100"/>
      <c r="R112" s="100"/>
      <c r="S112" s="100"/>
      <c r="T112" s="101" t="s">
        <v>66</v>
      </c>
      <c r="U112" s="102" t="n">
        <f aca="false">IFERROR(SUM(U104:U110),"0")</f>
        <v>54</v>
      </c>
      <c r="V112" s="102" t="n">
        <f aca="false">IFERROR(SUM(V104:V110),"0")</f>
        <v>54</v>
      </c>
      <c r="W112" s="101"/>
      <c r="X112" s="103"/>
      <c r="Y112" s="103"/>
    </row>
    <row r="113" customFormat="false" ht="14.25" hidden="false" customHeight="true" outlineLevel="0" collapsed="false">
      <c r="A113" s="82" t="s">
        <v>200</v>
      </c>
      <c r="B113" s="82"/>
      <c r="C113" s="82"/>
      <c r="D113" s="82"/>
      <c r="E113" s="82"/>
      <c r="F113" s="82"/>
      <c r="G113" s="82"/>
      <c r="H113" s="82"/>
      <c r="I113" s="82"/>
      <c r="J113" s="82"/>
      <c r="K113" s="82"/>
      <c r="L113" s="82"/>
      <c r="M113" s="82"/>
      <c r="N113" s="82"/>
      <c r="O113" s="82"/>
      <c r="P113" s="82"/>
      <c r="Q113" s="82"/>
      <c r="R113" s="82"/>
      <c r="S113" s="82"/>
      <c r="T113" s="82"/>
      <c r="U113" s="82"/>
      <c r="V113" s="82"/>
      <c r="W113" s="82"/>
      <c r="X113" s="82"/>
      <c r="Y113" s="82"/>
    </row>
    <row r="114" customFormat="false" ht="27" hidden="false" customHeight="true" outlineLevel="0" collapsed="false">
      <c r="A114" s="83" t="s">
        <v>201</v>
      </c>
      <c r="B114" s="83" t="s">
        <v>202</v>
      </c>
      <c r="C114" s="84" t="n">
        <v>4301060296</v>
      </c>
      <c r="D114" s="85" t="n">
        <v>4607091383065</v>
      </c>
      <c r="E114" s="85"/>
      <c r="F114" s="86" t="n">
        <v>0.83</v>
      </c>
      <c r="G114" s="87" t="n">
        <v>4</v>
      </c>
      <c r="H114" s="86" t="n">
        <v>3.32</v>
      </c>
      <c r="I114" s="86" t="n">
        <v>3.582</v>
      </c>
      <c r="J114" s="87" t="n">
        <v>120</v>
      </c>
      <c r="K114" s="88" t="s">
        <v>65</v>
      </c>
      <c r="L114" s="87" t="n">
        <v>30</v>
      </c>
      <c r="M114" s="89" t="str">
        <f aca="false"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4" s="89"/>
      <c r="O114" s="89"/>
      <c r="P114" s="89"/>
      <c r="Q114" s="89"/>
      <c r="R114" s="90"/>
      <c r="S114" s="90"/>
      <c r="T114" s="91" t="s">
        <v>66</v>
      </c>
      <c r="U114" s="92" t="n">
        <v>0</v>
      </c>
      <c r="V114" s="93" t="n">
        <f aca="false">IFERROR(IF(U114="",0,CEILING((U114/$H114),1)*$H114),"")</f>
        <v>0</v>
      </c>
      <c r="W114" s="94" t="str">
        <f aca="false">IFERROR(IF(V114=0,"",ROUNDUP(V114/H114,0)*0.00937),"")</f>
        <v/>
      </c>
      <c r="X114" s="95"/>
      <c r="Y114" s="96"/>
      <c r="AC114" s="97"/>
      <c r="AZ114" s="98" t="s">
        <v>1</v>
      </c>
    </row>
    <row r="115" customFormat="false" ht="27" hidden="false" customHeight="true" outlineLevel="0" collapsed="false">
      <c r="A115" s="83" t="s">
        <v>203</v>
      </c>
      <c r="B115" s="83" t="s">
        <v>204</v>
      </c>
      <c r="C115" s="84" t="n">
        <v>4301060350</v>
      </c>
      <c r="D115" s="85" t="n">
        <v>4680115881532</v>
      </c>
      <c r="E115" s="85"/>
      <c r="F115" s="86" t="n">
        <v>1.35</v>
      </c>
      <c r="G115" s="87" t="n">
        <v>6</v>
      </c>
      <c r="H115" s="86" t="n">
        <v>8.1</v>
      </c>
      <c r="I115" s="86" t="n">
        <v>8.58</v>
      </c>
      <c r="J115" s="87" t="n">
        <v>56</v>
      </c>
      <c r="K115" s="88" t="s">
        <v>129</v>
      </c>
      <c r="L115" s="87" t="n">
        <v>30</v>
      </c>
      <c r="M115" s="89" t="str">
        <f aca="false"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5" s="89"/>
      <c r="O115" s="89"/>
      <c r="P115" s="89"/>
      <c r="Q115" s="89"/>
      <c r="R115" s="90"/>
      <c r="S115" s="90"/>
      <c r="T115" s="91" t="s">
        <v>66</v>
      </c>
      <c r="U115" s="92" t="n">
        <v>200</v>
      </c>
      <c r="V115" s="93" t="n">
        <f aca="false">IFERROR(IF(U115="",0,CEILING((U115/$H115),1)*$H115),"")</f>
        <v>202.5</v>
      </c>
      <c r="W115" s="94" t="n">
        <f aca="false">IFERROR(IF(V115=0,"",ROUNDUP(V115/H115,0)*0.02175),"")</f>
        <v>0.54375</v>
      </c>
      <c r="X115" s="95"/>
      <c r="Y115" s="96"/>
      <c r="AC115" s="97"/>
      <c r="AZ115" s="98" t="s">
        <v>1</v>
      </c>
    </row>
    <row r="116" customFormat="false" ht="16.5" hidden="false" customHeight="true" outlineLevel="0" collapsed="false">
      <c r="A116" s="83" t="s">
        <v>205</v>
      </c>
      <c r="B116" s="83" t="s">
        <v>206</v>
      </c>
      <c r="C116" s="84" t="n">
        <v>4301060309</v>
      </c>
      <c r="D116" s="85" t="n">
        <v>4680115880238</v>
      </c>
      <c r="E116" s="85"/>
      <c r="F116" s="86" t="n">
        <v>0.33</v>
      </c>
      <c r="G116" s="87" t="n">
        <v>6</v>
      </c>
      <c r="H116" s="86" t="n">
        <v>1.98</v>
      </c>
      <c r="I116" s="86" t="n">
        <v>2.258</v>
      </c>
      <c r="J116" s="87" t="n">
        <v>156</v>
      </c>
      <c r="K116" s="88" t="s">
        <v>65</v>
      </c>
      <c r="L116" s="87" t="n">
        <v>40</v>
      </c>
      <c r="M116" s="89" t="str">
        <f aca="false"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6" s="89"/>
      <c r="O116" s="89"/>
      <c r="P116" s="89"/>
      <c r="Q116" s="89"/>
      <c r="R116" s="90"/>
      <c r="S116" s="90"/>
      <c r="T116" s="91" t="s">
        <v>66</v>
      </c>
      <c r="U116" s="92" t="n">
        <v>0</v>
      </c>
      <c r="V116" s="93" t="n">
        <f aca="false">IFERROR(IF(U116="",0,CEILING((U116/$H116),1)*$H116),"")</f>
        <v>0</v>
      </c>
      <c r="W116" s="94" t="str">
        <f aca="false">IFERROR(IF(V116=0,"",ROUNDUP(V116/H116,0)*0.00753),"")</f>
        <v/>
      </c>
      <c r="X116" s="95"/>
      <c r="Y116" s="96"/>
      <c r="AC116" s="97"/>
      <c r="AZ116" s="98" t="s">
        <v>1</v>
      </c>
    </row>
    <row r="117" customFormat="false" ht="27" hidden="false" customHeight="true" outlineLevel="0" collapsed="false">
      <c r="A117" s="83" t="s">
        <v>207</v>
      </c>
      <c r="B117" s="83" t="s">
        <v>208</v>
      </c>
      <c r="C117" s="84" t="n">
        <v>4301060351</v>
      </c>
      <c r="D117" s="85" t="n">
        <v>4680115881464</v>
      </c>
      <c r="E117" s="85"/>
      <c r="F117" s="86" t="n">
        <v>0.4</v>
      </c>
      <c r="G117" s="87" t="n">
        <v>6</v>
      </c>
      <c r="H117" s="86" t="n">
        <v>2.4</v>
      </c>
      <c r="I117" s="86" t="n">
        <v>2.6</v>
      </c>
      <c r="J117" s="87" t="n">
        <v>156</v>
      </c>
      <c r="K117" s="88" t="s">
        <v>129</v>
      </c>
      <c r="L117" s="87" t="n">
        <v>30</v>
      </c>
      <c r="M117" s="104" t="s">
        <v>209</v>
      </c>
      <c r="N117" s="104"/>
      <c r="O117" s="104"/>
      <c r="P117" s="104"/>
      <c r="Q117" s="104"/>
      <c r="R117" s="90"/>
      <c r="S117" s="90"/>
      <c r="T117" s="91" t="s">
        <v>66</v>
      </c>
      <c r="U117" s="92" t="n">
        <v>0</v>
      </c>
      <c r="V117" s="93" t="n">
        <f aca="false">IFERROR(IF(U117="",0,CEILING((U117/$H117),1)*$H117),"")</f>
        <v>0</v>
      </c>
      <c r="W117" s="94" t="str">
        <f aca="false">IFERROR(IF(V117=0,"",ROUNDUP(V117/H117,0)*0.00753),"")</f>
        <v/>
      </c>
      <c r="X117" s="95"/>
      <c r="Y117" s="96"/>
      <c r="AC117" s="97"/>
      <c r="AZ117" s="98" t="s">
        <v>1</v>
      </c>
    </row>
    <row r="118" customFormat="false" ht="12.75" hidden="false" customHeight="false" outlineLevel="0" collapsed="false">
      <c r="A118" s="99"/>
      <c r="B118" s="99"/>
      <c r="C118" s="99"/>
      <c r="D118" s="99"/>
      <c r="E118" s="99"/>
      <c r="F118" s="99"/>
      <c r="G118" s="99"/>
      <c r="H118" s="99"/>
      <c r="I118" s="99"/>
      <c r="J118" s="99"/>
      <c r="K118" s="99"/>
      <c r="L118" s="99"/>
      <c r="M118" s="100" t="s">
        <v>67</v>
      </c>
      <c r="N118" s="100"/>
      <c r="O118" s="100"/>
      <c r="P118" s="100"/>
      <c r="Q118" s="100"/>
      <c r="R118" s="100"/>
      <c r="S118" s="100"/>
      <c r="T118" s="101" t="s">
        <v>68</v>
      </c>
      <c r="U118" s="102" t="n">
        <f aca="false">IFERROR(U114/H114,"0")+IFERROR(U115/H115,"0")+IFERROR(U116/H116,"0")+IFERROR(U117/H117,"0")</f>
        <v>24.6913580246914</v>
      </c>
      <c r="V118" s="102" t="n">
        <f aca="false">IFERROR(V114/H114,"0")+IFERROR(V115/H115,"0")+IFERROR(V116/H116,"0")+IFERROR(V117/H117,"0")</f>
        <v>25</v>
      </c>
      <c r="W118" s="102" t="n">
        <f aca="false">IFERROR(IF(W114="",0,W114),"0")+IFERROR(IF(W115="",0,W115),"0")+IFERROR(IF(W116="",0,W116),"0")+IFERROR(IF(W117="",0,W117),"0")</f>
        <v>0.54375</v>
      </c>
      <c r="X118" s="103"/>
      <c r="Y118" s="103"/>
    </row>
    <row r="119" customFormat="false" ht="12.75" hidden="false" customHeight="false" outlineLevel="0" collapsed="false">
      <c r="A119" s="99"/>
      <c r="B119" s="99"/>
      <c r="C119" s="99"/>
      <c r="D119" s="99"/>
      <c r="E119" s="99"/>
      <c r="F119" s="99"/>
      <c r="G119" s="99"/>
      <c r="H119" s="99"/>
      <c r="I119" s="99"/>
      <c r="J119" s="99"/>
      <c r="K119" s="99"/>
      <c r="L119" s="99"/>
      <c r="M119" s="100" t="s">
        <v>67</v>
      </c>
      <c r="N119" s="100"/>
      <c r="O119" s="100"/>
      <c r="P119" s="100"/>
      <c r="Q119" s="100"/>
      <c r="R119" s="100"/>
      <c r="S119" s="100"/>
      <c r="T119" s="101" t="s">
        <v>66</v>
      </c>
      <c r="U119" s="102" t="n">
        <f aca="false">IFERROR(SUM(U114:U117),"0")</f>
        <v>200</v>
      </c>
      <c r="V119" s="102" t="n">
        <f aca="false">IFERROR(SUM(V114:V117),"0")</f>
        <v>202.5</v>
      </c>
      <c r="W119" s="101"/>
      <c r="X119" s="103"/>
      <c r="Y119" s="103"/>
    </row>
    <row r="120" customFormat="false" ht="16.5" hidden="false" customHeight="true" outlineLevel="0" collapsed="false">
      <c r="A120" s="81" t="s">
        <v>210</v>
      </c>
      <c r="B120" s="81"/>
      <c r="C120" s="81"/>
      <c r="D120" s="81"/>
      <c r="E120" s="81"/>
      <c r="F120" s="81"/>
      <c r="G120" s="81"/>
      <c r="H120" s="81"/>
      <c r="I120" s="81"/>
      <c r="J120" s="81"/>
      <c r="K120" s="81"/>
      <c r="L120" s="81"/>
      <c r="M120" s="81"/>
      <c r="N120" s="81"/>
      <c r="O120" s="81"/>
      <c r="P120" s="81"/>
      <c r="Q120" s="81"/>
      <c r="R120" s="81"/>
      <c r="S120" s="81"/>
      <c r="T120" s="81"/>
      <c r="U120" s="81"/>
      <c r="V120" s="81"/>
      <c r="W120" s="81"/>
      <c r="X120" s="81"/>
      <c r="Y120" s="81"/>
    </row>
    <row r="121" customFormat="false" ht="14.25" hidden="false" customHeight="true" outlineLevel="0" collapsed="false">
      <c r="A121" s="82" t="s">
        <v>69</v>
      </c>
      <c r="B121" s="82"/>
      <c r="C121" s="82"/>
      <c r="D121" s="82"/>
      <c r="E121" s="82"/>
      <c r="F121" s="82"/>
      <c r="G121" s="82"/>
      <c r="H121" s="82"/>
      <c r="I121" s="82"/>
      <c r="J121" s="82"/>
      <c r="K121" s="82"/>
      <c r="L121" s="82"/>
      <c r="M121" s="82"/>
      <c r="N121" s="82"/>
      <c r="O121" s="82"/>
      <c r="P121" s="82"/>
      <c r="Q121" s="82"/>
      <c r="R121" s="82"/>
      <c r="S121" s="82"/>
      <c r="T121" s="82"/>
      <c r="U121" s="82"/>
      <c r="V121" s="82"/>
      <c r="W121" s="82"/>
      <c r="X121" s="82"/>
      <c r="Y121" s="82"/>
    </row>
    <row r="122" customFormat="false" ht="27" hidden="false" customHeight="true" outlineLevel="0" collapsed="false">
      <c r="A122" s="83" t="s">
        <v>211</v>
      </c>
      <c r="B122" s="83" t="s">
        <v>212</v>
      </c>
      <c r="C122" s="84" t="n">
        <v>4301051360</v>
      </c>
      <c r="D122" s="85" t="n">
        <v>4607091385168</v>
      </c>
      <c r="E122" s="85"/>
      <c r="F122" s="86" t="n">
        <v>1.35</v>
      </c>
      <c r="G122" s="87" t="n">
        <v>6</v>
      </c>
      <c r="H122" s="86" t="n">
        <v>8.1</v>
      </c>
      <c r="I122" s="86" t="n">
        <v>8.658</v>
      </c>
      <c r="J122" s="87" t="n">
        <v>56</v>
      </c>
      <c r="K122" s="88" t="s">
        <v>129</v>
      </c>
      <c r="L122" s="87" t="n">
        <v>45</v>
      </c>
      <c r="M122" s="89" t="str">
        <f aca="false"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2" s="89"/>
      <c r="O122" s="89"/>
      <c r="P122" s="89"/>
      <c r="Q122" s="89"/>
      <c r="R122" s="90"/>
      <c r="S122" s="90"/>
      <c r="T122" s="91" t="s">
        <v>66</v>
      </c>
      <c r="U122" s="92" t="n">
        <v>0</v>
      </c>
      <c r="V122" s="93" t="n">
        <f aca="false">IFERROR(IF(U122="",0,CEILING((U122/$H122),1)*$H122),"")</f>
        <v>0</v>
      </c>
      <c r="W122" s="94" t="str">
        <f aca="false">IFERROR(IF(V122=0,"",ROUNDUP(V122/H122,0)*0.02175),"")</f>
        <v/>
      </c>
      <c r="X122" s="95"/>
      <c r="Y122" s="96"/>
      <c r="AC122" s="97"/>
      <c r="AZ122" s="98" t="s">
        <v>1</v>
      </c>
    </row>
    <row r="123" customFormat="false" ht="16.5" hidden="false" customHeight="true" outlineLevel="0" collapsed="false">
      <c r="A123" s="83" t="s">
        <v>213</v>
      </c>
      <c r="B123" s="83" t="s">
        <v>214</v>
      </c>
      <c r="C123" s="84" t="n">
        <v>4301051362</v>
      </c>
      <c r="D123" s="85" t="n">
        <v>4607091383256</v>
      </c>
      <c r="E123" s="85"/>
      <c r="F123" s="86" t="n">
        <v>0.33</v>
      </c>
      <c r="G123" s="87" t="n">
        <v>6</v>
      </c>
      <c r="H123" s="86" t="n">
        <v>1.98</v>
      </c>
      <c r="I123" s="86" t="n">
        <v>2.246</v>
      </c>
      <c r="J123" s="87" t="n">
        <v>156</v>
      </c>
      <c r="K123" s="88" t="s">
        <v>129</v>
      </c>
      <c r="L123" s="87" t="n">
        <v>45</v>
      </c>
      <c r="M123" s="89" t="str">
        <f aca="false"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3" s="89"/>
      <c r="O123" s="89"/>
      <c r="P123" s="89"/>
      <c r="Q123" s="89"/>
      <c r="R123" s="90"/>
      <c r="S123" s="90"/>
      <c r="T123" s="91" t="s">
        <v>66</v>
      </c>
      <c r="U123" s="92" t="n">
        <v>0</v>
      </c>
      <c r="V123" s="93" t="n">
        <f aca="false">IFERROR(IF(U123="",0,CEILING((U123/$H123),1)*$H123),"")</f>
        <v>0</v>
      </c>
      <c r="W123" s="94" t="str">
        <f aca="false">IFERROR(IF(V123=0,"",ROUNDUP(V123/H123,0)*0.00753),"")</f>
        <v/>
      </c>
      <c r="X123" s="95"/>
      <c r="Y123" s="96"/>
      <c r="AC123" s="97"/>
      <c r="AZ123" s="98" t="s">
        <v>1</v>
      </c>
    </row>
    <row r="124" customFormat="false" ht="16.5" hidden="false" customHeight="true" outlineLevel="0" collapsed="false">
      <c r="A124" s="83" t="s">
        <v>215</v>
      </c>
      <c r="B124" s="83" t="s">
        <v>216</v>
      </c>
      <c r="C124" s="84" t="n">
        <v>4301051358</v>
      </c>
      <c r="D124" s="85" t="n">
        <v>4607091385748</v>
      </c>
      <c r="E124" s="85"/>
      <c r="F124" s="86" t="n">
        <v>0.45</v>
      </c>
      <c r="G124" s="87" t="n">
        <v>6</v>
      </c>
      <c r="H124" s="86" t="n">
        <v>2.7</v>
      </c>
      <c r="I124" s="86" t="n">
        <v>2.972</v>
      </c>
      <c r="J124" s="87" t="n">
        <v>156</v>
      </c>
      <c r="K124" s="88" t="s">
        <v>129</v>
      </c>
      <c r="L124" s="87" t="n">
        <v>45</v>
      </c>
      <c r="M124" s="89" t="str">
        <f aca="false"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4" s="89"/>
      <c r="O124" s="89"/>
      <c r="P124" s="89"/>
      <c r="Q124" s="89"/>
      <c r="R124" s="90"/>
      <c r="S124" s="90"/>
      <c r="T124" s="91" t="s">
        <v>66</v>
      </c>
      <c r="U124" s="92" t="n">
        <v>0</v>
      </c>
      <c r="V124" s="93" t="n">
        <f aca="false">IFERROR(IF(U124="",0,CEILING((U124/$H124),1)*$H124),"")</f>
        <v>0</v>
      </c>
      <c r="W124" s="94" t="str">
        <f aca="false">IFERROR(IF(V124=0,"",ROUNDUP(V124/H124,0)*0.00753),"")</f>
        <v/>
      </c>
      <c r="X124" s="95"/>
      <c r="Y124" s="96"/>
      <c r="AC124" s="97"/>
      <c r="AZ124" s="98" t="s">
        <v>1</v>
      </c>
    </row>
    <row r="125" customFormat="false" ht="16.5" hidden="false" customHeight="true" outlineLevel="0" collapsed="false">
      <c r="A125" s="83" t="s">
        <v>217</v>
      </c>
      <c r="B125" s="83" t="s">
        <v>218</v>
      </c>
      <c r="C125" s="84" t="n">
        <v>4301051364</v>
      </c>
      <c r="D125" s="85" t="n">
        <v>4607091384581</v>
      </c>
      <c r="E125" s="85"/>
      <c r="F125" s="86" t="n">
        <v>0.67</v>
      </c>
      <c r="G125" s="87" t="n">
        <v>4</v>
      </c>
      <c r="H125" s="86" t="n">
        <v>2.68</v>
      </c>
      <c r="I125" s="86" t="n">
        <v>2.942</v>
      </c>
      <c r="J125" s="87" t="n">
        <v>120</v>
      </c>
      <c r="K125" s="88" t="s">
        <v>129</v>
      </c>
      <c r="L125" s="87" t="n">
        <v>45</v>
      </c>
      <c r="M125" s="89" t="str">
        <f aca="false"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5" s="89"/>
      <c r="O125" s="89"/>
      <c r="P125" s="89"/>
      <c r="Q125" s="89"/>
      <c r="R125" s="90"/>
      <c r="S125" s="90"/>
      <c r="T125" s="91" t="s">
        <v>66</v>
      </c>
      <c r="U125" s="92" t="n">
        <v>0</v>
      </c>
      <c r="V125" s="93" t="n">
        <f aca="false">IFERROR(IF(U125="",0,CEILING((U125/$H125),1)*$H125),"")</f>
        <v>0</v>
      </c>
      <c r="W125" s="94" t="str">
        <f aca="false">IFERROR(IF(V125=0,"",ROUNDUP(V125/H125,0)*0.00937),"")</f>
        <v/>
      </c>
      <c r="X125" s="95"/>
      <c r="Y125" s="96"/>
      <c r="AC125" s="97"/>
      <c r="AZ125" s="98" t="s">
        <v>1</v>
      </c>
    </row>
    <row r="126" customFormat="false" ht="12.75" hidden="false" customHeight="false" outlineLevel="0" collapsed="false">
      <c r="A126" s="99"/>
      <c r="B126" s="99"/>
      <c r="C126" s="99"/>
      <c r="D126" s="99"/>
      <c r="E126" s="99"/>
      <c r="F126" s="99"/>
      <c r="G126" s="99"/>
      <c r="H126" s="99"/>
      <c r="I126" s="99"/>
      <c r="J126" s="99"/>
      <c r="K126" s="99"/>
      <c r="L126" s="99"/>
      <c r="M126" s="100" t="s">
        <v>67</v>
      </c>
      <c r="N126" s="100"/>
      <c r="O126" s="100"/>
      <c r="P126" s="100"/>
      <c r="Q126" s="100"/>
      <c r="R126" s="100"/>
      <c r="S126" s="100"/>
      <c r="T126" s="101" t="s">
        <v>68</v>
      </c>
      <c r="U126" s="102" t="n">
        <f aca="false">IFERROR(U122/H122,"0")+IFERROR(U123/H123,"0")+IFERROR(U124/H124,"0")+IFERROR(U125/H125,"0")</f>
        <v>0</v>
      </c>
      <c r="V126" s="102" t="n">
        <f aca="false">IFERROR(V122/H122,"0")+IFERROR(V123/H123,"0")+IFERROR(V124/H124,"0")+IFERROR(V125/H125,"0")</f>
        <v>0</v>
      </c>
      <c r="W126" s="102" t="n">
        <f aca="false">IFERROR(IF(W122="",0,W122),"0")+IFERROR(IF(W123="",0,W123),"0")+IFERROR(IF(W124="",0,W124),"0")+IFERROR(IF(W125="",0,W125),"0")</f>
        <v>0</v>
      </c>
      <c r="X126" s="103"/>
      <c r="Y126" s="103"/>
    </row>
    <row r="127" customFormat="false" ht="12.75" hidden="false" customHeight="false" outlineLevel="0" collapsed="false">
      <c r="A127" s="99"/>
      <c r="B127" s="99"/>
      <c r="C127" s="99"/>
      <c r="D127" s="99"/>
      <c r="E127" s="99"/>
      <c r="F127" s="99"/>
      <c r="G127" s="99"/>
      <c r="H127" s="99"/>
      <c r="I127" s="99"/>
      <c r="J127" s="99"/>
      <c r="K127" s="99"/>
      <c r="L127" s="99"/>
      <c r="M127" s="100" t="s">
        <v>67</v>
      </c>
      <c r="N127" s="100"/>
      <c r="O127" s="100"/>
      <c r="P127" s="100"/>
      <c r="Q127" s="100"/>
      <c r="R127" s="100"/>
      <c r="S127" s="100"/>
      <c r="T127" s="101" t="s">
        <v>66</v>
      </c>
      <c r="U127" s="102" t="n">
        <f aca="false">IFERROR(SUM(U122:U125),"0")</f>
        <v>0</v>
      </c>
      <c r="V127" s="102" t="n">
        <f aca="false">IFERROR(SUM(V122:V125),"0")</f>
        <v>0</v>
      </c>
      <c r="W127" s="101"/>
      <c r="X127" s="103"/>
      <c r="Y127" s="103"/>
    </row>
    <row r="128" customFormat="false" ht="27.75" hidden="false" customHeight="true" outlineLevel="0" collapsed="false">
      <c r="A128" s="79" t="s">
        <v>219</v>
      </c>
      <c r="B128" s="79"/>
      <c r="C128" s="79"/>
      <c r="D128" s="79"/>
      <c r="E128" s="79"/>
      <c r="F128" s="79"/>
      <c r="G128" s="79"/>
      <c r="H128" s="79"/>
      <c r="I128" s="79"/>
      <c r="J128" s="79"/>
      <c r="K128" s="79"/>
      <c r="L128" s="79"/>
      <c r="M128" s="79"/>
      <c r="N128" s="79"/>
      <c r="O128" s="79"/>
      <c r="P128" s="79"/>
      <c r="Q128" s="79"/>
      <c r="R128" s="79"/>
      <c r="S128" s="79"/>
      <c r="T128" s="79"/>
      <c r="U128" s="79"/>
      <c r="V128" s="79"/>
      <c r="W128" s="79"/>
      <c r="X128" s="80"/>
      <c r="Y128" s="80"/>
    </row>
    <row r="129" customFormat="false" ht="16.5" hidden="false" customHeight="true" outlineLevel="0" collapsed="false">
      <c r="A129" s="81" t="s">
        <v>220</v>
      </c>
      <c r="B129" s="81"/>
      <c r="C129" s="81"/>
      <c r="D129" s="81"/>
      <c r="E129" s="81"/>
      <c r="F129" s="81"/>
      <c r="G129" s="81"/>
      <c r="H129" s="81"/>
      <c r="I129" s="81"/>
      <c r="J129" s="81"/>
      <c r="K129" s="81"/>
      <c r="L129" s="81"/>
      <c r="M129" s="81"/>
      <c r="N129" s="81"/>
      <c r="O129" s="81"/>
      <c r="P129" s="81"/>
      <c r="Q129" s="81"/>
      <c r="R129" s="81"/>
      <c r="S129" s="81"/>
      <c r="T129" s="81"/>
      <c r="U129" s="81"/>
      <c r="V129" s="81"/>
      <c r="W129" s="81"/>
      <c r="X129" s="81"/>
      <c r="Y129" s="81"/>
    </row>
    <row r="130" customFormat="false" ht="14.25" hidden="false" customHeight="true" outlineLevel="0" collapsed="false">
      <c r="A130" s="82" t="s">
        <v>106</v>
      </c>
      <c r="B130" s="82"/>
      <c r="C130" s="82"/>
      <c r="D130" s="82"/>
      <c r="E130" s="82"/>
      <c r="F130" s="82"/>
      <c r="G130" s="82"/>
      <c r="H130" s="82"/>
      <c r="I130" s="82"/>
      <c r="J130" s="82"/>
      <c r="K130" s="82"/>
      <c r="L130" s="82"/>
      <c r="M130" s="82"/>
      <c r="N130" s="82"/>
      <c r="O130" s="82"/>
      <c r="P130" s="82"/>
      <c r="Q130" s="82"/>
      <c r="R130" s="82"/>
      <c r="S130" s="82"/>
      <c r="T130" s="82"/>
      <c r="U130" s="82"/>
      <c r="V130" s="82"/>
      <c r="W130" s="82"/>
      <c r="X130" s="82"/>
      <c r="Y130" s="82"/>
    </row>
    <row r="131" customFormat="false" ht="27" hidden="false" customHeight="true" outlineLevel="0" collapsed="false">
      <c r="A131" s="83" t="s">
        <v>221</v>
      </c>
      <c r="B131" s="83" t="s">
        <v>222</v>
      </c>
      <c r="C131" s="84" t="n">
        <v>4301011223</v>
      </c>
      <c r="D131" s="85" t="n">
        <v>4607091383423</v>
      </c>
      <c r="E131" s="85"/>
      <c r="F131" s="86" t="n">
        <v>1.35</v>
      </c>
      <c r="G131" s="87" t="n">
        <v>8</v>
      </c>
      <c r="H131" s="86" t="n">
        <v>10.8</v>
      </c>
      <c r="I131" s="86" t="n">
        <v>11.376</v>
      </c>
      <c r="J131" s="87" t="n">
        <v>56</v>
      </c>
      <c r="K131" s="88" t="s">
        <v>129</v>
      </c>
      <c r="L131" s="87" t="n">
        <v>35</v>
      </c>
      <c r="M131" s="89" t="str">
        <f aca="false"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31" s="89"/>
      <c r="O131" s="89"/>
      <c r="P131" s="89"/>
      <c r="Q131" s="89"/>
      <c r="R131" s="90"/>
      <c r="S131" s="90"/>
      <c r="T131" s="91" t="s">
        <v>66</v>
      </c>
      <c r="U131" s="92" t="n">
        <v>0</v>
      </c>
      <c r="V131" s="93" t="n">
        <f aca="false">IFERROR(IF(U131="",0,CEILING((U131/$H131),1)*$H131),"")</f>
        <v>0</v>
      </c>
      <c r="W131" s="94" t="str">
        <f aca="false">IFERROR(IF(V131=0,"",ROUNDUP(V131/H131,0)*0.02175),"")</f>
        <v/>
      </c>
      <c r="X131" s="95"/>
      <c r="Y131" s="96"/>
      <c r="AC131" s="97"/>
      <c r="AZ131" s="98" t="s">
        <v>1</v>
      </c>
    </row>
    <row r="132" customFormat="false" ht="27" hidden="false" customHeight="true" outlineLevel="0" collapsed="false">
      <c r="A132" s="83" t="s">
        <v>223</v>
      </c>
      <c r="B132" s="83" t="s">
        <v>224</v>
      </c>
      <c r="C132" s="84" t="n">
        <v>4301011338</v>
      </c>
      <c r="D132" s="85" t="n">
        <v>4607091381405</v>
      </c>
      <c r="E132" s="85"/>
      <c r="F132" s="86" t="n">
        <v>1.35</v>
      </c>
      <c r="G132" s="87" t="n">
        <v>8</v>
      </c>
      <c r="H132" s="86" t="n">
        <v>10.8</v>
      </c>
      <c r="I132" s="86" t="n">
        <v>11.376</v>
      </c>
      <c r="J132" s="87" t="n">
        <v>56</v>
      </c>
      <c r="K132" s="88" t="s">
        <v>65</v>
      </c>
      <c r="L132" s="87" t="n">
        <v>35</v>
      </c>
      <c r="M132" s="89" t="str">
        <f aca="false"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2" s="89"/>
      <c r="O132" s="89"/>
      <c r="P132" s="89"/>
      <c r="Q132" s="89"/>
      <c r="R132" s="90"/>
      <c r="S132" s="90"/>
      <c r="T132" s="91" t="s">
        <v>66</v>
      </c>
      <c r="U132" s="92" t="n">
        <v>0</v>
      </c>
      <c r="V132" s="93" t="n">
        <f aca="false">IFERROR(IF(U132="",0,CEILING((U132/$H132),1)*$H132),"")</f>
        <v>0</v>
      </c>
      <c r="W132" s="94" t="str">
        <f aca="false">IFERROR(IF(V132=0,"",ROUNDUP(V132/H132,0)*0.02175),"")</f>
        <v/>
      </c>
      <c r="X132" s="95"/>
      <c r="Y132" s="96"/>
      <c r="AC132" s="97"/>
      <c r="AZ132" s="98" t="s">
        <v>1</v>
      </c>
    </row>
    <row r="133" customFormat="false" ht="27" hidden="false" customHeight="true" outlineLevel="0" collapsed="false">
      <c r="A133" s="83" t="s">
        <v>225</v>
      </c>
      <c r="B133" s="83" t="s">
        <v>226</v>
      </c>
      <c r="C133" s="84" t="n">
        <v>4301011333</v>
      </c>
      <c r="D133" s="85" t="n">
        <v>4607091386516</v>
      </c>
      <c r="E133" s="85"/>
      <c r="F133" s="86" t="n">
        <v>1.4</v>
      </c>
      <c r="G133" s="87" t="n">
        <v>8</v>
      </c>
      <c r="H133" s="86" t="n">
        <v>11.2</v>
      </c>
      <c r="I133" s="86" t="n">
        <v>11.776</v>
      </c>
      <c r="J133" s="87" t="n">
        <v>56</v>
      </c>
      <c r="K133" s="88" t="s">
        <v>65</v>
      </c>
      <c r="L133" s="87" t="n">
        <v>30</v>
      </c>
      <c r="M133" s="89" t="str">
        <f aca="false"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3" s="89"/>
      <c r="O133" s="89"/>
      <c r="P133" s="89"/>
      <c r="Q133" s="89"/>
      <c r="R133" s="90"/>
      <c r="S133" s="90"/>
      <c r="T133" s="91" t="s">
        <v>66</v>
      </c>
      <c r="U133" s="92" t="n">
        <v>0</v>
      </c>
      <c r="V133" s="93" t="n">
        <f aca="false">IFERROR(IF(U133="",0,CEILING((U133/$H133),1)*$H133),"")</f>
        <v>0</v>
      </c>
      <c r="W133" s="94" t="str">
        <f aca="false">IFERROR(IF(V133=0,"",ROUNDUP(V133/H133,0)*0.02175),"")</f>
        <v/>
      </c>
      <c r="X133" s="95"/>
      <c r="Y133" s="96"/>
      <c r="AC133" s="97"/>
      <c r="AZ133" s="98" t="s">
        <v>1</v>
      </c>
    </row>
    <row r="134" customFormat="false" ht="12.75" hidden="false" customHeight="false" outlineLevel="0" collapsed="false">
      <c r="A134" s="99"/>
      <c r="B134" s="99"/>
      <c r="C134" s="99"/>
      <c r="D134" s="99"/>
      <c r="E134" s="99"/>
      <c r="F134" s="99"/>
      <c r="G134" s="99"/>
      <c r="H134" s="99"/>
      <c r="I134" s="99"/>
      <c r="J134" s="99"/>
      <c r="K134" s="99"/>
      <c r="L134" s="99"/>
      <c r="M134" s="100" t="s">
        <v>67</v>
      </c>
      <c r="N134" s="100"/>
      <c r="O134" s="100"/>
      <c r="P134" s="100"/>
      <c r="Q134" s="100"/>
      <c r="R134" s="100"/>
      <c r="S134" s="100"/>
      <c r="T134" s="101" t="s">
        <v>68</v>
      </c>
      <c r="U134" s="102" t="n">
        <f aca="false">IFERROR(U131/H131,"0")+IFERROR(U132/H132,"0")+IFERROR(U133/H133,"0")</f>
        <v>0</v>
      </c>
      <c r="V134" s="102" t="n">
        <f aca="false">IFERROR(V131/H131,"0")+IFERROR(V132/H132,"0")+IFERROR(V133/H133,"0")</f>
        <v>0</v>
      </c>
      <c r="W134" s="102" t="n">
        <f aca="false">IFERROR(IF(W131="",0,W131),"0")+IFERROR(IF(W132="",0,W132),"0")+IFERROR(IF(W133="",0,W133),"0")</f>
        <v>0</v>
      </c>
      <c r="X134" s="103"/>
      <c r="Y134" s="103"/>
    </row>
    <row r="135" customFormat="false" ht="12.75" hidden="false" customHeight="false" outlineLevel="0" collapsed="false">
      <c r="A135" s="99"/>
      <c r="B135" s="99"/>
      <c r="C135" s="99"/>
      <c r="D135" s="99"/>
      <c r="E135" s="99"/>
      <c r="F135" s="99"/>
      <c r="G135" s="99"/>
      <c r="H135" s="99"/>
      <c r="I135" s="99"/>
      <c r="J135" s="99"/>
      <c r="K135" s="99"/>
      <c r="L135" s="99"/>
      <c r="M135" s="100" t="s">
        <v>67</v>
      </c>
      <c r="N135" s="100"/>
      <c r="O135" s="100"/>
      <c r="P135" s="100"/>
      <c r="Q135" s="100"/>
      <c r="R135" s="100"/>
      <c r="S135" s="100"/>
      <c r="T135" s="101" t="s">
        <v>66</v>
      </c>
      <c r="U135" s="102" t="n">
        <f aca="false">IFERROR(SUM(U131:U133),"0")</f>
        <v>0</v>
      </c>
      <c r="V135" s="102" t="n">
        <f aca="false">IFERROR(SUM(V131:V133),"0")</f>
        <v>0</v>
      </c>
      <c r="W135" s="101"/>
      <c r="X135" s="103"/>
      <c r="Y135" s="103"/>
    </row>
    <row r="136" customFormat="false" ht="16.5" hidden="false" customHeight="true" outlineLevel="0" collapsed="false">
      <c r="A136" s="81" t="s">
        <v>227</v>
      </c>
      <c r="B136" s="81"/>
      <c r="C136" s="81"/>
      <c r="D136" s="81"/>
      <c r="E136" s="81"/>
      <c r="F136" s="81"/>
      <c r="G136" s="81"/>
      <c r="H136" s="81"/>
      <c r="I136" s="81"/>
      <c r="J136" s="81"/>
      <c r="K136" s="81"/>
      <c r="L136" s="81"/>
      <c r="M136" s="81"/>
      <c r="N136" s="81"/>
      <c r="O136" s="81"/>
      <c r="P136" s="81"/>
      <c r="Q136" s="81"/>
      <c r="R136" s="81"/>
      <c r="S136" s="81"/>
      <c r="T136" s="81"/>
      <c r="U136" s="81"/>
      <c r="V136" s="81"/>
      <c r="W136" s="81"/>
      <c r="X136" s="81"/>
      <c r="Y136" s="81"/>
    </row>
    <row r="137" customFormat="false" ht="14.25" hidden="false" customHeight="true" outlineLevel="0" collapsed="false">
      <c r="A137" s="82" t="s">
        <v>62</v>
      </c>
      <c r="B137" s="82"/>
      <c r="C137" s="82"/>
      <c r="D137" s="82"/>
      <c r="E137" s="82"/>
      <c r="F137" s="82"/>
      <c r="G137" s="82"/>
      <c r="H137" s="82"/>
      <c r="I137" s="82"/>
      <c r="J137" s="82"/>
      <c r="K137" s="82"/>
      <c r="L137" s="82"/>
      <c r="M137" s="82"/>
      <c r="N137" s="82"/>
      <c r="O137" s="82"/>
      <c r="P137" s="82"/>
      <c r="Q137" s="82"/>
      <c r="R137" s="82"/>
      <c r="S137" s="82"/>
      <c r="T137" s="82"/>
      <c r="U137" s="82"/>
      <c r="V137" s="82"/>
      <c r="W137" s="82"/>
      <c r="X137" s="82"/>
      <c r="Y137" s="82"/>
    </row>
    <row r="138" customFormat="false" ht="27" hidden="false" customHeight="true" outlineLevel="0" collapsed="false">
      <c r="A138" s="83" t="s">
        <v>228</v>
      </c>
      <c r="B138" s="83" t="s">
        <v>229</v>
      </c>
      <c r="C138" s="84" t="n">
        <v>4301031191</v>
      </c>
      <c r="D138" s="85" t="n">
        <v>4680115880993</v>
      </c>
      <c r="E138" s="85"/>
      <c r="F138" s="86" t="n">
        <v>0.7</v>
      </c>
      <c r="G138" s="87" t="n">
        <v>6</v>
      </c>
      <c r="H138" s="86" t="n">
        <v>4.2</v>
      </c>
      <c r="I138" s="86" t="n">
        <v>4.46</v>
      </c>
      <c r="J138" s="87" t="n">
        <v>156</v>
      </c>
      <c r="K138" s="88" t="s">
        <v>65</v>
      </c>
      <c r="L138" s="87" t="n">
        <v>40</v>
      </c>
      <c r="M138" s="89" t="str">
        <f aca="false"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38" s="89"/>
      <c r="O138" s="89"/>
      <c r="P138" s="89"/>
      <c r="Q138" s="89"/>
      <c r="R138" s="90"/>
      <c r="S138" s="90"/>
      <c r="T138" s="91" t="s">
        <v>66</v>
      </c>
      <c r="U138" s="92" t="n">
        <v>70</v>
      </c>
      <c r="V138" s="93" t="n">
        <f aca="false">IFERROR(IF(U138="",0,CEILING((U138/$H138),1)*$H138),"")</f>
        <v>71.4</v>
      </c>
      <c r="W138" s="94" t="n">
        <f aca="false">IFERROR(IF(V138=0,"",ROUNDUP(V138/H138,0)*0.00753),"")</f>
        <v>0.12801</v>
      </c>
      <c r="X138" s="95"/>
      <c r="Y138" s="96"/>
      <c r="AC138" s="97"/>
      <c r="AZ138" s="98" t="s">
        <v>1</v>
      </c>
    </row>
    <row r="139" customFormat="false" ht="27" hidden="false" customHeight="true" outlineLevel="0" collapsed="false">
      <c r="A139" s="83" t="s">
        <v>230</v>
      </c>
      <c r="B139" s="83" t="s">
        <v>231</v>
      </c>
      <c r="C139" s="84" t="n">
        <v>4301031204</v>
      </c>
      <c r="D139" s="85" t="n">
        <v>4680115881761</v>
      </c>
      <c r="E139" s="85"/>
      <c r="F139" s="86" t="n">
        <v>0.7</v>
      </c>
      <c r="G139" s="87" t="n">
        <v>6</v>
      </c>
      <c r="H139" s="86" t="n">
        <v>4.2</v>
      </c>
      <c r="I139" s="86" t="n">
        <v>4.46</v>
      </c>
      <c r="J139" s="87" t="n">
        <v>156</v>
      </c>
      <c r="K139" s="88" t="s">
        <v>65</v>
      </c>
      <c r="L139" s="87" t="n">
        <v>40</v>
      </c>
      <c r="M139" s="89" t="str">
        <f aca="false"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39" s="89"/>
      <c r="O139" s="89"/>
      <c r="P139" s="89"/>
      <c r="Q139" s="89"/>
      <c r="R139" s="90"/>
      <c r="S139" s="90"/>
      <c r="T139" s="91" t="s">
        <v>66</v>
      </c>
      <c r="U139" s="92" t="n">
        <v>0</v>
      </c>
      <c r="V139" s="93" t="n">
        <f aca="false">IFERROR(IF(U139="",0,CEILING((U139/$H139),1)*$H139),"")</f>
        <v>0</v>
      </c>
      <c r="W139" s="94" t="str">
        <f aca="false">IFERROR(IF(V139=0,"",ROUNDUP(V139/H139,0)*0.00753),"")</f>
        <v/>
      </c>
      <c r="X139" s="95"/>
      <c r="Y139" s="96"/>
      <c r="AC139" s="97"/>
      <c r="AZ139" s="98" t="s">
        <v>1</v>
      </c>
    </row>
    <row r="140" customFormat="false" ht="27" hidden="false" customHeight="true" outlineLevel="0" collapsed="false">
      <c r="A140" s="83" t="s">
        <v>232</v>
      </c>
      <c r="B140" s="83" t="s">
        <v>233</v>
      </c>
      <c r="C140" s="84" t="n">
        <v>4301031201</v>
      </c>
      <c r="D140" s="85" t="n">
        <v>4680115881563</v>
      </c>
      <c r="E140" s="85"/>
      <c r="F140" s="86" t="n">
        <v>0.7</v>
      </c>
      <c r="G140" s="87" t="n">
        <v>6</v>
      </c>
      <c r="H140" s="86" t="n">
        <v>4.2</v>
      </c>
      <c r="I140" s="86" t="n">
        <v>4.4</v>
      </c>
      <c r="J140" s="87" t="n">
        <v>156</v>
      </c>
      <c r="K140" s="88" t="s">
        <v>65</v>
      </c>
      <c r="L140" s="87" t="n">
        <v>40</v>
      </c>
      <c r="M140" s="89" t="str">
        <f aca="false"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40" s="89"/>
      <c r="O140" s="89"/>
      <c r="P140" s="89"/>
      <c r="Q140" s="89"/>
      <c r="R140" s="90"/>
      <c r="S140" s="90"/>
      <c r="T140" s="91" t="s">
        <v>66</v>
      </c>
      <c r="U140" s="92" t="n">
        <v>150</v>
      </c>
      <c r="V140" s="93" t="n">
        <f aca="false">IFERROR(IF(U140="",0,CEILING((U140/$H140),1)*$H140),"")</f>
        <v>151.2</v>
      </c>
      <c r="W140" s="94" t="n">
        <f aca="false">IFERROR(IF(V140=0,"",ROUNDUP(V140/H140,0)*0.00753),"")</f>
        <v>0.27108</v>
      </c>
      <c r="X140" s="95"/>
      <c r="Y140" s="96"/>
      <c r="AC140" s="97"/>
      <c r="AZ140" s="98" t="s">
        <v>1</v>
      </c>
    </row>
    <row r="141" customFormat="false" ht="27" hidden="false" customHeight="true" outlineLevel="0" collapsed="false">
      <c r="A141" s="83" t="s">
        <v>234</v>
      </c>
      <c r="B141" s="83" t="s">
        <v>235</v>
      </c>
      <c r="C141" s="84" t="n">
        <v>4301031199</v>
      </c>
      <c r="D141" s="85" t="n">
        <v>4680115880986</v>
      </c>
      <c r="E141" s="85"/>
      <c r="F141" s="86" t="n">
        <v>0.35</v>
      </c>
      <c r="G141" s="87" t="n">
        <v>6</v>
      </c>
      <c r="H141" s="86" t="n">
        <v>2.1</v>
      </c>
      <c r="I141" s="86" t="n">
        <v>2.23</v>
      </c>
      <c r="J141" s="87" t="n">
        <v>234</v>
      </c>
      <c r="K141" s="88" t="s">
        <v>65</v>
      </c>
      <c r="L141" s="87" t="n">
        <v>40</v>
      </c>
      <c r="M141" s="89" t="str">
        <f aca="false"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41" s="89"/>
      <c r="O141" s="89"/>
      <c r="P141" s="89"/>
      <c r="Q141" s="89"/>
      <c r="R141" s="90"/>
      <c r="S141" s="90"/>
      <c r="T141" s="91" t="s">
        <v>66</v>
      </c>
      <c r="U141" s="92" t="n">
        <v>0</v>
      </c>
      <c r="V141" s="93" t="n">
        <f aca="false">IFERROR(IF(U141="",0,CEILING((U141/$H141),1)*$H141),"")</f>
        <v>0</v>
      </c>
      <c r="W141" s="94" t="str">
        <f aca="false">IFERROR(IF(V141=0,"",ROUNDUP(V141/H141,0)*0.00502),"")</f>
        <v/>
      </c>
      <c r="X141" s="95"/>
      <c r="Y141" s="96"/>
      <c r="AC141" s="97"/>
      <c r="AZ141" s="98" t="s">
        <v>1</v>
      </c>
    </row>
    <row r="142" customFormat="false" ht="27" hidden="false" customHeight="true" outlineLevel="0" collapsed="false">
      <c r="A142" s="83" t="s">
        <v>236</v>
      </c>
      <c r="B142" s="83" t="s">
        <v>237</v>
      </c>
      <c r="C142" s="84" t="n">
        <v>4301031190</v>
      </c>
      <c r="D142" s="85" t="n">
        <v>4680115880207</v>
      </c>
      <c r="E142" s="85"/>
      <c r="F142" s="86" t="n">
        <v>0.4</v>
      </c>
      <c r="G142" s="87" t="n">
        <v>6</v>
      </c>
      <c r="H142" s="86" t="n">
        <v>2.4</v>
      </c>
      <c r="I142" s="86" t="n">
        <v>2.63</v>
      </c>
      <c r="J142" s="87" t="n">
        <v>156</v>
      </c>
      <c r="K142" s="88" t="s">
        <v>65</v>
      </c>
      <c r="L142" s="87" t="n">
        <v>40</v>
      </c>
      <c r="M142" s="89" t="str">
        <f aca="false"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42" s="89"/>
      <c r="O142" s="89"/>
      <c r="P142" s="89"/>
      <c r="Q142" s="89"/>
      <c r="R142" s="90"/>
      <c r="S142" s="90"/>
      <c r="T142" s="91" t="s">
        <v>66</v>
      </c>
      <c r="U142" s="92" t="n">
        <v>0</v>
      </c>
      <c r="V142" s="93" t="n">
        <f aca="false">IFERROR(IF(U142="",0,CEILING((U142/$H142),1)*$H142),"")</f>
        <v>0</v>
      </c>
      <c r="W142" s="94" t="str">
        <f aca="false">IFERROR(IF(V142=0,"",ROUNDUP(V142/H142,0)*0.00753),"")</f>
        <v/>
      </c>
      <c r="X142" s="95"/>
      <c r="Y142" s="96"/>
      <c r="AC142" s="97"/>
      <c r="AZ142" s="98" t="s">
        <v>1</v>
      </c>
    </row>
    <row r="143" customFormat="false" ht="27" hidden="false" customHeight="true" outlineLevel="0" collapsed="false">
      <c r="A143" s="83" t="s">
        <v>238</v>
      </c>
      <c r="B143" s="83" t="s">
        <v>239</v>
      </c>
      <c r="C143" s="84" t="n">
        <v>4301031205</v>
      </c>
      <c r="D143" s="85" t="n">
        <v>4680115881785</v>
      </c>
      <c r="E143" s="85"/>
      <c r="F143" s="86" t="n">
        <v>0.35</v>
      </c>
      <c r="G143" s="87" t="n">
        <v>6</v>
      </c>
      <c r="H143" s="86" t="n">
        <v>2.1</v>
      </c>
      <c r="I143" s="86" t="n">
        <v>2.23</v>
      </c>
      <c r="J143" s="87" t="n">
        <v>234</v>
      </c>
      <c r="K143" s="88" t="s">
        <v>65</v>
      </c>
      <c r="L143" s="87" t="n">
        <v>40</v>
      </c>
      <c r="M143" s="89" t="str">
        <f aca="false"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43" s="89"/>
      <c r="O143" s="89"/>
      <c r="P143" s="89"/>
      <c r="Q143" s="89"/>
      <c r="R143" s="90"/>
      <c r="S143" s="90"/>
      <c r="T143" s="91" t="s">
        <v>66</v>
      </c>
      <c r="U143" s="92" t="n">
        <v>0</v>
      </c>
      <c r="V143" s="93" t="n">
        <f aca="false">IFERROR(IF(U143="",0,CEILING((U143/$H143),1)*$H143),"")</f>
        <v>0</v>
      </c>
      <c r="W143" s="94" t="str">
        <f aca="false">IFERROR(IF(V143=0,"",ROUNDUP(V143/H143,0)*0.00502),"")</f>
        <v/>
      </c>
      <c r="X143" s="95"/>
      <c r="Y143" s="96"/>
      <c r="AC143" s="97"/>
      <c r="AZ143" s="98" t="s">
        <v>1</v>
      </c>
    </row>
    <row r="144" customFormat="false" ht="27" hidden="false" customHeight="true" outlineLevel="0" collapsed="false">
      <c r="A144" s="83" t="s">
        <v>240</v>
      </c>
      <c r="B144" s="83" t="s">
        <v>241</v>
      </c>
      <c r="C144" s="84" t="n">
        <v>4301031202</v>
      </c>
      <c r="D144" s="85" t="n">
        <v>4680115881679</v>
      </c>
      <c r="E144" s="85"/>
      <c r="F144" s="86" t="n">
        <v>0.35</v>
      </c>
      <c r="G144" s="87" t="n">
        <v>6</v>
      </c>
      <c r="H144" s="86" t="n">
        <v>2.1</v>
      </c>
      <c r="I144" s="86" t="n">
        <v>2.2</v>
      </c>
      <c r="J144" s="87" t="n">
        <v>234</v>
      </c>
      <c r="K144" s="88" t="s">
        <v>65</v>
      </c>
      <c r="L144" s="87" t="n">
        <v>40</v>
      </c>
      <c r="M144" s="89" t="str">
        <f aca="false"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4" s="89"/>
      <c r="O144" s="89"/>
      <c r="P144" s="89"/>
      <c r="Q144" s="89"/>
      <c r="R144" s="90"/>
      <c r="S144" s="90"/>
      <c r="T144" s="91" t="s">
        <v>66</v>
      </c>
      <c r="U144" s="92" t="n">
        <v>0</v>
      </c>
      <c r="V144" s="93" t="n">
        <f aca="false">IFERROR(IF(U144="",0,CEILING((U144/$H144),1)*$H144),"")</f>
        <v>0</v>
      </c>
      <c r="W144" s="94" t="str">
        <f aca="false">IFERROR(IF(V144=0,"",ROUNDUP(V144/H144,0)*0.00502),"")</f>
        <v/>
      </c>
      <c r="X144" s="95"/>
      <c r="Y144" s="96"/>
      <c r="AC144" s="97"/>
      <c r="AZ144" s="98" t="s">
        <v>1</v>
      </c>
    </row>
    <row r="145" customFormat="false" ht="27" hidden="false" customHeight="true" outlineLevel="0" collapsed="false">
      <c r="A145" s="83" t="s">
        <v>242</v>
      </c>
      <c r="B145" s="83" t="s">
        <v>243</v>
      </c>
      <c r="C145" s="84" t="n">
        <v>4301031158</v>
      </c>
      <c r="D145" s="85" t="n">
        <v>4680115880191</v>
      </c>
      <c r="E145" s="85"/>
      <c r="F145" s="86" t="n">
        <v>0.4</v>
      </c>
      <c r="G145" s="87" t="n">
        <v>6</v>
      </c>
      <c r="H145" s="86" t="n">
        <v>2.4</v>
      </c>
      <c r="I145" s="86" t="n">
        <v>2.6</v>
      </c>
      <c r="J145" s="87" t="n">
        <v>156</v>
      </c>
      <c r="K145" s="88" t="s">
        <v>65</v>
      </c>
      <c r="L145" s="87" t="n">
        <v>40</v>
      </c>
      <c r="M145" s="89" t="str">
        <f aca="false"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5" s="89"/>
      <c r="O145" s="89"/>
      <c r="P145" s="89"/>
      <c r="Q145" s="89"/>
      <c r="R145" s="90"/>
      <c r="S145" s="90"/>
      <c r="T145" s="91" t="s">
        <v>66</v>
      </c>
      <c r="U145" s="92" t="n">
        <v>0</v>
      </c>
      <c r="V145" s="93" t="n">
        <f aca="false">IFERROR(IF(U145="",0,CEILING((U145/$H145),1)*$H145),"")</f>
        <v>0</v>
      </c>
      <c r="W145" s="94" t="str">
        <f aca="false">IFERROR(IF(V145=0,"",ROUNDUP(V145/H145,0)*0.00753),"")</f>
        <v/>
      </c>
      <c r="X145" s="95"/>
      <c r="Y145" s="96"/>
      <c r="AC145" s="97"/>
      <c r="AZ145" s="98" t="s">
        <v>1</v>
      </c>
    </row>
    <row r="146" customFormat="false" ht="12.75" hidden="false" customHeight="false" outlineLevel="0" collapsed="false">
      <c r="A146" s="99"/>
      <c r="B146" s="99"/>
      <c r="C146" s="99"/>
      <c r="D146" s="99"/>
      <c r="E146" s="99"/>
      <c r="F146" s="99"/>
      <c r="G146" s="99"/>
      <c r="H146" s="99"/>
      <c r="I146" s="99"/>
      <c r="J146" s="99"/>
      <c r="K146" s="99"/>
      <c r="L146" s="99"/>
      <c r="M146" s="100" t="s">
        <v>67</v>
      </c>
      <c r="N146" s="100"/>
      <c r="O146" s="100"/>
      <c r="P146" s="100"/>
      <c r="Q146" s="100"/>
      <c r="R146" s="100"/>
      <c r="S146" s="100"/>
      <c r="T146" s="101" t="s">
        <v>68</v>
      </c>
      <c r="U146" s="102" t="n">
        <f aca="false">IFERROR(U138/H138,"0")+IFERROR(U139/H139,"0")+IFERROR(U140/H140,"0")+IFERROR(U141/H141,"0")+IFERROR(U142/H142,"0")+IFERROR(U143/H143,"0")+IFERROR(U144/H144,"0")+IFERROR(U145/H145,"0")</f>
        <v>52.3809523809524</v>
      </c>
      <c r="V146" s="102" t="n">
        <f aca="false">IFERROR(V138/H138,"0")+IFERROR(V139/H139,"0")+IFERROR(V140/H140,"0")+IFERROR(V141/H141,"0")+IFERROR(V142/H142,"0")+IFERROR(V143/H143,"0")+IFERROR(V144/H144,"0")+IFERROR(V145/H145,"0")</f>
        <v>53</v>
      </c>
      <c r="W146" s="102" t="n">
        <f aca="false">IFERROR(IF(W138="",0,W138),"0")+IFERROR(IF(W139="",0,W139),"0")+IFERROR(IF(W140="",0,W140),"0")+IFERROR(IF(W141="",0,W141),"0")+IFERROR(IF(W142="",0,W142),"0")+IFERROR(IF(W143="",0,W143),"0")+IFERROR(IF(W144="",0,W144),"0")+IFERROR(IF(W145="",0,W145),"0")</f>
        <v>0.39909</v>
      </c>
      <c r="X146" s="103"/>
      <c r="Y146" s="103"/>
    </row>
    <row r="147" customFormat="false" ht="12.75" hidden="false" customHeight="false" outlineLevel="0" collapsed="false">
      <c r="A147" s="99"/>
      <c r="B147" s="99"/>
      <c r="C147" s="99"/>
      <c r="D147" s="99"/>
      <c r="E147" s="99"/>
      <c r="F147" s="99"/>
      <c r="G147" s="99"/>
      <c r="H147" s="99"/>
      <c r="I147" s="99"/>
      <c r="J147" s="99"/>
      <c r="K147" s="99"/>
      <c r="L147" s="99"/>
      <c r="M147" s="100" t="s">
        <v>67</v>
      </c>
      <c r="N147" s="100"/>
      <c r="O147" s="100"/>
      <c r="P147" s="100"/>
      <c r="Q147" s="100"/>
      <c r="R147" s="100"/>
      <c r="S147" s="100"/>
      <c r="T147" s="101" t="s">
        <v>66</v>
      </c>
      <c r="U147" s="102" t="n">
        <f aca="false">IFERROR(SUM(U138:U145),"0")</f>
        <v>220</v>
      </c>
      <c r="V147" s="102" t="n">
        <f aca="false">IFERROR(SUM(V138:V145),"0")</f>
        <v>222.6</v>
      </c>
      <c r="W147" s="101"/>
      <c r="X147" s="103"/>
      <c r="Y147" s="103"/>
    </row>
    <row r="148" customFormat="false" ht="16.5" hidden="false" customHeight="true" outlineLevel="0" collapsed="false">
      <c r="A148" s="81" t="s">
        <v>244</v>
      </c>
      <c r="B148" s="81"/>
      <c r="C148" s="81"/>
      <c r="D148" s="81"/>
      <c r="E148" s="81"/>
      <c r="F148" s="81"/>
      <c r="G148" s="81"/>
      <c r="H148" s="81"/>
      <c r="I148" s="81"/>
      <c r="J148" s="81"/>
      <c r="K148" s="81"/>
      <c r="L148" s="81"/>
      <c r="M148" s="81"/>
      <c r="N148" s="81"/>
      <c r="O148" s="81"/>
      <c r="P148" s="81"/>
      <c r="Q148" s="81"/>
      <c r="R148" s="81"/>
      <c r="S148" s="81"/>
      <c r="T148" s="81"/>
      <c r="U148" s="81"/>
      <c r="V148" s="81"/>
      <c r="W148" s="81"/>
      <c r="X148" s="81"/>
      <c r="Y148" s="81"/>
    </row>
    <row r="149" customFormat="false" ht="14.25" hidden="false" customHeight="true" outlineLevel="0" collapsed="false">
      <c r="A149" s="82" t="s">
        <v>106</v>
      </c>
      <c r="B149" s="82"/>
      <c r="C149" s="82"/>
      <c r="D149" s="82"/>
      <c r="E149" s="82"/>
      <c r="F149" s="82"/>
      <c r="G149" s="82"/>
      <c r="H149" s="82"/>
      <c r="I149" s="82"/>
      <c r="J149" s="82"/>
      <c r="K149" s="82"/>
      <c r="L149" s="82"/>
      <c r="M149" s="82"/>
      <c r="N149" s="82"/>
      <c r="O149" s="82"/>
      <c r="P149" s="82"/>
      <c r="Q149" s="82"/>
      <c r="R149" s="82"/>
      <c r="S149" s="82"/>
      <c r="T149" s="82"/>
      <c r="U149" s="82"/>
      <c r="V149" s="82"/>
      <c r="W149" s="82"/>
      <c r="X149" s="82"/>
      <c r="Y149" s="82"/>
    </row>
    <row r="150" customFormat="false" ht="16.5" hidden="false" customHeight="true" outlineLevel="0" collapsed="false">
      <c r="A150" s="83" t="s">
        <v>245</v>
      </c>
      <c r="B150" s="83" t="s">
        <v>246</v>
      </c>
      <c r="C150" s="84" t="n">
        <v>4301011450</v>
      </c>
      <c r="D150" s="85" t="n">
        <v>4680115881402</v>
      </c>
      <c r="E150" s="85"/>
      <c r="F150" s="86" t="n">
        <v>1.35</v>
      </c>
      <c r="G150" s="87" t="n">
        <v>8</v>
      </c>
      <c r="H150" s="86" t="n">
        <v>10.8</v>
      </c>
      <c r="I150" s="86" t="n">
        <v>11.28</v>
      </c>
      <c r="J150" s="87" t="n">
        <v>56</v>
      </c>
      <c r="K150" s="88" t="s">
        <v>102</v>
      </c>
      <c r="L150" s="87" t="n">
        <v>55</v>
      </c>
      <c r="M150" s="89" t="str">
        <f aca="false"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50" s="89"/>
      <c r="O150" s="89"/>
      <c r="P150" s="89"/>
      <c r="Q150" s="89"/>
      <c r="R150" s="90"/>
      <c r="S150" s="90"/>
      <c r="T150" s="91" t="s">
        <v>66</v>
      </c>
      <c r="U150" s="92" t="n">
        <v>0</v>
      </c>
      <c r="V150" s="93" t="n">
        <f aca="false">IFERROR(IF(U150="",0,CEILING((U150/$H150),1)*$H150),"")</f>
        <v>0</v>
      </c>
      <c r="W150" s="94" t="str">
        <f aca="false">IFERROR(IF(V150=0,"",ROUNDUP(V150/H150,0)*0.02175),"")</f>
        <v/>
      </c>
      <c r="X150" s="95"/>
      <c r="Y150" s="96"/>
      <c r="AC150" s="97"/>
      <c r="AZ150" s="98" t="s">
        <v>1</v>
      </c>
    </row>
    <row r="151" customFormat="false" ht="27" hidden="false" customHeight="true" outlineLevel="0" collapsed="false">
      <c r="A151" s="83" t="s">
        <v>247</v>
      </c>
      <c r="B151" s="83" t="s">
        <v>248</v>
      </c>
      <c r="C151" s="84" t="n">
        <v>4301011454</v>
      </c>
      <c r="D151" s="85" t="n">
        <v>4680115881396</v>
      </c>
      <c r="E151" s="85"/>
      <c r="F151" s="86" t="n">
        <v>0.45</v>
      </c>
      <c r="G151" s="87" t="n">
        <v>6</v>
      </c>
      <c r="H151" s="86" t="n">
        <v>2.7</v>
      </c>
      <c r="I151" s="86" t="n">
        <v>2.9</v>
      </c>
      <c r="J151" s="87" t="n">
        <v>156</v>
      </c>
      <c r="K151" s="88" t="s">
        <v>65</v>
      </c>
      <c r="L151" s="87" t="n">
        <v>55</v>
      </c>
      <c r="M151" s="89" t="str">
        <f aca="false"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51" s="89"/>
      <c r="O151" s="89"/>
      <c r="P151" s="89"/>
      <c r="Q151" s="89"/>
      <c r="R151" s="90"/>
      <c r="S151" s="90"/>
      <c r="T151" s="91" t="s">
        <v>66</v>
      </c>
      <c r="U151" s="92" t="n">
        <v>0</v>
      </c>
      <c r="V151" s="93" t="n">
        <f aca="false">IFERROR(IF(U151="",0,CEILING((U151/$H151),1)*$H151),"")</f>
        <v>0</v>
      </c>
      <c r="W151" s="94" t="str">
        <f aca="false">IFERROR(IF(V151=0,"",ROUNDUP(V151/H151,0)*0.00753),"")</f>
        <v/>
      </c>
      <c r="X151" s="95"/>
      <c r="Y151" s="96"/>
      <c r="AC151" s="97"/>
      <c r="AZ151" s="98" t="s">
        <v>1</v>
      </c>
    </row>
    <row r="152" customFormat="false" ht="12.75" hidden="false" customHeight="false" outlineLevel="0" collapsed="false">
      <c r="A152" s="99"/>
      <c r="B152" s="99"/>
      <c r="C152" s="99"/>
      <c r="D152" s="99"/>
      <c r="E152" s="99"/>
      <c r="F152" s="99"/>
      <c r="G152" s="99"/>
      <c r="H152" s="99"/>
      <c r="I152" s="99"/>
      <c r="J152" s="99"/>
      <c r="K152" s="99"/>
      <c r="L152" s="99"/>
      <c r="M152" s="100" t="s">
        <v>67</v>
      </c>
      <c r="N152" s="100"/>
      <c r="O152" s="100"/>
      <c r="P152" s="100"/>
      <c r="Q152" s="100"/>
      <c r="R152" s="100"/>
      <c r="S152" s="100"/>
      <c r="T152" s="101" t="s">
        <v>68</v>
      </c>
      <c r="U152" s="102" t="n">
        <f aca="false">IFERROR(U150/H150,"0")+IFERROR(U151/H151,"0")</f>
        <v>0</v>
      </c>
      <c r="V152" s="102" t="n">
        <f aca="false">IFERROR(V150/H150,"0")+IFERROR(V151/H151,"0")</f>
        <v>0</v>
      </c>
      <c r="W152" s="102" t="n">
        <f aca="false">IFERROR(IF(W150="",0,W150),"0")+IFERROR(IF(W151="",0,W151),"0")</f>
        <v>0</v>
      </c>
      <c r="X152" s="103"/>
      <c r="Y152" s="103"/>
    </row>
    <row r="153" customFormat="false" ht="12.75" hidden="false" customHeight="false" outlineLevel="0" collapsed="false">
      <c r="A153" s="99"/>
      <c r="B153" s="99"/>
      <c r="C153" s="99"/>
      <c r="D153" s="99"/>
      <c r="E153" s="99"/>
      <c r="F153" s="99"/>
      <c r="G153" s="99"/>
      <c r="H153" s="99"/>
      <c r="I153" s="99"/>
      <c r="J153" s="99"/>
      <c r="K153" s="99"/>
      <c r="L153" s="99"/>
      <c r="M153" s="100" t="s">
        <v>67</v>
      </c>
      <c r="N153" s="100"/>
      <c r="O153" s="100"/>
      <c r="P153" s="100"/>
      <c r="Q153" s="100"/>
      <c r="R153" s="100"/>
      <c r="S153" s="100"/>
      <c r="T153" s="101" t="s">
        <v>66</v>
      </c>
      <c r="U153" s="102" t="n">
        <f aca="false">IFERROR(SUM(U150:U151),"0")</f>
        <v>0</v>
      </c>
      <c r="V153" s="102" t="n">
        <f aca="false">IFERROR(SUM(V150:V151),"0")</f>
        <v>0</v>
      </c>
      <c r="W153" s="101"/>
      <c r="X153" s="103"/>
      <c r="Y153" s="103"/>
    </row>
    <row r="154" customFormat="false" ht="14.25" hidden="false" customHeight="true" outlineLevel="0" collapsed="false">
      <c r="A154" s="82" t="s">
        <v>99</v>
      </c>
      <c r="B154" s="82"/>
      <c r="C154" s="82"/>
      <c r="D154" s="82"/>
      <c r="E154" s="82"/>
      <c r="F154" s="82"/>
      <c r="G154" s="82"/>
      <c r="H154" s="82"/>
      <c r="I154" s="82"/>
      <c r="J154" s="82"/>
      <c r="K154" s="82"/>
      <c r="L154" s="82"/>
      <c r="M154" s="82"/>
      <c r="N154" s="82"/>
      <c r="O154" s="82"/>
      <c r="P154" s="82"/>
      <c r="Q154" s="82"/>
      <c r="R154" s="82"/>
      <c r="S154" s="82"/>
      <c r="T154" s="82"/>
      <c r="U154" s="82"/>
      <c r="V154" s="82"/>
      <c r="W154" s="82"/>
      <c r="X154" s="82"/>
      <c r="Y154" s="82"/>
    </row>
    <row r="155" customFormat="false" ht="16.5" hidden="false" customHeight="true" outlineLevel="0" collapsed="false">
      <c r="A155" s="83" t="s">
        <v>249</v>
      </c>
      <c r="B155" s="83" t="s">
        <v>250</v>
      </c>
      <c r="C155" s="84" t="n">
        <v>4301020262</v>
      </c>
      <c r="D155" s="85" t="n">
        <v>4680115882935</v>
      </c>
      <c r="E155" s="85"/>
      <c r="F155" s="86" t="n">
        <v>1.35</v>
      </c>
      <c r="G155" s="87" t="n">
        <v>8</v>
      </c>
      <c r="H155" s="86" t="n">
        <v>10.8</v>
      </c>
      <c r="I155" s="86" t="n">
        <v>11.28</v>
      </c>
      <c r="J155" s="87" t="n">
        <v>56</v>
      </c>
      <c r="K155" s="88" t="s">
        <v>129</v>
      </c>
      <c r="L155" s="87" t="n">
        <v>50</v>
      </c>
      <c r="M155" s="104" t="s">
        <v>251</v>
      </c>
      <c r="N155" s="104"/>
      <c r="O155" s="104"/>
      <c r="P155" s="104"/>
      <c r="Q155" s="104"/>
      <c r="R155" s="90"/>
      <c r="S155" s="90"/>
      <c r="T155" s="91" t="s">
        <v>66</v>
      </c>
      <c r="U155" s="92" t="n">
        <v>0</v>
      </c>
      <c r="V155" s="93" t="n">
        <f aca="false">IFERROR(IF(U155="",0,CEILING((U155/$H155),1)*$H155),"")</f>
        <v>0</v>
      </c>
      <c r="W155" s="94" t="str">
        <f aca="false">IFERROR(IF(V155=0,"",ROUNDUP(V155/H155,0)*0.02175),"")</f>
        <v/>
      </c>
      <c r="X155" s="95"/>
      <c r="Y155" s="96"/>
      <c r="AC155" s="97"/>
      <c r="AZ155" s="98" t="s">
        <v>1</v>
      </c>
    </row>
    <row r="156" customFormat="false" ht="16.5" hidden="false" customHeight="true" outlineLevel="0" collapsed="false">
      <c r="A156" s="83" t="s">
        <v>252</v>
      </c>
      <c r="B156" s="83" t="s">
        <v>253</v>
      </c>
      <c r="C156" s="84" t="n">
        <v>4301020220</v>
      </c>
      <c r="D156" s="85" t="n">
        <v>4680115880764</v>
      </c>
      <c r="E156" s="85"/>
      <c r="F156" s="86" t="n">
        <v>0.35</v>
      </c>
      <c r="G156" s="87" t="n">
        <v>6</v>
      </c>
      <c r="H156" s="86" t="n">
        <v>2.1</v>
      </c>
      <c r="I156" s="86" t="n">
        <v>2.3</v>
      </c>
      <c r="J156" s="87" t="n">
        <v>156</v>
      </c>
      <c r="K156" s="88" t="s">
        <v>102</v>
      </c>
      <c r="L156" s="87" t="n">
        <v>50</v>
      </c>
      <c r="M156" s="89" t="str">
        <f aca="false"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6" s="89"/>
      <c r="O156" s="89"/>
      <c r="P156" s="89"/>
      <c r="Q156" s="89"/>
      <c r="R156" s="90"/>
      <c r="S156" s="90"/>
      <c r="T156" s="91" t="s">
        <v>66</v>
      </c>
      <c r="U156" s="92" t="n">
        <v>0</v>
      </c>
      <c r="V156" s="93" t="n">
        <f aca="false">IFERROR(IF(U156="",0,CEILING((U156/$H156),1)*$H156),"")</f>
        <v>0</v>
      </c>
      <c r="W156" s="94" t="str">
        <f aca="false">IFERROR(IF(V156=0,"",ROUNDUP(V156/H156,0)*0.00753),"")</f>
        <v/>
      </c>
      <c r="X156" s="95"/>
      <c r="Y156" s="96"/>
      <c r="AC156" s="97"/>
      <c r="AZ156" s="98" t="s">
        <v>1</v>
      </c>
    </row>
    <row r="157" customFormat="false" ht="12.75" hidden="false" customHeight="false" outlineLevel="0" collapsed="false">
      <c r="A157" s="99"/>
      <c r="B157" s="99"/>
      <c r="C157" s="99"/>
      <c r="D157" s="99"/>
      <c r="E157" s="99"/>
      <c r="F157" s="99"/>
      <c r="G157" s="99"/>
      <c r="H157" s="99"/>
      <c r="I157" s="99"/>
      <c r="J157" s="99"/>
      <c r="K157" s="99"/>
      <c r="L157" s="99"/>
      <c r="M157" s="100" t="s">
        <v>67</v>
      </c>
      <c r="N157" s="100"/>
      <c r="O157" s="100"/>
      <c r="P157" s="100"/>
      <c r="Q157" s="100"/>
      <c r="R157" s="100"/>
      <c r="S157" s="100"/>
      <c r="T157" s="101" t="s">
        <v>68</v>
      </c>
      <c r="U157" s="102" t="n">
        <f aca="false">IFERROR(U155/H155,"0")+IFERROR(U156/H156,"0")</f>
        <v>0</v>
      </c>
      <c r="V157" s="102" t="n">
        <f aca="false">IFERROR(V155/H155,"0")+IFERROR(V156/H156,"0")</f>
        <v>0</v>
      </c>
      <c r="W157" s="102" t="n">
        <f aca="false">IFERROR(IF(W155="",0,W155),"0")+IFERROR(IF(W156="",0,W156),"0")</f>
        <v>0</v>
      </c>
      <c r="X157" s="103"/>
      <c r="Y157" s="103"/>
    </row>
    <row r="158" customFormat="false" ht="12.75" hidden="false" customHeight="false" outlineLevel="0" collapsed="false">
      <c r="A158" s="99"/>
      <c r="B158" s="99"/>
      <c r="C158" s="99"/>
      <c r="D158" s="99"/>
      <c r="E158" s="99"/>
      <c r="F158" s="99"/>
      <c r="G158" s="99"/>
      <c r="H158" s="99"/>
      <c r="I158" s="99"/>
      <c r="J158" s="99"/>
      <c r="K158" s="99"/>
      <c r="L158" s="99"/>
      <c r="M158" s="100" t="s">
        <v>67</v>
      </c>
      <c r="N158" s="100"/>
      <c r="O158" s="100"/>
      <c r="P158" s="100"/>
      <c r="Q158" s="100"/>
      <c r="R158" s="100"/>
      <c r="S158" s="100"/>
      <c r="T158" s="101" t="s">
        <v>66</v>
      </c>
      <c r="U158" s="102" t="n">
        <f aca="false">IFERROR(SUM(U155:U156),"0")</f>
        <v>0</v>
      </c>
      <c r="V158" s="102" t="n">
        <f aca="false">IFERROR(SUM(V155:V156),"0")</f>
        <v>0</v>
      </c>
      <c r="W158" s="101"/>
      <c r="X158" s="103"/>
      <c r="Y158" s="103"/>
    </row>
    <row r="159" customFormat="false" ht="14.25" hidden="false" customHeight="true" outlineLevel="0" collapsed="false">
      <c r="A159" s="82" t="s">
        <v>62</v>
      </c>
      <c r="B159" s="82"/>
      <c r="C159" s="82"/>
      <c r="D159" s="82"/>
      <c r="E159" s="82"/>
      <c r="F159" s="82"/>
      <c r="G159" s="82"/>
      <c r="H159" s="82"/>
      <c r="I159" s="82"/>
      <c r="J159" s="82"/>
      <c r="K159" s="82"/>
      <c r="L159" s="82"/>
      <c r="M159" s="82"/>
      <c r="N159" s="82"/>
      <c r="O159" s="82"/>
      <c r="P159" s="82"/>
      <c r="Q159" s="82"/>
      <c r="R159" s="82"/>
      <c r="S159" s="82"/>
      <c r="T159" s="82"/>
      <c r="U159" s="82"/>
      <c r="V159" s="82"/>
      <c r="W159" s="82"/>
      <c r="X159" s="82"/>
      <c r="Y159" s="82"/>
    </row>
    <row r="160" customFormat="false" ht="27" hidden="false" customHeight="true" outlineLevel="0" collapsed="false">
      <c r="A160" s="83" t="s">
        <v>254</v>
      </c>
      <c r="B160" s="83" t="s">
        <v>255</v>
      </c>
      <c r="C160" s="84" t="n">
        <v>4301031224</v>
      </c>
      <c r="D160" s="85" t="n">
        <v>4680115882683</v>
      </c>
      <c r="E160" s="85"/>
      <c r="F160" s="86" t="n">
        <v>0.9</v>
      </c>
      <c r="G160" s="87" t="n">
        <v>6</v>
      </c>
      <c r="H160" s="86" t="n">
        <v>5.4</v>
      </c>
      <c r="I160" s="86" t="n">
        <v>5.61</v>
      </c>
      <c r="J160" s="87" t="n">
        <v>120</v>
      </c>
      <c r="K160" s="88" t="s">
        <v>65</v>
      </c>
      <c r="L160" s="87" t="n">
        <v>40</v>
      </c>
      <c r="M160" s="89" t="str">
        <f aca="false"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60" s="89"/>
      <c r="O160" s="89"/>
      <c r="P160" s="89"/>
      <c r="Q160" s="89"/>
      <c r="R160" s="90"/>
      <c r="S160" s="90"/>
      <c r="T160" s="91" t="s">
        <v>66</v>
      </c>
      <c r="U160" s="92" t="n">
        <v>0</v>
      </c>
      <c r="V160" s="93" t="n">
        <f aca="false">IFERROR(IF(U160="",0,CEILING((U160/$H160),1)*$H160),"")</f>
        <v>0</v>
      </c>
      <c r="W160" s="94" t="str">
        <f aca="false">IFERROR(IF(V160=0,"",ROUNDUP(V160/H160,0)*0.00937),"")</f>
        <v/>
      </c>
      <c r="X160" s="95"/>
      <c r="Y160" s="96"/>
      <c r="AC160" s="97"/>
      <c r="AZ160" s="98" t="s">
        <v>1</v>
      </c>
    </row>
    <row r="161" customFormat="false" ht="27" hidden="false" customHeight="true" outlineLevel="0" collapsed="false">
      <c r="A161" s="83" t="s">
        <v>256</v>
      </c>
      <c r="B161" s="83" t="s">
        <v>257</v>
      </c>
      <c r="C161" s="84" t="n">
        <v>4301031230</v>
      </c>
      <c r="D161" s="85" t="n">
        <v>4680115882690</v>
      </c>
      <c r="E161" s="85"/>
      <c r="F161" s="86" t="n">
        <v>0.9</v>
      </c>
      <c r="G161" s="87" t="n">
        <v>6</v>
      </c>
      <c r="H161" s="86" t="n">
        <v>5.4</v>
      </c>
      <c r="I161" s="86" t="n">
        <v>5.61</v>
      </c>
      <c r="J161" s="87" t="n">
        <v>120</v>
      </c>
      <c r="K161" s="88" t="s">
        <v>65</v>
      </c>
      <c r="L161" s="87" t="n">
        <v>40</v>
      </c>
      <c r="M161" s="89" t="str">
        <f aca="false"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61" s="89"/>
      <c r="O161" s="89"/>
      <c r="P161" s="89"/>
      <c r="Q161" s="89"/>
      <c r="R161" s="90"/>
      <c r="S161" s="90"/>
      <c r="T161" s="91" t="s">
        <v>66</v>
      </c>
      <c r="U161" s="92" t="n">
        <v>0</v>
      </c>
      <c r="V161" s="93" t="n">
        <f aca="false">IFERROR(IF(U161="",0,CEILING((U161/$H161),1)*$H161),"")</f>
        <v>0</v>
      </c>
      <c r="W161" s="94" t="str">
        <f aca="false">IFERROR(IF(V161=0,"",ROUNDUP(V161/H161,0)*0.00937),"")</f>
        <v/>
      </c>
      <c r="X161" s="95"/>
      <c r="Y161" s="96"/>
      <c r="AC161" s="97"/>
      <c r="AZ161" s="98" t="s">
        <v>1</v>
      </c>
    </row>
    <row r="162" customFormat="false" ht="27" hidden="false" customHeight="true" outlineLevel="0" collapsed="false">
      <c r="A162" s="83" t="s">
        <v>258</v>
      </c>
      <c r="B162" s="83" t="s">
        <v>259</v>
      </c>
      <c r="C162" s="84" t="n">
        <v>4301031220</v>
      </c>
      <c r="D162" s="85" t="n">
        <v>4680115882669</v>
      </c>
      <c r="E162" s="85"/>
      <c r="F162" s="86" t="n">
        <v>0.9</v>
      </c>
      <c r="G162" s="87" t="n">
        <v>6</v>
      </c>
      <c r="H162" s="86" t="n">
        <v>5.4</v>
      </c>
      <c r="I162" s="86" t="n">
        <v>5.61</v>
      </c>
      <c r="J162" s="87" t="n">
        <v>120</v>
      </c>
      <c r="K162" s="88" t="s">
        <v>65</v>
      </c>
      <c r="L162" s="87" t="n">
        <v>40</v>
      </c>
      <c r="M162" s="89" t="str">
        <f aca="false"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62" s="89"/>
      <c r="O162" s="89"/>
      <c r="P162" s="89"/>
      <c r="Q162" s="89"/>
      <c r="R162" s="90"/>
      <c r="S162" s="90"/>
      <c r="T162" s="91" t="s">
        <v>66</v>
      </c>
      <c r="U162" s="92" t="n">
        <v>0</v>
      </c>
      <c r="V162" s="93" t="n">
        <f aca="false">IFERROR(IF(U162="",0,CEILING((U162/$H162),1)*$H162),"")</f>
        <v>0</v>
      </c>
      <c r="W162" s="94" t="str">
        <f aca="false">IFERROR(IF(V162=0,"",ROUNDUP(V162/H162,0)*0.00937),"")</f>
        <v/>
      </c>
      <c r="X162" s="95"/>
      <c r="Y162" s="96"/>
      <c r="AC162" s="97"/>
      <c r="AZ162" s="98" t="s">
        <v>1</v>
      </c>
    </row>
    <row r="163" customFormat="false" ht="27" hidden="false" customHeight="true" outlineLevel="0" collapsed="false">
      <c r="A163" s="83" t="s">
        <v>260</v>
      </c>
      <c r="B163" s="83" t="s">
        <v>261</v>
      </c>
      <c r="C163" s="84" t="n">
        <v>4301031221</v>
      </c>
      <c r="D163" s="85" t="n">
        <v>4680115882676</v>
      </c>
      <c r="E163" s="85"/>
      <c r="F163" s="86" t="n">
        <v>0.9</v>
      </c>
      <c r="G163" s="87" t="n">
        <v>6</v>
      </c>
      <c r="H163" s="86" t="n">
        <v>5.4</v>
      </c>
      <c r="I163" s="86" t="n">
        <v>5.61</v>
      </c>
      <c r="J163" s="87" t="n">
        <v>120</v>
      </c>
      <c r="K163" s="88" t="s">
        <v>65</v>
      </c>
      <c r="L163" s="87" t="n">
        <v>40</v>
      </c>
      <c r="M163" s="89" t="str">
        <f aca="false"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63" s="89"/>
      <c r="O163" s="89"/>
      <c r="P163" s="89"/>
      <c r="Q163" s="89"/>
      <c r="R163" s="90"/>
      <c r="S163" s="90"/>
      <c r="T163" s="91" t="s">
        <v>66</v>
      </c>
      <c r="U163" s="92" t="n">
        <v>0</v>
      </c>
      <c r="V163" s="93" t="n">
        <f aca="false">IFERROR(IF(U163="",0,CEILING((U163/$H163),1)*$H163),"")</f>
        <v>0</v>
      </c>
      <c r="W163" s="94" t="str">
        <f aca="false">IFERROR(IF(V163=0,"",ROUNDUP(V163/H163,0)*0.00937),"")</f>
        <v/>
      </c>
      <c r="X163" s="95"/>
      <c r="Y163" s="96"/>
      <c r="AC163" s="97"/>
      <c r="AZ163" s="98" t="s">
        <v>1</v>
      </c>
    </row>
    <row r="164" customFormat="false" ht="12.75" hidden="false" customHeight="false" outlineLevel="0" collapsed="false">
      <c r="A164" s="99"/>
      <c r="B164" s="99"/>
      <c r="C164" s="99"/>
      <c r="D164" s="99"/>
      <c r="E164" s="99"/>
      <c r="F164" s="99"/>
      <c r="G164" s="99"/>
      <c r="H164" s="99"/>
      <c r="I164" s="99"/>
      <c r="J164" s="99"/>
      <c r="K164" s="99"/>
      <c r="L164" s="99"/>
      <c r="M164" s="100" t="s">
        <v>67</v>
      </c>
      <c r="N164" s="100"/>
      <c r="O164" s="100"/>
      <c r="P164" s="100"/>
      <c r="Q164" s="100"/>
      <c r="R164" s="100"/>
      <c r="S164" s="100"/>
      <c r="T164" s="101" t="s">
        <v>68</v>
      </c>
      <c r="U164" s="102" t="n">
        <f aca="false">IFERROR(U160/H160,"0")+IFERROR(U161/H161,"0")+IFERROR(U162/H162,"0")+IFERROR(U163/H163,"0")</f>
        <v>0</v>
      </c>
      <c r="V164" s="102" t="n">
        <f aca="false">IFERROR(V160/H160,"0")+IFERROR(V161/H161,"0")+IFERROR(V162/H162,"0")+IFERROR(V163/H163,"0")</f>
        <v>0</v>
      </c>
      <c r="W164" s="102" t="n">
        <f aca="false">IFERROR(IF(W160="",0,W160),"0")+IFERROR(IF(W161="",0,W161),"0")+IFERROR(IF(W162="",0,W162),"0")+IFERROR(IF(W163="",0,W163),"0")</f>
        <v>0</v>
      </c>
      <c r="X164" s="103"/>
      <c r="Y164" s="103"/>
    </row>
    <row r="165" customFormat="false" ht="12.75" hidden="false" customHeight="false" outlineLevel="0" collapsed="false">
      <c r="A165" s="99"/>
      <c r="B165" s="99"/>
      <c r="C165" s="99"/>
      <c r="D165" s="99"/>
      <c r="E165" s="99"/>
      <c r="F165" s="99"/>
      <c r="G165" s="99"/>
      <c r="H165" s="99"/>
      <c r="I165" s="99"/>
      <c r="J165" s="99"/>
      <c r="K165" s="99"/>
      <c r="L165" s="99"/>
      <c r="M165" s="100" t="s">
        <v>67</v>
      </c>
      <c r="N165" s="100"/>
      <c r="O165" s="100"/>
      <c r="P165" s="100"/>
      <c r="Q165" s="100"/>
      <c r="R165" s="100"/>
      <c r="S165" s="100"/>
      <c r="T165" s="101" t="s">
        <v>66</v>
      </c>
      <c r="U165" s="102" t="n">
        <f aca="false">IFERROR(SUM(U160:U163),"0")</f>
        <v>0</v>
      </c>
      <c r="V165" s="102" t="n">
        <f aca="false">IFERROR(SUM(V160:V163),"0")</f>
        <v>0</v>
      </c>
      <c r="W165" s="101"/>
      <c r="X165" s="103"/>
      <c r="Y165" s="103"/>
    </row>
    <row r="166" customFormat="false" ht="14.25" hidden="false" customHeight="true" outlineLevel="0" collapsed="false">
      <c r="A166" s="82" t="s">
        <v>69</v>
      </c>
      <c r="B166" s="82"/>
      <c r="C166" s="82"/>
      <c r="D166" s="82"/>
      <c r="E166" s="82"/>
      <c r="F166" s="82"/>
      <c r="G166" s="82"/>
      <c r="H166" s="82"/>
      <c r="I166" s="82"/>
      <c r="J166" s="82"/>
      <c r="K166" s="82"/>
      <c r="L166" s="82"/>
      <c r="M166" s="82"/>
      <c r="N166" s="82"/>
      <c r="O166" s="82"/>
      <c r="P166" s="82"/>
      <c r="Q166" s="82"/>
      <c r="R166" s="82"/>
      <c r="S166" s="82"/>
      <c r="T166" s="82"/>
      <c r="U166" s="82"/>
      <c r="V166" s="82"/>
      <c r="W166" s="82"/>
      <c r="X166" s="82"/>
      <c r="Y166" s="82"/>
    </row>
    <row r="167" customFormat="false" ht="27" hidden="false" customHeight="true" outlineLevel="0" collapsed="false">
      <c r="A167" s="83" t="s">
        <v>262</v>
      </c>
      <c r="B167" s="83" t="s">
        <v>263</v>
      </c>
      <c r="C167" s="84" t="n">
        <v>4301051409</v>
      </c>
      <c r="D167" s="85" t="n">
        <v>4680115881556</v>
      </c>
      <c r="E167" s="85"/>
      <c r="F167" s="86" t="n">
        <v>1</v>
      </c>
      <c r="G167" s="87" t="n">
        <v>4</v>
      </c>
      <c r="H167" s="86" t="n">
        <v>4</v>
      </c>
      <c r="I167" s="86" t="n">
        <v>4.408</v>
      </c>
      <c r="J167" s="87" t="n">
        <v>104</v>
      </c>
      <c r="K167" s="88" t="s">
        <v>129</v>
      </c>
      <c r="L167" s="87" t="n">
        <v>45</v>
      </c>
      <c r="M167" s="89" t="str">
        <f aca="false"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67" s="89"/>
      <c r="O167" s="89"/>
      <c r="P167" s="89"/>
      <c r="Q167" s="89"/>
      <c r="R167" s="90"/>
      <c r="S167" s="90"/>
      <c r="T167" s="91" t="s">
        <v>66</v>
      </c>
      <c r="U167" s="92" t="n">
        <v>0</v>
      </c>
      <c r="V167" s="93" t="n">
        <f aca="false">IFERROR(IF(U167="",0,CEILING((U167/$H167),1)*$H167),"")</f>
        <v>0</v>
      </c>
      <c r="W167" s="94" t="str">
        <f aca="false">IFERROR(IF(V167=0,"",ROUNDUP(V167/H167,0)*0.01196),"")</f>
        <v/>
      </c>
      <c r="X167" s="95"/>
      <c r="Y167" s="96"/>
      <c r="AC167" s="97"/>
      <c r="AZ167" s="98" t="s">
        <v>1</v>
      </c>
    </row>
    <row r="168" customFormat="false" ht="16.5" hidden="false" customHeight="true" outlineLevel="0" collapsed="false">
      <c r="A168" s="83" t="s">
        <v>264</v>
      </c>
      <c r="B168" s="83" t="s">
        <v>265</v>
      </c>
      <c r="C168" s="84" t="n">
        <v>4301051470</v>
      </c>
      <c r="D168" s="85" t="n">
        <v>4680115880573</v>
      </c>
      <c r="E168" s="85"/>
      <c r="F168" s="86" t="n">
        <v>1.3</v>
      </c>
      <c r="G168" s="87" t="n">
        <v>6</v>
      </c>
      <c r="H168" s="86" t="n">
        <v>7.8</v>
      </c>
      <c r="I168" s="86" t="n">
        <v>8.364</v>
      </c>
      <c r="J168" s="87" t="n">
        <v>56</v>
      </c>
      <c r="K168" s="88" t="s">
        <v>129</v>
      </c>
      <c r="L168" s="87" t="n">
        <v>45</v>
      </c>
      <c r="M168" s="89" t="str">
        <f aca="false">HYPERLINK("https://abi.ru/products/Охлажденные/Стародворье/Сочинка/Сосиски/P003404/","Сосиски «Сочинки» Весовой п/а ТМ «Стародворье»")</f>
        <v>Сосиски «Сочинки» Весовой п/а ТМ «Стародворье»</v>
      </c>
      <c r="N168" s="89"/>
      <c r="O168" s="89"/>
      <c r="P168" s="89"/>
      <c r="Q168" s="89"/>
      <c r="R168" s="90"/>
      <c r="S168" s="90"/>
      <c r="T168" s="91" t="s">
        <v>66</v>
      </c>
      <c r="U168" s="92" t="n">
        <v>320</v>
      </c>
      <c r="V168" s="93" t="n">
        <f aca="false">IFERROR(IF(U168="",0,CEILING((U168/$H168),1)*$H168),"")</f>
        <v>327.6</v>
      </c>
      <c r="W168" s="94" t="n">
        <f aca="false">IFERROR(IF(V168=0,"",ROUNDUP(V168/H168,0)*0.02175),"")</f>
        <v>0.9135</v>
      </c>
      <c r="X168" s="95"/>
      <c r="Y168" s="96"/>
      <c r="AC168" s="97"/>
      <c r="AZ168" s="98" t="s">
        <v>1</v>
      </c>
    </row>
    <row r="169" customFormat="false" ht="27" hidden="false" customHeight="true" outlineLevel="0" collapsed="false">
      <c r="A169" s="83" t="s">
        <v>266</v>
      </c>
      <c r="B169" s="83" t="s">
        <v>267</v>
      </c>
      <c r="C169" s="84" t="n">
        <v>4301051408</v>
      </c>
      <c r="D169" s="85" t="n">
        <v>4680115881594</v>
      </c>
      <c r="E169" s="85"/>
      <c r="F169" s="86" t="n">
        <v>1.35</v>
      </c>
      <c r="G169" s="87" t="n">
        <v>6</v>
      </c>
      <c r="H169" s="86" t="n">
        <v>8.1</v>
      </c>
      <c r="I169" s="86" t="n">
        <v>8.664</v>
      </c>
      <c r="J169" s="87" t="n">
        <v>56</v>
      </c>
      <c r="K169" s="88" t="s">
        <v>129</v>
      </c>
      <c r="L169" s="87" t="n">
        <v>40</v>
      </c>
      <c r="M169" s="89" t="str">
        <f aca="false"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69" s="89"/>
      <c r="O169" s="89"/>
      <c r="P169" s="89"/>
      <c r="Q169" s="89"/>
      <c r="R169" s="90"/>
      <c r="S169" s="90"/>
      <c r="T169" s="91" t="s">
        <v>66</v>
      </c>
      <c r="U169" s="92" t="n">
        <v>0</v>
      </c>
      <c r="V169" s="93" t="n">
        <f aca="false">IFERROR(IF(U169="",0,CEILING((U169/$H169),1)*$H169),"")</f>
        <v>0</v>
      </c>
      <c r="W169" s="94" t="str">
        <f aca="false">IFERROR(IF(V169=0,"",ROUNDUP(V169/H169,0)*0.02175),"")</f>
        <v/>
      </c>
      <c r="X169" s="95"/>
      <c r="Y169" s="96"/>
      <c r="AC169" s="97"/>
      <c r="AZ169" s="98" t="s">
        <v>1</v>
      </c>
    </row>
    <row r="170" customFormat="false" ht="27" hidden="false" customHeight="true" outlineLevel="0" collapsed="false">
      <c r="A170" s="83" t="s">
        <v>268</v>
      </c>
      <c r="B170" s="83" t="s">
        <v>269</v>
      </c>
      <c r="C170" s="84" t="n">
        <v>4301051433</v>
      </c>
      <c r="D170" s="85" t="n">
        <v>4680115881587</v>
      </c>
      <c r="E170" s="85"/>
      <c r="F170" s="86" t="n">
        <v>1</v>
      </c>
      <c r="G170" s="87" t="n">
        <v>4</v>
      </c>
      <c r="H170" s="86" t="n">
        <v>4</v>
      </c>
      <c r="I170" s="86" t="n">
        <v>4.408</v>
      </c>
      <c r="J170" s="87" t="n">
        <v>104</v>
      </c>
      <c r="K170" s="88" t="s">
        <v>65</v>
      </c>
      <c r="L170" s="87" t="n">
        <v>35</v>
      </c>
      <c r="M170" s="89" t="str">
        <f aca="false"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70" s="89"/>
      <c r="O170" s="89"/>
      <c r="P170" s="89"/>
      <c r="Q170" s="89"/>
      <c r="R170" s="90"/>
      <c r="S170" s="90"/>
      <c r="T170" s="91" t="s">
        <v>66</v>
      </c>
      <c r="U170" s="92" t="n">
        <v>0</v>
      </c>
      <c r="V170" s="93" t="n">
        <f aca="false">IFERROR(IF(U170="",0,CEILING((U170/$H170),1)*$H170),"")</f>
        <v>0</v>
      </c>
      <c r="W170" s="94" t="str">
        <f aca="false">IFERROR(IF(V170=0,"",ROUNDUP(V170/H170,0)*0.01196),"")</f>
        <v/>
      </c>
      <c r="X170" s="95"/>
      <c r="Y170" s="96"/>
      <c r="AC170" s="97"/>
      <c r="AZ170" s="98" t="s">
        <v>1</v>
      </c>
    </row>
    <row r="171" customFormat="false" ht="16.5" hidden="false" customHeight="true" outlineLevel="0" collapsed="false">
      <c r="A171" s="83" t="s">
        <v>270</v>
      </c>
      <c r="B171" s="83" t="s">
        <v>271</v>
      </c>
      <c r="C171" s="84" t="n">
        <v>4301051380</v>
      </c>
      <c r="D171" s="85" t="n">
        <v>4680115880962</v>
      </c>
      <c r="E171" s="85"/>
      <c r="F171" s="86" t="n">
        <v>1.3</v>
      </c>
      <c r="G171" s="87" t="n">
        <v>6</v>
      </c>
      <c r="H171" s="86" t="n">
        <v>7.8</v>
      </c>
      <c r="I171" s="86" t="n">
        <v>8.364</v>
      </c>
      <c r="J171" s="87" t="n">
        <v>56</v>
      </c>
      <c r="K171" s="88" t="s">
        <v>65</v>
      </c>
      <c r="L171" s="87" t="n">
        <v>40</v>
      </c>
      <c r="M171" s="89" t="str">
        <f aca="false"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71" s="89"/>
      <c r="O171" s="89"/>
      <c r="P171" s="89"/>
      <c r="Q171" s="89"/>
      <c r="R171" s="90"/>
      <c r="S171" s="90"/>
      <c r="T171" s="91" t="s">
        <v>66</v>
      </c>
      <c r="U171" s="92" t="n">
        <v>300</v>
      </c>
      <c r="V171" s="93" t="n">
        <f aca="false">IFERROR(IF(U171="",0,CEILING((U171/$H171),1)*$H171),"")</f>
        <v>304.2</v>
      </c>
      <c r="W171" s="94" t="n">
        <f aca="false">IFERROR(IF(V171=0,"",ROUNDUP(V171/H171,0)*0.02175),"")</f>
        <v>0.84825</v>
      </c>
      <c r="X171" s="95"/>
      <c r="Y171" s="96"/>
      <c r="AC171" s="97"/>
      <c r="AZ171" s="98" t="s">
        <v>1</v>
      </c>
    </row>
    <row r="172" customFormat="false" ht="27" hidden="false" customHeight="true" outlineLevel="0" collapsed="false">
      <c r="A172" s="83" t="s">
        <v>272</v>
      </c>
      <c r="B172" s="83" t="s">
        <v>273</v>
      </c>
      <c r="C172" s="84" t="n">
        <v>4301051411</v>
      </c>
      <c r="D172" s="85" t="n">
        <v>4680115881617</v>
      </c>
      <c r="E172" s="85"/>
      <c r="F172" s="86" t="n">
        <v>1.35</v>
      </c>
      <c r="G172" s="87" t="n">
        <v>6</v>
      </c>
      <c r="H172" s="86" t="n">
        <v>8.1</v>
      </c>
      <c r="I172" s="86" t="n">
        <v>8.646</v>
      </c>
      <c r="J172" s="87" t="n">
        <v>56</v>
      </c>
      <c r="K172" s="88" t="s">
        <v>129</v>
      </c>
      <c r="L172" s="87" t="n">
        <v>40</v>
      </c>
      <c r="M172" s="89" t="str">
        <f aca="false"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72" s="89"/>
      <c r="O172" s="89"/>
      <c r="P172" s="89"/>
      <c r="Q172" s="89"/>
      <c r="R172" s="90"/>
      <c r="S172" s="90"/>
      <c r="T172" s="91" t="s">
        <v>66</v>
      </c>
      <c r="U172" s="92" t="n">
        <v>0</v>
      </c>
      <c r="V172" s="93" t="n">
        <f aca="false">IFERROR(IF(U172="",0,CEILING((U172/$H172),1)*$H172),"")</f>
        <v>0</v>
      </c>
      <c r="W172" s="94" t="str">
        <f aca="false">IFERROR(IF(V172=0,"",ROUNDUP(V172/H172,0)*0.02175),"")</f>
        <v/>
      </c>
      <c r="X172" s="95"/>
      <c r="Y172" s="96"/>
      <c r="AC172" s="97"/>
      <c r="AZ172" s="98" t="s">
        <v>1</v>
      </c>
    </row>
    <row r="173" customFormat="false" ht="27" hidden="false" customHeight="true" outlineLevel="0" collapsed="false">
      <c r="A173" s="83" t="s">
        <v>274</v>
      </c>
      <c r="B173" s="83" t="s">
        <v>275</v>
      </c>
      <c r="C173" s="84" t="n">
        <v>4301051377</v>
      </c>
      <c r="D173" s="85" t="n">
        <v>4680115881228</v>
      </c>
      <c r="E173" s="85"/>
      <c r="F173" s="86" t="n">
        <v>0.4</v>
      </c>
      <c r="G173" s="87" t="n">
        <v>6</v>
      </c>
      <c r="H173" s="86" t="n">
        <v>2.4</v>
      </c>
      <c r="I173" s="86" t="n">
        <v>2.6</v>
      </c>
      <c r="J173" s="87" t="n">
        <v>156</v>
      </c>
      <c r="K173" s="88" t="s">
        <v>65</v>
      </c>
      <c r="L173" s="87" t="n">
        <v>35</v>
      </c>
      <c r="M173" s="89" t="str">
        <f aca="false">HYPERLINK("https://abi.ru/products/Охлажденные/Стародворье/Сочинка/Сосиски/P003200/","Сосиски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73" s="89"/>
      <c r="O173" s="89"/>
      <c r="P173" s="89"/>
      <c r="Q173" s="89"/>
      <c r="R173" s="90"/>
      <c r="S173" s="90"/>
      <c r="T173" s="91" t="s">
        <v>66</v>
      </c>
      <c r="U173" s="92" t="n">
        <v>0</v>
      </c>
      <c r="V173" s="93" t="n">
        <f aca="false">IFERROR(IF(U173="",0,CEILING((U173/$H173),1)*$H173),"")</f>
        <v>0</v>
      </c>
      <c r="W173" s="94" t="str">
        <f aca="false">IFERROR(IF(V173=0,"",ROUNDUP(V173/H173,0)*0.00753),"")</f>
        <v/>
      </c>
      <c r="X173" s="95"/>
      <c r="Y173" s="96"/>
      <c r="AC173" s="97"/>
      <c r="AZ173" s="98" t="s">
        <v>1</v>
      </c>
    </row>
    <row r="174" customFormat="false" ht="27" hidden="false" customHeight="true" outlineLevel="0" collapsed="false">
      <c r="A174" s="83" t="s">
        <v>276</v>
      </c>
      <c r="B174" s="83" t="s">
        <v>277</v>
      </c>
      <c r="C174" s="84" t="n">
        <v>4301051432</v>
      </c>
      <c r="D174" s="85" t="n">
        <v>4680115881037</v>
      </c>
      <c r="E174" s="85"/>
      <c r="F174" s="86" t="n">
        <v>0.84</v>
      </c>
      <c r="G174" s="87" t="n">
        <v>4</v>
      </c>
      <c r="H174" s="86" t="n">
        <v>3.36</v>
      </c>
      <c r="I174" s="86" t="n">
        <v>3.618</v>
      </c>
      <c r="J174" s="87" t="n">
        <v>120</v>
      </c>
      <c r="K174" s="88" t="s">
        <v>65</v>
      </c>
      <c r="L174" s="87" t="n">
        <v>35</v>
      </c>
      <c r="M174" s="89" t="str">
        <f aca="false"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4" s="89"/>
      <c r="O174" s="89"/>
      <c r="P174" s="89"/>
      <c r="Q174" s="89"/>
      <c r="R174" s="90"/>
      <c r="S174" s="90"/>
      <c r="T174" s="91" t="s">
        <v>66</v>
      </c>
      <c r="U174" s="92" t="n">
        <v>0</v>
      </c>
      <c r="V174" s="93" t="n">
        <f aca="false">IFERROR(IF(U174="",0,CEILING((U174/$H174),1)*$H174),"")</f>
        <v>0</v>
      </c>
      <c r="W174" s="94" t="str">
        <f aca="false">IFERROR(IF(V174=0,"",ROUNDUP(V174/H174,0)*0.00937),"")</f>
        <v/>
      </c>
      <c r="X174" s="95"/>
      <c r="Y174" s="96"/>
      <c r="AC174" s="97"/>
      <c r="AZ174" s="98" t="s">
        <v>1</v>
      </c>
    </row>
    <row r="175" customFormat="false" ht="27" hidden="false" customHeight="true" outlineLevel="0" collapsed="false">
      <c r="A175" s="83" t="s">
        <v>278</v>
      </c>
      <c r="B175" s="83" t="s">
        <v>279</v>
      </c>
      <c r="C175" s="84" t="n">
        <v>4301051384</v>
      </c>
      <c r="D175" s="85" t="n">
        <v>4680115881211</v>
      </c>
      <c r="E175" s="85"/>
      <c r="F175" s="86" t="n">
        <v>0.4</v>
      </c>
      <c r="G175" s="87" t="n">
        <v>6</v>
      </c>
      <c r="H175" s="86" t="n">
        <v>2.4</v>
      </c>
      <c r="I175" s="86" t="n">
        <v>2.6</v>
      </c>
      <c r="J175" s="87" t="n">
        <v>156</v>
      </c>
      <c r="K175" s="88" t="s">
        <v>65</v>
      </c>
      <c r="L175" s="87" t="n">
        <v>45</v>
      </c>
      <c r="M175" s="89" t="str">
        <f aca="false"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75" s="89"/>
      <c r="O175" s="89"/>
      <c r="P175" s="89"/>
      <c r="Q175" s="89"/>
      <c r="R175" s="90"/>
      <c r="S175" s="90"/>
      <c r="T175" s="91" t="s">
        <v>66</v>
      </c>
      <c r="U175" s="92" t="n">
        <v>0</v>
      </c>
      <c r="V175" s="93" t="n">
        <f aca="false">IFERROR(IF(U175="",0,CEILING((U175/$H175),1)*$H175),"")</f>
        <v>0</v>
      </c>
      <c r="W175" s="94" t="str">
        <f aca="false">IFERROR(IF(V175=0,"",ROUNDUP(V175/H175,0)*0.00753),"")</f>
        <v/>
      </c>
      <c r="X175" s="95"/>
      <c r="Y175" s="96"/>
      <c r="AC175" s="97"/>
      <c r="AZ175" s="98" t="s">
        <v>1</v>
      </c>
    </row>
    <row r="176" customFormat="false" ht="27" hidden="false" customHeight="true" outlineLevel="0" collapsed="false">
      <c r="A176" s="83" t="s">
        <v>280</v>
      </c>
      <c r="B176" s="83" t="s">
        <v>281</v>
      </c>
      <c r="C176" s="84" t="n">
        <v>4301051378</v>
      </c>
      <c r="D176" s="85" t="n">
        <v>4680115881020</v>
      </c>
      <c r="E176" s="85"/>
      <c r="F176" s="86" t="n">
        <v>0.84</v>
      </c>
      <c r="G176" s="87" t="n">
        <v>4</v>
      </c>
      <c r="H176" s="86" t="n">
        <v>3.36</v>
      </c>
      <c r="I176" s="86" t="n">
        <v>3.57</v>
      </c>
      <c r="J176" s="87" t="n">
        <v>120</v>
      </c>
      <c r="K176" s="88" t="s">
        <v>65</v>
      </c>
      <c r="L176" s="87" t="n">
        <v>45</v>
      </c>
      <c r="M176" s="89" t="str">
        <f aca="false"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76" s="89"/>
      <c r="O176" s="89"/>
      <c r="P176" s="89"/>
      <c r="Q176" s="89"/>
      <c r="R176" s="90"/>
      <c r="S176" s="90"/>
      <c r="T176" s="91" t="s">
        <v>66</v>
      </c>
      <c r="U176" s="92" t="n">
        <v>0</v>
      </c>
      <c r="V176" s="93" t="n">
        <f aca="false">IFERROR(IF(U176="",0,CEILING((U176/$H176),1)*$H176),"")</f>
        <v>0</v>
      </c>
      <c r="W176" s="94" t="str">
        <f aca="false">IFERROR(IF(V176=0,"",ROUNDUP(V176/H176,0)*0.00937),"")</f>
        <v/>
      </c>
      <c r="X176" s="95"/>
      <c r="Y176" s="96"/>
      <c r="AC176" s="97"/>
      <c r="AZ176" s="98" t="s">
        <v>1</v>
      </c>
    </row>
    <row r="177" customFormat="false" ht="27" hidden="false" customHeight="true" outlineLevel="0" collapsed="false">
      <c r="A177" s="83" t="s">
        <v>282</v>
      </c>
      <c r="B177" s="83" t="s">
        <v>283</v>
      </c>
      <c r="C177" s="84" t="n">
        <v>4301051407</v>
      </c>
      <c r="D177" s="85" t="n">
        <v>4680115882195</v>
      </c>
      <c r="E177" s="85"/>
      <c r="F177" s="86" t="n">
        <v>0.4</v>
      </c>
      <c r="G177" s="87" t="n">
        <v>6</v>
      </c>
      <c r="H177" s="86" t="n">
        <v>2.4</v>
      </c>
      <c r="I177" s="86" t="n">
        <v>2.69</v>
      </c>
      <c r="J177" s="87" t="n">
        <v>156</v>
      </c>
      <c r="K177" s="88" t="s">
        <v>129</v>
      </c>
      <c r="L177" s="87" t="n">
        <v>40</v>
      </c>
      <c r="M177" s="89" t="str">
        <f aca="false"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77" s="89"/>
      <c r="O177" s="89"/>
      <c r="P177" s="89"/>
      <c r="Q177" s="89"/>
      <c r="R177" s="90"/>
      <c r="S177" s="90"/>
      <c r="T177" s="91" t="s">
        <v>66</v>
      </c>
      <c r="U177" s="92" t="n">
        <v>0</v>
      </c>
      <c r="V177" s="93" t="n">
        <f aca="false">IFERROR(IF(U177="",0,CEILING((U177/$H177),1)*$H177),"")</f>
        <v>0</v>
      </c>
      <c r="W177" s="94" t="str">
        <f aca="false">IFERROR(IF(V177=0,"",ROUNDUP(V177/H177,0)*0.00753),"")</f>
        <v/>
      </c>
      <c r="X177" s="95"/>
      <c r="Y177" s="96"/>
      <c r="AC177" s="97"/>
      <c r="AZ177" s="98" t="s">
        <v>1</v>
      </c>
    </row>
    <row r="178" customFormat="false" ht="27" hidden="false" customHeight="true" outlineLevel="0" collapsed="false">
      <c r="A178" s="83" t="s">
        <v>284</v>
      </c>
      <c r="B178" s="83" t="s">
        <v>285</v>
      </c>
      <c r="C178" s="84" t="n">
        <v>4301051479</v>
      </c>
      <c r="D178" s="85" t="n">
        <v>4680115882607</v>
      </c>
      <c r="E178" s="85"/>
      <c r="F178" s="86" t="n">
        <v>0.3</v>
      </c>
      <c r="G178" s="87" t="n">
        <v>6</v>
      </c>
      <c r="H178" s="86" t="n">
        <v>1.8</v>
      </c>
      <c r="I178" s="86" t="n">
        <v>2.072</v>
      </c>
      <c r="J178" s="87" t="n">
        <v>156</v>
      </c>
      <c r="K178" s="88" t="s">
        <v>129</v>
      </c>
      <c r="L178" s="87" t="n">
        <v>45</v>
      </c>
      <c r="M178" s="89" t="str">
        <f aca="false"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N178" s="89"/>
      <c r="O178" s="89"/>
      <c r="P178" s="89"/>
      <c r="Q178" s="89"/>
      <c r="R178" s="90"/>
      <c r="S178" s="90"/>
      <c r="T178" s="91" t="s">
        <v>66</v>
      </c>
      <c r="U178" s="92" t="n">
        <v>0</v>
      </c>
      <c r="V178" s="93" t="n">
        <f aca="false">IFERROR(IF(U178="",0,CEILING((U178/$H178),1)*$H178),"")</f>
        <v>0</v>
      </c>
      <c r="W178" s="94" t="str">
        <f aca="false">IFERROR(IF(V178=0,"",ROUNDUP(V178/H178,0)*0.00753),"")</f>
        <v/>
      </c>
      <c r="X178" s="95"/>
      <c r="Y178" s="96"/>
      <c r="AC178" s="97"/>
      <c r="AZ178" s="98" t="s">
        <v>1</v>
      </c>
    </row>
    <row r="179" customFormat="false" ht="27" hidden="false" customHeight="true" outlineLevel="0" collapsed="false">
      <c r="A179" s="83" t="s">
        <v>286</v>
      </c>
      <c r="B179" s="83" t="s">
        <v>287</v>
      </c>
      <c r="C179" s="84" t="n">
        <v>4301051468</v>
      </c>
      <c r="D179" s="85" t="n">
        <v>4680115880092</v>
      </c>
      <c r="E179" s="85"/>
      <c r="F179" s="86" t="n">
        <v>0.4</v>
      </c>
      <c r="G179" s="87" t="n">
        <v>6</v>
      </c>
      <c r="H179" s="86" t="n">
        <v>2.4</v>
      </c>
      <c r="I179" s="86" t="n">
        <v>2.672</v>
      </c>
      <c r="J179" s="87" t="n">
        <v>156</v>
      </c>
      <c r="K179" s="88" t="s">
        <v>129</v>
      </c>
      <c r="L179" s="87" t="n">
        <v>45</v>
      </c>
      <c r="M179" s="89" t="str">
        <f aca="false"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79" s="89"/>
      <c r="O179" s="89"/>
      <c r="P179" s="89"/>
      <c r="Q179" s="89"/>
      <c r="R179" s="90"/>
      <c r="S179" s="90"/>
      <c r="T179" s="91" t="s">
        <v>66</v>
      </c>
      <c r="U179" s="92" t="n">
        <v>40</v>
      </c>
      <c r="V179" s="93" t="n">
        <f aca="false">IFERROR(IF(U179="",0,CEILING((U179/$H179),1)*$H179),"")</f>
        <v>40.8</v>
      </c>
      <c r="W179" s="94" t="n">
        <f aca="false">IFERROR(IF(V179=0,"",ROUNDUP(V179/H179,0)*0.00753),"")</f>
        <v>0.12801</v>
      </c>
      <c r="X179" s="95"/>
      <c r="Y179" s="96"/>
      <c r="AC179" s="97"/>
      <c r="AZ179" s="98" t="s">
        <v>1</v>
      </c>
    </row>
    <row r="180" customFormat="false" ht="27" hidden="false" customHeight="true" outlineLevel="0" collapsed="false">
      <c r="A180" s="83" t="s">
        <v>288</v>
      </c>
      <c r="B180" s="83" t="s">
        <v>289</v>
      </c>
      <c r="C180" s="84" t="n">
        <v>4301051469</v>
      </c>
      <c r="D180" s="85" t="n">
        <v>4680115880221</v>
      </c>
      <c r="E180" s="85"/>
      <c r="F180" s="86" t="n">
        <v>0.4</v>
      </c>
      <c r="G180" s="87" t="n">
        <v>6</v>
      </c>
      <c r="H180" s="86" t="n">
        <v>2.4</v>
      </c>
      <c r="I180" s="86" t="n">
        <v>2.672</v>
      </c>
      <c r="J180" s="87" t="n">
        <v>156</v>
      </c>
      <c r="K180" s="88" t="s">
        <v>129</v>
      </c>
      <c r="L180" s="87" t="n">
        <v>45</v>
      </c>
      <c r="M180" s="89" t="str">
        <f aca="false"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80" s="89"/>
      <c r="O180" s="89"/>
      <c r="P180" s="89"/>
      <c r="Q180" s="89"/>
      <c r="R180" s="90"/>
      <c r="S180" s="90"/>
      <c r="T180" s="91" t="s">
        <v>66</v>
      </c>
      <c r="U180" s="92" t="n">
        <v>0</v>
      </c>
      <c r="V180" s="93" t="n">
        <f aca="false">IFERROR(IF(U180="",0,CEILING((U180/$H180),1)*$H180),"")</f>
        <v>0</v>
      </c>
      <c r="W180" s="94" t="str">
        <f aca="false">IFERROR(IF(V180=0,"",ROUNDUP(V180/H180,0)*0.00753),"")</f>
        <v/>
      </c>
      <c r="X180" s="95"/>
      <c r="Y180" s="96"/>
      <c r="AC180" s="97"/>
      <c r="AZ180" s="98" t="s">
        <v>1</v>
      </c>
    </row>
    <row r="181" customFormat="false" ht="16.5" hidden="false" customHeight="true" outlineLevel="0" collapsed="false">
      <c r="A181" s="83" t="s">
        <v>290</v>
      </c>
      <c r="B181" s="83" t="s">
        <v>291</v>
      </c>
      <c r="C181" s="84" t="n">
        <v>4301051523</v>
      </c>
      <c r="D181" s="85" t="n">
        <v>4680115882942</v>
      </c>
      <c r="E181" s="85"/>
      <c r="F181" s="86" t="n">
        <v>0.3</v>
      </c>
      <c r="G181" s="87" t="n">
        <v>6</v>
      </c>
      <c r="H181" s="86" t="n">
        <v>1.8</v>
      </c>
      <c r="I181" s="86" t="n">
        <v>2.072</v>
      </c>
      <c r="J181" s="87" t="n">
        <v>156</v>
      </c>
      <c r="K181" s="88" t="s">
        <v>65</v>
      </c>
      <c r="L181" s="87" t="n">
        <v>40</v>
      </c>
      <c r="M181" s="89" t="str">
        <f aca="false"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81" s="89"/>
      <c r="O181" s="89"/>
      <c r="P181" s="89"/>
      <c r="Q181" s="89"/>
      <c r="R181" s="90"/>
      <c r="S181" s="90"/>
      <c r="T181" s="91" t="s">
        <v>66</v>
      </c>
      <c r="U181" s="92" t="n">
        <v>0</v>
      </c>
      <c r="V181" s="93" t="n">
        <f aca="false">IFERROR(IF(U181="",0,CEILING((U181/$H181),1)*$H181),"")</f>
        <v>0</v>
      </c>
      <c r="W181" s="94" t="str">
        <f aca="false">IFERROR(IF(V181=0,"",ROUNDUP(V181/H181,0)*0.00753),"")</f>
        <v/>
      </c>
      <c r="X181" s="95"/>
      <c r="Y181" s="96"/>
      <c r="AC181" s="97"/>
      <c r="AZ181" s="98" t="s">
        <v>1</v>
      </c>
    </row>
    <row r="182" customFormat="false" ht="16.5" hidden="false" customHeight="true" outlineLevel="0" collapsed="false">
      <c r="A182" s="83" t="s">
        <v>292</v>
      </c>
      <c r="B182" s="83" t="s">
        <v>293</v>
      </c>
      <c r="C182" s="84" t="n">
        <v>4301051326</v>
      </c>
      <c r="D182" s="85" t="n">
        <v>4680115880504</v>
      </c>
      <c r="E182" s="85"/>
      <c r="F182" s="86" t="n">
        <v>0.4</v>
      </c>
      <c r="G182" s="87" t="n">
        <v>6</v>
      </c>
      <c r="H182" s="86" t="n">
        <v>2.4</v>
      </c>
      <c r="I182" s="86" t="n">
        <v>2.672</v>
      </c>
      <c r="J182" s="87" t="n">
        <v>156</v>
      </c>
      <c r="K182" s="88" t="s">
        <v>65</v>
      </c>
      <c r="L182" s="87" t="n">
        <v>40</v>
      </c>
      <c r="M182" s="89" t="str">
        <f aca="false"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82" s="89"/>
      <c r="O182" s="89"/>
      <c r="P182" s="89"/>
      <c r="Q182" s="89"/>
      <c r="R182" s="90"/>
      <c r="S182" s="90"/>
      <c r="T182" s="91" t="s">
        <v>66</v>
      </c>
      <c r="U182" s="92" t="n">
        <v>0</v>
      </c>
      <c r="V182" s="93" t="n">
        <f aca="false">IFERROR(IF(U182="",0,CEILING((U182/$H182),1)*$H182),"")</f>
        <v>0</v>
      </c>
      <c r="W182" s="94" t="str">
        <f aca="false">IFERROR(IF(V182=0,"",ROUNDUP(V182/H182,0)*0.00753),"")</f>
        <v/>
      </c>
      <c r="X182" s="95"/>
      <c r="Y182" s="96"/>
      <c r="AC182" s="97"/>
      <c r="AZ182" s="98" t="s">
        <v>1</v>
      </c>
    </row>
    <row r="183" customFormat="false" ht="27" hidden="false" customHeight="true" outlineLevel="0" collapsed="false">
      <c r="A183" s="83" t="s">
        <v>294</v>
      </c>
      <c r="B183" s="83" t="s">
        <v>295</v>
      </c>
      <c r="C183" s="84" t="n">
        <v>4301051410</v>
      </c>
      <c r="D183" s="85" t="n">
        <v>4680115882164</v>
      </c>
      <c r="E183" s="85"/>
      <c r="F183" s="86" t="n">
        <v>0.4</v>
      </c>
      <c r="G183" s="87" t="n">
        <v>6</v>
      </c>
      <c r="H183" s="86" t="n">
        <v>2.4</v>
      </c>
      <c r="I183" s="86" t="n">
        <v>2.678</v>
      </c>
      <c r="J183" s="87" t="n">
        <v>156</v>
      </c>
      <c r="K183" s="88" t="s">
        <v>129</v>
      </c>
      <c r="L183" s="87" t="n">
        <v>40</v>
      </c>
      <c r="M183" s="89" t="str">
        <f aca="false"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83" s="89"/>
      <c r="O183" s="89"/>
      <c r="P183" s="89"/>
      <c r="Q183" s="89"/>
      <c r="R183" s="90"/>
      <c r="S183" s="90"/>
      <c r="T183" s="91" t="s">
        <v>66</v>
      </c>
      <c r="U183" s="92" t="n">
        <v>0</v>
      </c>
      <c r="V183" s="93" t="n">
        <f aca="false">IFERROR(IF(U183="",0,CEILING((U183/$H183),1)*$H183),"")</f>
        <v>0</v>
      </c>
      <c r="W183" s="94" t="str">
        <f aca="false">IFERROR(IF(V183=0,"",ROUNDUP(V183/H183,0)*0.00753),"")</f>
        <v/>
      </c>
      <c r="X183" s="95"/>
      <c r="Y183" s="96"/>
      <c r="AC183" s="97"/>
      <c r="AZ183" s="98" t="s">
        <v>1</v>
      </c>
    </row>
    <row r="184" customFormat="false" ht="12.75" hidden="false" customHeight="false" outlineLevel="0" collapsed="false">
      <c r="A184" s="99"/>
      <c r="B184" s="99"/>
      <c r="C184" s="99"/>
      <c r="D184" s="99"/>
      <c r="E184" s="99"/>
      <c r="F184" s="99"/>
      <c r="G184" s="99"/>
      <c r="H184" s="99"/>
      <c r="I184" s="99"/>
      <c r="J184" s="99"/>
      <c r="K184" s="99"/>
      <c r="L184" s="99"/>
      <c r="M184" s="100" t="s">
        <v>67</v>
      </c>
      <c r="N184" s="100"/>
      <c r="O184" s="100"/>
      <c r="P184" s="100"/>
      <c r="Q184" s="100"/>
      <c r="R184" s="100"/>
      <c r="S184" s="100"/>
      <c r="T184" s="101" t="s">
        <v>68</v>
      </c>
      <c r="U184" s="102" t="n">
        <f aca="false">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+IFERROR(U180/H180,"0")+IFERROR(U181/H181,"0")+IFERROR(U182/H182,"0")+IFERROR(U183/H183,"0")</f>
        <v>96.1538461538462</v>
      </c>
      <c r="V184" s="102" t="n">
        <f aca="false">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</f>
        <v>98</v>
      </c>
      <c r="W184" s="102" t="n">
        <f aca="false">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+IFERROR(IF(W182="",0,W182),"0")+IFERROR(IF(W183="",0,W183),"0")</f>
        <v>1.88976</v>
      </c>
      <c r="X184" s="103"/>
      <c r="Y184" s="103"/>
    </row>
    <row r="185" customFormat="false" ht="12.75" hidden="false" customHeight="false" outlineLevel="0" collapsed="false">
      <c r="A185" s="99"/>
      <c r="B185" s="99"/>
      <c r="C185" s="99"/>
      <c r="D185" s="99"/>
      <c r="E185" s="99"/>
      <c r="F185" s="99"/>
      <c r="G185" s="99"/>
      <c r="H185" s="99"/>
      <c r="I185" s="99"/>
      <c r="J185" s="99"/>
      <c r="K185" s="99"/>
      <c r="L185" s="99"/>
      <c r="M185" s="100" t="s">
        <v>67</v>
      </c>
      <c r="N185" s="100"/>
      <c r="O185" s="100"/>
      <c r="P185" s="100"/>
      <c r="Q185" s="100"/>
      <c r="R185" s="100"/>
      <c r="S185" s="100"/>
      <c r="T185" s="101" t="s">
        <v>66</v>
      </c>
      <c r="U185" s="102" t="n">
        <f aca="false">IFERROR(SUM(U167:U183),"0")</f>
        <v>660</v>
      </c>
      <c r="V185" s="102" t="n">
        <f aca="false">IFERROR(SUM(V167:V183),"0")</f>
        <v>672.6</v>
      </c>
      <c r="W185" s="101"/>
      <c r="X185" s="103"/>
      <c r="Y185" s="103"/>
    </row>
    <row r="186" customFormat="false" ht="14.25" hidden="false" customHeight="true" outlineLevel="0" collapsed="false">
      <c r="A186" s="82" t="s">
        <v>200</v>
      </c>
      <c r="B186" s="82"/>
      <c r="C186" s="82"/>
      <c r="D186" s="82"/>
      <c r="E186" s="82"/>
      <c r="F186" s="82"/>
      <c r="G186" s="82"/>
      <c r="H186" s="82"/>
      <c r="I186" s="82"/>
      <c r="J186" s="82"/>
      <c r="K186" s="82"/>
      <c r="L186" s="82"/>
      <c r="M186" s="82"/>
      <c r="N186" s="82"/>
      <c r="O186" s="82"/>
      <c r="P186" s="82"/>
      <c r="Q186" s="82"/>
      <c r="R186" s="82"/>
      <c r="S186" s="82"/>
      <c r="T186" s="82"/>
      <c r="U186" s="82"/>
      <c r="V186" s="82"/>
      <c r="W186" s="82"/>
      <c r="X186" s="82"/>
      <c r="Y186" s="82"/>
    </row>
    <row r="187" customFormat="false" ht="16.5" hidden="false" customHeight="true" outlineLevel="0" collapsed="false">
      <c r="A187" s="83" t="s">
        <v>296</v>
      </c>
      <c r="B187" s="83" t="s">
        <v>297</v>
      </c>
      <c r="C187" s="84" t="n">
        <v>4301060338</v>
      </c>
      <c r="D187" s="85" t="n">
        <v>4680115880801</v>
      </c>
      <c r="E187" s="85"/>
      <c r="F187" s="86" t="n">
        <v>0.4</v>
      </c>
      <c r="G187" s="87" t="n">
        <v>6</v>
      </c>
      <c r="H187" s="86" t="n">
        <v>2.4</v>
      </c>
      <c r="I187" s="86" t="n">
        <v>2.672</v>
      </c>
      <c r="J187" s="87" t="n">
        <v>156</v>
      </c>
      <c r="K187" s="88" t="s">
        <v>65</v>
      </c>
      <c r="L187" s="87" t="n">
        <v>40</v>
      </c>
      <c r="M187" s="89" t="str">
        <f aca="false"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87" s="89"/>
      <c r="O187" s="89"/>
      <c r="P187" s="89"/>
      <c r="Q187" s="89"/>
      <c r="R187" s="90"/>
      <c r="S187" s="90"/>
      <c r="T187" s="91" t="s">
        <v>66</v>
      </c>
      <c r="U187" s="92" t="n">
        <v>0</v>
      </c>
      <c r="V187" s="93" t="n">
        <f aca="false">IFERROR(IF(U187="",0,CEILING((U187/$H187),1)*$H187),"")</f>
        <v>0</v>
      </c>
      <c r="W187" s="94" t="str">
        <f aca="false">IFERROR(IF(V187=0,"",ROUNDUP(V187/H187,0)*0.00753),"")</f>
        <v/>
      </c>
      <c r="X187" s="95"/>
      <c r="Y187" s="96"/>
      <c r="AC187" s="97"/>
      <c r="AZ187" s="98" t="s">
        <v>1</v>
      </c>
    </row>
    <row r="188" customFormat="false" ht="27" hidden="false" customHeight="true" outlineLevel="0" collapsed="false">
      <c r="A188" s="83" t="s">
        <v>298</v>
      </c>
      <c r="B188" s="83" t="s">
        <v>299</v>
      </c>
      <c r="C188" s="84" t="n">
        <v>4301060339</v>
      </c>
      <c r="D188" s="85" t="n">
        <v>4680115880818</v>
      </c>
      <c r="E188" s="85"/>
      <c r="F188" s="86" t="n">
        <v>0.4</v>
      </c>
      <c r="G188" s="87" t="n">
        <v>6</v>
      </c>
      <c r="H188" s="86" t="n">
        <v>2.4</v>
      </c>
      <c r="I188" s="86" t="n">
        <v>2.672</v>
      </c>
      <c r="J188" s="87" t="n">
        <v>156</v>
      </c>
      <c r="K188" s="88" t="s">
        <v>65</v>
      </c>
      <c r="L188" s="87" t="n">
        <v>40</v>
      </c>
      <c r="M188" s="89" t="str">
        <f aca="false"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88" s="89"/>
      <c r="O188" s="89"/>
      <c r="P188" s="89"/>
      <c r="Q188" s="89"/>
      <c r="R188" s="90"/>
      <c r="S188" s="90"/>
      <c r="T188" s="91" t="s">
        <v>66</v>
      </c>
      <c r="U188" s="92" t="n">
        <v>176</v>
      </c>
      <c r="V188" s="93" t="n">
        <f aca="false">IFERROR(IF(U188="",0,CEILING((U188/$H188),1)*$H188),"")</f>
        <v>177.6</v>
      </c>
      <c r="W188" s="94" t="n">
        <f aca="false">IFERROR(IF(V188=0,"",ROUNDUP(V188/H188,0)*0.00753),"")</f>
        <v>0.55722</v>
      </c>
      <c r="X188" s="95"/>
      <c r="Y188" s="96"/>
      <c r="AC188" s="97"/>
      <c r="AZ188" s="98" t="s">
        <v>1</v>
      </c>
    </row>
    <row r="189" customFormat="false" ht="12.75" hidden="false" customHeight="false" outlineLevel="0" collapsed="false">
      <c r="A189" s="99"/>
      <c r="B189" s="99"/>
      <c r="C189" s="99"/>
      <c r="D189" s="99"/>
      <c r="E189" s="99"/>
      <c r="F189" s="99"/>
      <c r="G189" s="99"/>
      <c r="H189" s="99"/>
      <c r="I189" s="99"/>
      <c r="J189" s="99"/>
      <c r="K189" s="99"/>
      <c r="L189" s="99"/>
      <c r="M189" s="100" t="s">
        <v>67</v>
      </c>
      <c r="N189" s="100"/>
      <c r="O189" s="100"/>
      <c r="P189" s="100"/>
      <c r="Q189" s="100"/>
      <c r="R189" s="100"/>
      <c r="S189" s="100"/>
      <c r="T189" s="101" t="s">
        <v>68</v>
      </c>
      <c r="U189" s="102" t="n">
        <f aca="false">IFERROR(U187/H187,"0")+IFERROR(U188/H188,"0")</f>
        <v>73.3333333333333</v>
      </c>
      <c r="V189" s="102" t="n">
        <f aca="false">IFERROR(V187/H187,"0")+IFERROR(V188/H188,"0")</f>
        <v>74</v>
      </c>
      <c r="W189" s="102" t="n">
        <f aca="false">IFERROR(IF(W187="",0,W187),"0")+IFERROR(IF(W188="",0,W188),"0")</f>
        <v>0.55722</v>
      </c>
      <c r="X189" s="103"/>
      <c r="Y189" s="103"/>
    </row>
    <row r="190" customFormat="false" ht="12.75" hidden="false" customHeight="false" outlineLevel="0" collapsed="false">
      <c r="A190" s="99"/>
      <c r="B190" s="99"/>
      <c r="C190" s="99"/>
      <c r="D190" s="99"/>
      <c r="E190" s="99"/>
      <c r="F190" s="99"/>
      <c r="G190" s="99"/>
      <c r="H190" s="99"/>
      <c r="I190" s="99"/>
      <c r="J190" s="99"/>
      <c r="K190" s="99"/>
      <c r="L190" s="99"/>
      <c r="M190" s="100" t="s">
        <v>67</v>
      </c>
      <c r="N190" s="100"/>
      <c r="O190" s="100"/>
      <c r="P190" s="100"/>
      <c r="Q190" s="100"/>
      <c r="R190" s="100"/>
      <c r="S190" s="100"/>
      <c r="T190" s="101" t="s">
        <v>66</v>
      </c>
      <c r="U190" s="102" t="n">
        <f aca="false">IFERROR(SUM(U187:U188),"0")</f>
        <v>176</v>
      </c>
      <c r="V190" s="102" t="n">
        <f aca="false">IFERROR(SUM(V187:V188),"0")</f>
        <v>177.6</v>
      </c>
      <c r="W190" s="101"/>
      <c r="X190" s="103"/>
      <c r="Y190" s="103"/>
    </row>
    <row r="191" customFormat="false" ht="16.5" hidden="false" customHeight="true" outlineLevel="0" collapsed="false">
      <c r="A191" s="81" t="s">
        <v>300</v>
      </c>
      <c r="B191" s="81"/>
      <c r="C191" s="81"/>
      <c r="D191" s="81"/>
      <c r="E191" s="81"/>
      <c r="F191" s="81"/>
      <c r="G191" s="81"/>
      <c r="H191" s="81"/>
      <c r="I191" s="81"/>
      <c r="J191" s="81"/>
      <c r="K191" s="81"/>
      <c r="L191" s="81"/>
      <c r="M191" s="81"/>
      <c r="N191" s="81"/>
      <c r="O191" s="81"/>
      <c r="P191" s="81"/>
      <c r="Q191" s="81"/>
      <c r="R191" s="81"/>
      <c r="S191" s="81"/>
      <c r="T191" s="81"/>
      <c r="U191" s="81"/>
      <c r="V191" s="81"/>
      <c r="W191" s="81"/>
      <c r="X191" s="81"/>
      <c r="Y191" s="81"/>
    </row>
    <row r="192" customFormat="false" ht="14.25" hidden="false" customHeight="true" outlineLevel="0" collapsed="false">
      <c r="A192" s="82" t="s">
        <v>106</v>
      </c>
      <c r="B192" s="82"/>
      <c r="C192" s="82"/>
      <c r="D192" s="82"/>
      <c r="E192" s="82"/>
      <c r="F192" s="82"/>
      <c r="G192" s="82"/>
      <c r="H192" s="82"/>
      <c r="I192" s="82"/>
      <c r="J192" s="82"/>
      <c r="K192" s="82"/>
      <c r="L192" s="82"/>
      <c r="M192" s="82"/>
      <c r="N192" s="82"/>
      <c r="O192" s="82"/>
      <c r="P192" s="82"/>
      <c r="Q192" s="82"/>
      <c r="R192" s="82"/>
      <c r="S192" s="82"/>
      <c r="T192" s="82"/>
      <c r="U192" s="82"/>
      <c r="V192" s="82"/>
      <c r="W192" s="82"/>
      <c r="X192" s="82"/>
      <c r="Y192" s="82"/>
    </row>
    <row r="193" customFormat="false" ht="27" hidden="false" customHeight="true" outlineLevel="0" collapsed="false">
      <c r="A193" s="83" t="s">
        <v>301</v>
      </c>
      <c r="B193" s="83" t="s">
        <v>302</v>
      </c>
      <c r="C193" s="84" t="n">
        <v>4301011346</v>
      </c>
      <c r="D193" s="85" t="n">
        <v>4607091387445</v>
      </c>
      <c r="E193" s="85"/>
      <c r="F193" s="86" t="n">
        <v>0.9</v>
      </c>
      <c r="G193" s="87" t="n">
        <v>10</v>
      </c>
      <c r="H193" s="86" t="n">
        <v>9</v>
      </c>
      <c r="I193" s="86" t="n">
        <v>9.63</v>
      </c>
      <c r="J193" s="87" t="n">
        <v>56</v>
      </c>
      <c r="K193" s="88" t="s">
        <v>102</v>
      </c>
      <c r="L193" s="87" t="n">
        <v>31</v>
      </c>
      <c r="M193" s="89" t="str">
        <f aca="false"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93" s="89"/>
      <c r="O193" s="89"/>
      <c r="P193" s="89"/>
      <c r="Q193" s="89"/>
      <c r="R193" s="90"/>
      <c r="S193" s="90"/>
      <c r="T193" s="91" t="s">
        <v>66</v>
      </c>
      <c r="U193" s="92" t="n">
        <v>0</v>
      </c>
      <c r="V193" s="93" t="n">
        <f aca="false">IFERROR(IF(U193="",0,CEILING((U193/$H193),1)*$H193),"")</f>
        <v>0</v>
      </c>
      <c r="W193" s="94" t="str">
        <f aca="false">IFERROR(IF(V193=0,"",ROUNDUP(V193/H193,0)*0.02175),"")</f>
        <v/>
      </c>
      <c r="X193" s="95"/>
      <c r="Y193" s="96"/>
      <c r="AC193" s="97"/>
      <c r="AZ193" s="98" t="s">
        <v>1</v>
      </c>
    </row>
    <row r="194" customFormat="false" ht="27" hidden="false" customHeight="true" outlineLevel="0" collapsed="false">
      <c r="A194" s="83" t="s">
        <v>303</v>
      </c>
      <c r="B194" s="83" t="s">
        <v>304</v>
      </c>
      <c r="C194" s="84" t="n">
        <v>4301011362</v>
      </c>
      <c r="D194" s="85" t="n">
        <v>4607091386004</v>
      </c>
      <c r="E194" s="85"/>
      <c r="F194" s="86" t="n">
        <v>1.35</v>
      </c>
      <c r="G194" s="87" t="n">
        <v>8</v>
      </c>
      <c r="H194" s="86" t="n">
        <v>10.8</v>
      </c>
      <c r="I194" s="86" t="n">
        <v>11.28</v>
      </c>
      <c r="J194" s="87" t="n">
        <v>48</v>
      </c>
      <c r="K194" s="88" t="s">
        <v>305</v>
      </c>
      <c r="L194" s="87" t="n">
        <v>55</v>
      </c>
      <c r="M194" s="89" t="str">
        <f aca="false"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4" s="89"/>
      <c r="O194" s="89"/>
      <c r="P194" s="89"/>
      <c r="Q194" s="89"/>
      <c r="R194" s="90"/>
      <c r="S194" s="90"/>
      <c r="T194" s="91" t="s">
        <v>66</v>
      </c>
      <c r="U194" s="92" t="n">
        <v>0</v>
      </c>
      <c r="V194" s="93" t="n">
        <f aca="false">IFERROR(IF(U194="",0,CEILING((U194/$H194),1)*$H194),"")</f>
        <v>0</v>
      </c>
      <c r="W194" s="94" t="str">
        <f aca="false">IFERROR(IF(V194=0,"",ROUNDUP(V194/H194,0)*0.02039),"")</f>
        <v/>
      </c>
      <c r="X194" s="95"/>
      <c r="Y194" s="96"/>
      <c r="AC194" s="97"/>
      <c r="AZ194" s="98" t="s">
        <v>1</v>
      </c>
    </row>
    <row r="195" customFormat="false" ht="27" hidden="false" customHeight="true" outlineLevel="0" collapsed="false">
      <c r="A195" s="83" t="s">
        <v>303</v>
      </c>
      <c r="B195" s="83" t="s">
        <v>306</v>
      </c>
      <c r="C195" s="84" t="n">
        <v>4301011308</v>
      </c>
      <c r="D195" s="85" t="n">
        <v>4607091386004</v>
      </c>
      <c r="E195" s="85"/>
      <c r="F195" s="86" t="n">
        <v>1.35</v>
      </c>
      <c r="G195" s="87" t="n">
        <v>8</v>
      </c>
      <c r="H195" s="86" t="n">
        <v>10.8</v>
      </c>
      <c r="I195" s="86" t="n">
        <v>11.28</v>
      </c>
      <c r="J195" s="87" t="n">
        <v>56</v>
      </c>
      <c r="K195" s="88" t="s">
        <v>102</v>
      </c>
      <c r="L195" s="87" t="n">
        <v>55</v>
      </c>
      <c r="M195" s="89" t="str">
        <f aca="false"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5" s="89"/>
      <c r="O195" s="89"/>
      <c r="P195" s="89"/>
      <c r="Q195" s="89"/>
      <c r="R195" s="90"/>
      <c r="S195" s="90"/>
      <c r="T195" s="91" t="s">
        <v>66</v>
      </c>
      <c r="U195" s="92" t="n">
        <v>0</v>
      </c>
      <c r="V195" s="93" t="n">
        <f aca="false">IFERROR(IF(U195="",0,CEILING((U195/$H195),1)*$H195),"")</f>
        <v>0</v>
      </c>
      <c r="W195" s="94" t="str">
        <f aca="false">IFERROR(IF(V195=0,"",ROUNDUP(V195/H195,0)*0.02175),"")</f>
        <v/>
      </c>
      <c r="X195" s="95"/>
      <c r="Y195" s="96"/>
      <c r="AC195" s="97"/>
      <c r="AZ195" s="98" t="s">
        <v>1</v>
      </c>
    </row>
    <row r="196" customFormat="false" ht="27" hidden="false" customHeight="true" outlineLevel="0" collapsed="false">
      <c r="A196" s="83" t="s">
        <v>307</v>
      </c>
      <c r="B196" s="83" t="s">
        <v>308</v>
      </c>
      <c r="C196" s="84" t="n">
        <v>4301011347</v>
      </c>
      <c r="D196" s="85" t="n">
        <v>4607091386073</v>
      </c>
      <c r="E196" s="85"/>
      <c r="F196" s="86" t="n">
        <v>0.9</v>
      </c>
      <c r="G196" s="87" t="n">
        <v>10</v>
      </c>
      <c r="H196" s="86" t="n">
        <v>9</v>
      </c>
      <c r="I196" s="86" t="n">
        <v>9.63</v>
      </c>
      <c r="J196" s="87" t="n">
        <v>56</v>
      </c>
      <c r="K196" s="88" t="s">
        <v>102</v>
      </c>
      <c r="L196" s="87" t="n">
        <v>31</v>
      </c>
      <c r="M196" s="89" t="str">
        <f aca="false"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96" s="89"/>
      <c r="O196" s="89"/>
      <c r="P196" s="89"/>
      <c r="Q196" s="89"/>
      <c r="R196" s="90"/>
      <c r="S196" s="90"/>
      <c r="T196" s="91" t="s">
        <v>66</v>
      </c>
      <c r="U196" s="92" t="n">
        <v>0</v>
      </c>
      <c r="V196" s="93" t="n">
        <f aca="false">IFERROR(IF(U196="",0,CEILING((U196/$H196),1)*$H196),"")</f>
        <v>0</v>
      </c>
      <c r="W196" s="94" t="str">
        <f aca="false">IFERROR(IF(V196=0,"",ROUNDUP(V196/H196,0)*0.02175),"")</f>
        <v/>
      </c>
      <c r="X196" s="95"/>
      <c r="Y196" s="96"/>
      <c r="AC196" s="97"/>
      <c r="AZ196" s="98" t="s">
        <v>1</v>
      </c>
    </row>
    <row r="197" customFormat="false" ht="27" hidden="false" customHeight="true" outlineLevel="0" collapsed="false">
      <c r="A197" s="83" t="s">
        <v>309</v>
      </c>
      <c r="B197" s="83" t="s">
        <v>310</v>
      </c>
      <c r="C197" s="84" t="n">
        <v>4301010928</v>
      </c>
      <c r="D197" s="85" t="n">
        <v>4607091387322</v>
      </c>
      <c r="E197" s="85"/>
      <c r="F197" s="86" t="n">
        <v>1.35</v>
      </c>
      <c r="G197" s="87" t="n">
        <v>8</v>
      </c>
      <c r="H197" s="86" t="n">
        <v>10.8</v>
      </c>
      <c r="I197" s="86" t="n">
        <v>11.28</v>
      </c>
      <c r="J197" s="87" t="n">
        <v>56</v>
      </c>
      <c r="K197" s="88" t="s">
        <v>102</v>
      </c>
      <c r="L197" s="87" t="n">
        <v>55</v>
      </c>
      <c r="M197" s="89" t="str">
        <f aca="false"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7" s="89"/>
      <c r="O197" s="89"/>
      <c r="P197" s="89"/>
      <c r="Q197" s="89"/>
      <c r="R197" s="90"/>
      <c r="S197" s="90"/>
      <c r="T197" s="91" t="s">
        <v>66</v>
      </c>
      <c r="U197" s="92" t="n">
        <v>0</v>
      </c>
      <c r="V197" s="93" t="n">
        <f aca="false">IFERROR(IF(U197="",0,CEILING((U197/$H197),1)*$H197),"")</f>
        <v>0</v>
      </c>
      <c r="W197" s="94" t="str">
        <f aca="false">IFERROR(IF(V197=0,"",ROUNDUP(V197/H197,0)*0.02175),"")</f>
        <v/>
      </c>
      <c r="X197" s="95"/>
      <c r="Y197" s="96"/>
      <c r="AC197" s="97"/>
      <c r="AZ197" s="98" t="s">
        <v>1</v>
      </c>
    </row>
    <row r="198" customFormat="false" ht="27" hidden="false" customHeight="true" outlineLevel="0" collapsed="false">
      <c r="A198" s="83" t="s">
        <v>309</v>
      </c>
      <c r="B198" s="83" t="s">
        <v>311</v>
      </c>
      <c r="C198" s="84" t="n">
        <v>4301011395</v>
      </c>
      <c r="D198" s="85" t="n">
        <v>4607091387322</v>
      </c>
      <c r="E198" s="85"/>
      <c r="F198" s="86" t="n">
        <v>1.35</v>
      </c>
      <c r="G198" s="87" t="n">
        <v>8</v>
      </c>
      <c r="H198" s="86" t="n">
        <v>10.8</v>
      </c>
      <c r="I198" s="86" t="n">
        <v>11.28</v>
      </c>
      <c r="J198" s="87" t="n">
        <v>48</v>
      </c>
      <c r="K198" s="88" t="s">
        <v>305</v>
      </c>
      <c r="L198" s="87" t="n">
        <v>55</v>
      </c>
      <c r="M198" s="89" t="str">
        <f aca="false"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8" s="89"/>
      <c r="O198" s="89"/>
      <c r="P198" s="89"/>
      <c r="Q198" s="89"/>
      <c r="R198" s="90"/>
      <c r="S198" s="90"/>
      <c r="T198" s="91" t="s">
        <v>66</v>
      </c>
      <c r="U198" s="92" t="n">
        <v>0</v>
      </c>
      <c r="V198" s="93" t="n">
        <f aca="false">IFERROR(IF(U198="",0,CEILING((U198/$H198),1)*$H198),"")</f>
        <v>0</v>
      </c>
      <c r="W198" s="94" t="str">
        <f aca="false">IFERROR(IF(V198=0,"",ROUNDUP(V198/H198,0)*0.02039),"")</f>
        <v/>
      </c>
      <c r="X198" s="95"/>
      <c r="Y198" s="96"/>
      <c r="AC198" s="97"/>
      <c r="AZ198" s="98" t="s">
        <v>1</v>
      </c>
    </row>
    <row r="199" customFormat="false" ht="27" hidden="false" customHeight="true" outlineLevel="0" collapsed="false">
      <c r="A199" s="83" t="s">
        <v>312</v>
      </c>
      <c r="B199" s="83" t="s">
        <v>313</v>
      </c>
      <c r="C199" s="84" t="n">
        <v>4301011311</v>
      </c>
      <c r="D199" s="85" t="n">
        <v>4607091387377</v>
      </c>
      <c r="E199" s="85"/>
      <c r="F199" s="86" t="n">
        <v>1.35</v>
      </c>
      <c r="G199" s="87" t="n">
        <v>8</v>
      </c>
      <c r="H199" s="86" t="n">
        <v>10.8</v>
      </c>
      <c r="I199" s="86" t="n">
        <v>11.28</v>
      </c>
      <c r="J199" s="87" t="n">
        <v>56</v>
      </c>
      <c r="K199" s="88" t="s">
        <v>102</v>
      </c>
      <c r="L199" s="87" t="n">
        <v>55</v>
      </c>
      <c r="M199" s="89" t="str">
        <f aca="false"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99" s="89"/>
      <c r="O199" s="89"/>
      <c r="P199" s="89"/>
      <c r="Q199" s="89"/>
      <c r="R199" s="90"/>
      <c r="S199" s="90"/>
      <c r="T199" s="91" t="s">
        <v>66</v>
      </c>
      <c r="U199" s="92" t="n">
        <v>0</v>
      </c>
      <c r="V199" s="93" t="n">
        <f aca="false">IFERROR(IF(U199="",0,CEILING((U199/$H199),1)*$H199),"")</f>
        <v>0</v>
      </c>
      <c r="W199" s="94" t="str">
        <f aca="false">IFERROR(IF(V199=0,"",ROUNDUP(V199/H199,0)*0.02175),"")</f>
        <v/>
      </c>
      <c r="X199" s="95"/>
      <c r="Y199" s="96"/>
      <c r="AC199" s="97"/>
      <c r="AZ199" s="98" t="s">
        <v>1</v>
      </c>
    </row>
    <row r="200" customFormat="false" ht="27" hidden="false" customHeight="true" outlineLevel="0" collapsed="false">
      <c r="A200" s="83" t="s">
        <v>314</v>
      </c>
      <c r="B200" s="83" t="s">
        <v>315</v>
      </c>
      <c r="C200" s="84" t="n">
        <v>4301010945</v>
      </c>
      <c r="D200" s="85" t="n">
        <v>4607091387353</v>
      </c>
      <c r="E200" s="85"/>
      <c r="F200" s="86" t="n">
        <v>1.35</v>
      </c>
      <c r="G200" s="87" t="n">
        <v>8</v>
      </c>
      <c r="H200" s="86" t="n">
        <v>10.8</v>
      </c>
      <c r="I200" s="86" t="n">
        <v>11.28</v>
      </c>
      <c r="J200" s="87" t="n">
        <v>56</v>
      </c>
      <c r="K200" s="88" t="s">
        <v>102</v>
      </c>
      <c r="L200" s="87" t="n">
        <v>55</v>
      </c>
      <c r="M200" s="89" t="str">
        <f aca="false"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200" s="89"/>
      <c r="O200" s="89"/>
      <c r="P200" s="89"/>
      <c r="Q200" s="89"/>
      <c r="R200" s="90"/>
      <c r="S200" s="90"/>
      <c r="T200" s="91" t="s">
        <v>66</v>
      </c>
      <c r="U200" s="92" t="n">
        <v>0</v>
      </c>
      <c r="V200" s="93" t="n">
        <f aca="false">IFERROR(IF(U200="",0,CEILING((U200/$H200),1)*$H200),"")</f>
        <v>0</v>
      </c>
      <c r="W200" s="94" t="str">
        <f aca="false">IFERROR(IF(V200=0,"",ROUNDUP(V200/H200,0)*0.02175),"")</f>
        <v/>
      </c>
      <c r="X200" s="95"/>
      <c r="Y200" s="96"/>
      <c r="AC200" s="97"/>
      <c r="AZ200" s="98" t="s">
        <v>1</v>
      </c>
    </row>
    <row r="201" customFormat="false" ht="27" hidden="false" customHeight="true" outlineLevel="0" collapsed="false">
      <c r="A201" s="83" t="s">
        <v>316</v>
      </c>
      <c r="B201" s="83" t="s">
        <v>317</v>
      </c>
      <c r="C201" s="84" t="n">
        <v>4301011328</v>
      </c>
      <c r="D201" s="85" t="n">
        <v>4607091386011</v>
      </c>
      <c r="E201" s="85"/>
      <c r="F201" s="86" t="n">
        <v>0.5</v>
      </c>
      <c r="G201" s="87" t="n">
        <v>10</v>
      </c>
      <c r="H201" s="86" t="n">
        <v>5</v>
      </c>
      <c r="I201" s="86" t="n">
        <v>5.21</v>
      </c>
      <c r="J201" s="87" t="n">
        <v>120</v>
      </c>
      <c r="K201" s="88" t="s">
        <v>65</v>
      </c>
      <c r="L201" s="87" t="n">
        <v>55</v>
      </c>
      <c r="M201" s="89" t="str">
        <f aca="false"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201" s="89"/>
      <c r="O201" s="89"/>
      <c r="P201" s="89"/>
      <c r="Q201" s="89"/>
      <c r="R201" s="90"/>
      <c r="S201" s="90"/>
      <c r="T201" s="91" t="s">
        <v>66</v>
      </c>
      <c r="U201" s="92" t="n">
        <v>0</v>
      </c>
      <c r="V201" s="93" t="n">
        <f aca="false">IFERROR(IF(U201="",0,CEILING((U201/$H201),1)*$H201),"")</f>
        <v>0</v>
      </c>
      <c r="W201" s="94" t="str">
        <f aca="false">IFERROR(IF(V201=0,"",ROUNDUP(V201/H201,0)*0.00937),"")</f>
        <v/>
      </c>
      <c r="X201" s="95"/>
      <c r="Y201" s="96"/>
      <c r="AC201" s="97"/>
      <c r="AZ201" s="98" t="s">
        <v>1</v>
      </c>
    </row>
    <row r="202" customFormat="false" ht="27" hidden="false" customHeight="true" outlineLevel="0" collapsed="false">
      <c r="A202" s="83" t="s">
        <v>318</v>
      </c>
      <c r="B202" s="83" t="s">
        <v>319</v>
      </c>
      <c r="C202" s="84" t="n">
        <v>4301011329</v>
      </c>
      <c r="D202" s="85" t="n">
        <v>4607091387308</v>
      </c>
      <c r="E202" s="85"/>
      <c r="F202" s="86" t="n">
        <v>0.5</v>
      </c>
      <c r="G202" s="87" t="n">
        <v>10</v>
      </c>
      <c r="H202" s="86" t="n">
        <v>5</v>
      </c>
      <c r="I202" s="86" t="n">
        <v>5.21</v>
      </c>
      <c r="J202" s="87" t="n">
        <v>120</v>
      </c>
      <c r="K202" s="88" t="s">
        <v>65</v>
      </c>
      <c r="L202" s="87" t="n">
        <v>55</v>
      </c>
      <c r="M202" s="89" t="str">
        <f aca="false"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202" s="89"/>
      <c r="O202" s="89"/>
      <c r="P202" s="89"/>
      <c r="Q202" s="89"/>
      <c r="R202" s="90"/>
      <c r="S202" s="90"/>
      <c r="T202" s="91" t="s">
        <v>66</v>
      </c>
      <c r="U202" s="92" t="n">
        <v>0</v>
      </c>
      <c r="V202" s="93" t="n">
        <f aca="false">IFERROR(IF(U202="",0,CEILING((U202/$H202),1)*$H202),"")</f>
        <v>0</v>
      </c>
      <c r="W202" s="94" t="str">
        <f aca="false">IFERROR(IF(V202=0,"",ROUNDUP(V202/H202,0)*0.00937),"")</f>
        <v/>
      </c>
      <c r="X202" s="95"/>
      <c r="Y202" s="96"/>
      <c r="AC202" s="97"/>
      <c r="AZ202" s="98" t="s">
        <v>1</v>
      </c>
    </row>
    <row r="203" customFormat="false" ht="27" hidden="false" customHeight="true" outlineLevel="0" collapsed="false">
      <c r="A203" s="83" t="s">
        <v>320</v>
      </c>
      <c r="B203" s="83" t="s">
        <v>321</v>
      </c>
      <c r="C203" s="84" t="n">
        <v>4301011049</v>
      </c>
      <c r="D203" s="85" t="n">
        <v>4607091387339</v>
      </c>
      <c r="E203" s="85"/>
      <c r="F203" s="86" t="n">
        <v>0.5</v>
      </c>
      <c r="G203" s="87" t="n">
        <v>10</v>
      </c>
      <c r="H203" s="86" t="n">
        <v>5</v>
      </c>
      <c r="I203" s="86" t="n">
        <v>5.24</v>
      </c>
      <c r="J203" s="87" t="n">
        <v>120</v>
      </c>
      <c r="K203" s="88" t="s">
        <v>102</v>
      </c>
      <c r="L203" s="87" t="n">
        <v>55</v>
      </c>
      <c r="M203" s="89" t="str">
        <f aca="false"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203" s="89"/>
      <c r="O203" s="89"/>
      <c r="P203" s="89"/>
      <c r="Q203" s="89"/>
      <c r="R203" s="90"/>
      <c r="S203" s="90"/>
      <c r="T203" s="91" t="s">
        <v>66</v>
      </c>
      <c r="U203" s="92" t="n">
        <v>0</v>
      </c>
      <c r="V203" s="93" t="n">
        <f aca="false">IFERROR(IF(U203="",0,CEILING((U203/$H203),1)*$H203),"")</f>
        <v>0</v>
      </c>
      <c r="W203" s="94" t="str">
        <f aca="false">IFERROR(IF(V203=0,"",ROUNDUP(V203/H203,0)*0.00937),"")</f>
        <v/>
      </c>
      <c r="X203" s="95"/>
      <c r="Y203" s="96"/>
      <c r="AC203" s="97"/>
      <c r="AZ203" s="98" t="s">
        <v>1</v>
      </c>
    </row>
    <row r="204" customFormat="false" ht="27" hidden="false" customHeight="true" outlineLevel="0" collapsed="false">
      <c r="A204" s="83" t="s">
        <v>322</v>
      </c>
      <c r="B204" s="83" t="s">
        <v>323</v>
      </c>
      <c r="C204" s="84" t="n">
        <v>4301011433</v>
      </c>
      <c r="D204" s="85" t="n">
        <v>4680115882638</v>
      </c>
      <c r="E204" s="85"/>
      <c r="F204" s="86" t="n">
        <v>0.4</v>
      </c>
      <c r="G204" s="87" t="n">
        <v>10</v>
      </c>
      <c r="H204" s="86" t="n">
        <v>4</v>
      </c>
      <c r="I204" s="86" t="n">
        <v>4.24</v>
      </c>
      <c r="J204" s="87" t="n">
        <v>120</v>
      </c>
      <c r="K204" s="88" t="s">
        <v>102</v>
      </c>
      <c r="L204" s="87" t="n">
        <v>90</v>
      </c>
      <c r="M204" s="89" t="str">
        <f aca="false"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04" s="89"/>
      <c r="O204" s="89"/>
      <c r="P204" s="89"/>
      <c r="Q204" s="89"/>
      <c r="R204" s="90"/>
      <c r="S204" s="90"/>
      <c r="T204" s="91" t="s">
        <v>66</v>
      </c>
      <c r="U204" s="92" t="n">
        <v>0</v>
      </c>
      <c r="V204" s="93" t="n">
        <f aca="false">IFERROR(IF(U204="",0,CEILING((U204/$H204),1)*$H204),"")</f>
        <v>0</v>
      </c>
      <c r="W204" s="94" t="str">
        <f aca="false">IFERROR(IF(V204=0,"",ROUNDUP(V204/H204,0)*0.00937),"")</f>
        <v/>
      </c>
      <c r="X204" s="95"/>
      <c r="Y204" s="96"/>
      <c r="AC204" s="97"/>
      <c r="AZ204" s="98" t="s">
        <v>1</v>
      </c>
    </row>
    <row r="205" customFormat="false" ht="27" hidden="false" customHeight="true" outlineLevel="0" collapsed="false">
      <c r="A205" s="83" t="s">
        <v>324</v>
      </c>
      <c r="B205" s="83" t="s">
        <v>325</v>
      </c>
      <c r="C205" s="84" t="n">
        <v>4301011573</v>
      </c>
      <c r="D205" s="85" t="n">
        <v>4680115881938</v>
      </c>
      <c r="E205" s="85"/>
      <c r="F205" s="86" t="n">
        <v>0.4</v>
      </c>
      <c r="G205" s="87" t="n">
        <v>10</v>
      </c>
      <c r="H205" s="86" t="n">
        <v>4</v>
      </c>
      <c r="I205" s="86" t="n">
        <v>4.24</v>
      </c>
      <c r="J205" s="87" t="n">
        <v>120</v>
      </c>
      <c r="K205" s="88" t="s">
        <v>102</v>
      </c>
      <c r="L205" s="87" t="n">
        <v>90</v>
      </c>
      <c r="M205" s="89" t="str">
        <f aca="false"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5" s="89"/>
      <c r="O205" s="89"/>
      <c r="P205" s="89"/>
      <c r="Q205" s="89"/>
      <c r="R205" s="90"/>
      <c r="S205" s="90"/>
      <c r="T205" s="91" t="s">
        <v>66</v>
      </c>
      <c r="U205" s="92" t="n">
        <v>0</v>
      </c>
      <c r="V205" s="93" t="n">
        <f aca="false">IFERROR(IF(U205="",0,CEILING((U205/$H205),1)*$H205),"")</f>
        <v>0</v>
      </c>
      <c r="W205" s="94" t="str">
        <f aca="false">IFERROR(IF(V205=0,"",ROUNDUP(V205/H205,0)*0.00937),"")</f>
        <v/>
      </c>
      <c r="X205" s="95"/>
      <c r="Y205" s="96"/>
      <c r="AC205" s="97"/>
      <c r="AZ205" s="98" t="s">
        <v>1</v>
      </c>
    </row>
    <row r="206" customFormat="false" ht="27" hidden="false" customHeight="true" outlineLevel="0" collapsed="false">
      <c r="A206" s="83" t="s">
        <v>326</v>
      </c>
      <c r="B206" s="83" t="s">
        <v>327</v>
      </c>
      <c r="C206" s="84" t="n">
        <v>4301010944</v>
      </c>
      <c r="D206" s="85" t="n">
        <v>4607091387346</v>
      </c>
      <c r="E206" s="85"/>
      <c r="F206" s="86" t="n">
        <v>0.4</v>
      </c>
      <c r="G206" s="87" t="n">
        <v>10</v>
      </c>
      <c r="H206" s="86" t="n">
        <v>4</v>
      </c>
      <c r="I206" s="86" t="n">
        <v>4.24</v>
      </c>
      <c r="J206" s="87" t="n">
        <v>120</v>
      </c>
      <c r="K206" s="88" t="s">
        <v>102</v>
      </c>
      <c r="L206" s="87" t="n">
        <v>55</v>
      </c>
      <c r="M206" s="89" t="str">
        <f aca="false"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06" s="89"/>
      <c r="O206" s="89"/>
      <c r="P206" s="89"/>
      <c r="Q206" s="89"/>
      <c r="R206" s="90"/>
      <c r="S206" s="90"/>
      <c r="T206" s="91" t="s">
        <v>66</v>
      </c>
      <c r="U206" s="92" t="n">
        <v>0</v>
      </c>
      <c r="V206" s="93" t="n">
        <f aca="false">IFERROR(IF(U206="",0,CEILING((U206/$H206),1)*$H206),"")</f>
        <v>0</v>
      </c>
      <c r="W206" s="94" t="str">
        <f aca="false">IFERROR(IF(V206=0,"",ROUNDUP(V206/H206,0)*0.00937),"")</f>
        <v/>
      </c>
      <c r="X206" s="95"/>
      <c r="Y206" s="96"/>
      <c r="AC206" s="97"/>
      <c r="AZ206" s="98" t="s">
        <v>1</v>
      </c>
    </row>
    <row r="207" customFormat="false" ht="27" hidden="false" customHeight="true" outlineLevel="0" collapsed="false">
      <c r="A207" s="83" t="s">
        <v>328</v>
      </c>
      <c r="B207" s="83" t="s">
        <v>329</v>
      </c>
      <c r="C207" s="84" t="n">
        <v>4301011353</v>
      </c>
      <c r="D207" s="85" t="n">
        <v>4607091389807</v>
      </c>
      <c r="E207" s="85"/>
      <c r="F207" s="86" t="n">
        <v>0.4</v>
      </c>
      <c r="G207" s="87" t="n">
        <v>10</v>
      </c>
      <c r="H207" s="86" t="n">
        <v>4</v>
      </c>
      <c r="I207" s="86" t="n">
        <v>4.24</v>
      </c>
      <c r="J207" s="87" t="n">
        <v>120</v>
      </c>
      <c r="K207" s="88" t="s">
        <v>102</v>
      </c>
      <c r="L207" s="87" t="n">
        <v>55</v>
      </c>
      <c r="M207" s="89" t="str">
        <f aca="false"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07" s="89"/>
      <c r="O207" s="89"/>
      <c r="P207" s="89"/>
      <c r="Q207" s="89"/>
      <c r="R207" s="90"/>
      <c r="S207" s="90"/>
      <c r="T207" s="91" t="s">
        <v>66</v>
      </c>
      <c r="U207" s="92" t="n">
        <v>0</v>
      </c>
      <c r="V207" s="93" t="n">
        <f aca="false">IFERROR(IF(U207="",0,CEILING((U207/$H207),1)*$H207),"")</f>
        <v>0</v>
      </c>
      <c r="W207" s="94" t="str">
        <f aca="false">IFERROR(IF(V207=0,"",ROUNDUP(V207/H207,0)*0.00937),"")</f>
        <v/>
      </c>
      <c r="X207" s="95"/>
      <c r="Y207" s="96"/>
      <c r="AC207" s="97"/>
      <c r="AZ207" s="98" t="s">
        <v>1</v>
      </c>
    </row>
    <row r="208" customFormat="false" ht="12.75" hidden="false" customHeight="false" outlineLevel="0" collapsed="false">
      <c r="A208" s="99"/>
      <c r="B208" s="99"/>
      <c r="C208" s="99"/>
      <c r="D208" s="99"/>
      <c r="E208" s="99"/>
      <c r="F208" s="99"/>
      <c r="G208" s="99"/>
      <c r="H208" s="99"/>
      <c r="I208" s="99"/>
      <c r="J208" s="99"/>
      <c r="K208" s="99"/>
      <c r="L208" s="99"/>
      <c r="M208" s="100" t="s">
        <v>67</v>
      </c>
      <c r="N208" s="100"/>
      <c r="O208" s="100"/>
      <c r="P208" s="100"/>
      <c r="Q208" s="100"/>
      <c r="R208" s="100"/>
      <c r="S208" s="100"/>
      <c r="T208" s="101" t="s">
        <v>68</v>
      </c>
      <c r="U208" s="102" t="n">
        <f aca="false">IFERROR(U193/H193,"0")+IFERROR(U194/H194,"0")+IFERROR(U195/H195,"0")+IFERROR(U196/H196,"0")+IFERROR(U197/H197,"0")+IFERROR(U198/H198,"0")+IFERROR(U199/H199,"0")+IFERROR(U200/H200,"0")+IFERROR(U201/H201,"0")+IFERROR(U202/H202,"0")+IFERROR(U203/H203,"0")+IFERROR(U204/H204,"0")+IFERROR(U205/H205,"0")+IFERROR(U206/H206,"0")+IFERROR(U207/H207,"0")</f>
        <v>0</v>
      </c>
      <c r="V208" s="102" t="n">
        <f aca="false">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+IFERROR(V206/H206,"0")+IFERROR(V207/H207,"0")</f>
        <v>0</v>
      </c>
      <c r="W208" s="102" t="n">
        <f aca="false">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+IFERROR(IF(W206="",0,W206),"0")+IFERROR(IF(W207="",0,W207),"0")</f>
        <v>0</v>
      </c>
      <c r="X208" s="103"/>
      <c r="Y208" s="103"/>
    </row>
    <row r="209" customFormat="false" ht="12.75" hidden="false" customHeight="false" outlineLevel="0" collapsed="false">
      <c r="A209" s="99"/>
      <c r="B209" s="99"/>
      <c r="C209" s="99"/>
      <c r="D209" s="99"/>
      <c r="E209" s="99"/>
      <c r="F209" s="99"/>
      <c r="G209" s="99"/>
      <c r="H209" s="99"/>
      <c r="I209" s="99"/>
      <c r="J209" s="99"/>
      <c r="K209" s="99"/>
      <c r="L209" s="99"/>
      <c r="M209" s="100" t="s">
        <v>67</v>
      </c>
      <c r="N209" s="100"/>
      <c r="O209" s="100"/>
      <c r="P209" s="100"/>
      <c r="Q209" s="100"/>
      <c r="R209" s="100"/>
      <c r="S209" s="100"/>
      <c r="T209" s="101" t="s">
        <v>66</v>
      </c>
      <c r="U209" s="102" t="n">
        <f aca="false">IFERROR(SUM(U193:U207),"0")</f>
        <v>0</v>
      </c>
      <c r="V209" s="102" t="n">
        <f aca="false">IFERROR(SUM(V193:V207),"0")</f>
        <v>0</v>
      </c>
      <c r="W209" s="101"/>
      <c r="X209" s="103"/>
      <c r="Y209" s="103"/>
    </row>
    <row r="210" customFormat="false" ht="14.25" hidden="false" customHeight="true" outlineLevel="0" collapsed="false">
      <c r="A210" s="82" t="s">
        <v>99</v>
      </c>
      <c r="B210" s="82"/>
      <c r="C210" s="82"/>
      <c r="D210" s="82"/>
      <c r="E210" s="82"/>
      <c r="F210" s="82"/>
      <c r="G210" s="82"/>
      <c r="H210" s="82"/>
      <c r="I210" s="82"/>
      <c r="J210" s="82"/>
      <c r="K210" s="82"/>
      <c r="L210" s="82"/>
      <c r="M210" s="82"/>
      <c r="N210" s="82"/>
      <c r="O210" s="82"/>
      <c r="P210" s="82"/>
      <c r="Q210" s="82"/>
      <c r="R210" s="82"/>
      <c r="S210" s="82"/>
      <c r="T210" s="82"/>
      <c r="U210" s="82"/>
      <c r="V210" s="82"/>
      <c r="W210" s="82"/>
      <c r="X210" s="82"/>
      <c r="Y210" s="82"/>
    </row>
    <row r="211" customFormat="false" ht="27" hidden="false" customHeight="true" outlineLevel="0" collapsed="false">
      <c r="A211" s="83" t="s">
        <v>330</v>
      </c>
      <c r="B211" s="83" t="s">
        <v>331</v>
      </c>
      <c r="C211" s="84" t="n">
        <v>4301020254</v>
      </c>
      <c r="D211" s="85" t="n">
        <v>4680115881914</v>
      </c>
      <c r="E211" s="85"/>
      <c r="F211" s="86" t="n">
        <v>0.4</v>
      </c>
      <c r="G211" s="87" t="n">
        <v>10</v>
      </c>
      <c r="H211" s="86" t="n">
        <v>4</v>
      </c>
      <c r="I211" s="86" t="n">
        <v>4.24</v>
      </c>
      <c r="J211" s="87" t="n">
        <v>120</v>
      </c>
      <c r="K211" s="88" t="s">
        <v>102</v>
      </c>
      <c r="L211" s="87" t="n">
        <v>90</v>
      </c>
      <c r="M211" s="89" t="str">
        <f aca="false"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11" s="89"/>
      <c r="O211" s="89"/>
      <c r="P211" s="89"/>
      <c r="Q211" s="89"/>
      <c r="R211" s="90"/>
      <c r="S211" s="90"/>
      <c r="T211" s="91" t="s">
        <v>66</v>
      </c>
      <c r="U211" s="92" t="n">
        <v>0</v>
      </c>
      <c r="V211" s="93" t="n">
        <f aca="false">IFERROR(IF(U211="",0,CEILING((U211/$H211),1)*$H211),"")</f>
        <v>0</v>
      </c>
      <c r="W211" s="94" t="str">
        <f aca="false">IFERROR(IF(V211=0,"",ROUNDUP(V211/H211,0)*0.00937),"")</f>
        <v/>
      </c>
      <c r="X211" s="95"/>
      <c r="Y211" s="96"/>
      <c r="AC211" s="97"/>
      <c r="AZ211" s="98" t="s">
        <v>1</v>
      </c>
    </row>
    <row r="212" customFormat="false" ht="12.75" hidden="false" customHeight="false" outlineLevel="0" collapsed="false">
      <c r="A212" s="99"/>
      <c r="B212" s="99"/>
      <c r="C212" s="99"/>
      <c r="D212" s="99"/>
      <c r="E212" s="99"/>
      <c r="F212" s="99"/>
      <c r="G212" s="99"/>
      <c r="H212" s="99"/>
      <c r="I212" s="99"/>
      <c r="J212" s="99"/>
      <c r="K212" s="99"/>
      <c r="L212" s="99"/>
      <c r="M212" s="100" t="s">
        <v>67</v>
      </c>
      <c r="N212" s="100"/>
      <c r="O212" s="100"/>
      <c r="P212" s="100"/>
      <c r="Q212" s="100"/>
      <c r="R212" s="100"/>
      <c r="S212" s="100"/>
      <c r="T212" s="101" t="s">
        <v>68</v>
      </c>
      <c r="U212" s="102" t="n">
        <f aca="false">IFERROR(U211/H211,"0")</f>
        <v>0</v>
      </c>
      <c r="V212" s="102" t="n">
        <f aca="false">IFERROR(V211/H211,"0")</f>
        <v>0</v>
      </c>
      <c r="W212" s="102" t="n">
        <f aca="false">IFERROR(IF(W211="",0,W211),"0")</f>
        <v>0</v>
      </c>
      <c r="X212" s="103"/>
      <c r="Y212" s="103"/>
    </row>
    <row r="213" customFormat="false" ht="12.75" hidden="false" customHeight="false" outlineLevel="0" collapsed="false">
      <c r="A213" s="99"/>
      <c r="B213" s="99"/>
      <c r="C213" s="99"/>
      <c r="D213" s="99"/>
      <c r="E213" s="99"/>
      <c r="F213" s="99"/>
      <c r="G213" s="99"/>
      <c r="H213" s="99"/>
      <c r="I213" s="99"/>
      <c r="J213" s="99"/>
      <c r="K213" s="99"/>
      <c r="L213" s="99"/>
      <c r="M213" s="100" t="s">
        <v>67</v>
      </c>
      <c r="N213" s="100"/>
      <c r="O213" s="100"/>
      <c r="P213" s="100"/>
      <c r="Q213" s="100"/>
      <c r="R213" s="100"/>
      <c r="S213" s="100"/>
      <c r="T213" s="101" t="s">
        <v>66</v>
      </c>
      <c r="U213" s="102" t="n">
        <f aca="false">IFERROR(SUM(U211:U211),"0")</f>
        <v>0</v>
      </c>
      <c r="V213" s="102" t="n">
        <f aca="false">IFERROR(SUM(V211:V211),"0")</f>
        <v>0</v>
      </c>
      <c r="W213" s="101"/>
      <c r="X213" s="103"/>
      <c r="Y213" s="103"/>
    </row>
    <row r="214" customFormat="false" ht="14.25" hidden="false" customHeight="true" outlineLevel="0" collapsed="false">
      <c r="A214" s="82" t="s">
        <v>62</v>
      </c>
      <c r="B214" s="82"/>
      <c r="C214" s="82"/>
      <c r="D214" s="82"/>
      <c r="E214" s="82"/>
      <c r="F214" s="82"/>
      <c r="G214" s="82"/>
      <c r="H214" s="82"/>
      <c r="I214" s="82"/>
      <c r="J214" s="82"/>
      <c r="K214" s="82"/>
      <c r="L214" s="82"/>
      <c r="M214" s="82"/>
      <c r="N214" s="82"/>
      <c r="O214" s="82"/>
      <c r="P214" s="82"/>
      <c r="Q214" s="82"/>
      <c r="R214" s="82"/>
      <c r="S214" s="82"/>
      <c r="T214" s="82"/>
      <c r="U214" s="82"/>
      <c r="V214" s="82"/>
      <c r="W214" s="82"/>
      <c r="X214" s="82"/>
      <c r="Y214" s="82"/>
    </row>
    <row r="215" customFormat="false" ht="27" hidden="false" customHeight="true" outlineLevel="0" collapsed="false">
      <c r="A215" s="83" t="s">
        <v>332</v>
      </c>
      <c r="B215" s="83" t="s">
        <v>333</v>
      </c>
      <c r="C215" s="84" t="n">
        <v>4301030878</v>
      </c>
      <c r="D215" s="85" t="n">
        <v>4607091387193</v>
      </c>
      <c r="E215" s="85"/>
      <c r="F215" s="86" t="n">
        <v>0.7</v>
      </c>
      <c r="G215" s="87" t="n">
        <v>6</v>
      </c>
      <c r="H215" s="86" t="n">
        <v>4.2</v>
      </c>
      <c r="I215" s="86" t="n">
        <v>4.46</v>
      </c>
      <c r="J215" s="87" t="n">
        <v>156</v>
      </c>
      <c r="K215" s="88" t="s">
        <v>65</v>
      </c>
      <c r="L215" s="87" t="n">
        <v>35</v>
      </c>
      <c r="M215" s="89" t="str">
        <f aca="false"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5" s="89"/>
      <c r="O215" s="89"/>
      <c r="P215" s="89"/>
      <c r="Q215" s="89"/>
      <c r="R215" s="90"/>
      <c r="S215" s="90"/>
      <c r="T215" s="91" t="s">
        <v>66</v>
      </c>
      <c r="U215" s="92" t="n">
        <v>260</v>
      </c>
      <c r="V215" s="93" t="n">
        <f aca="false">IFERROR(IF(U215="",0,CEILING((U215/$H215),1)*$H215),"")</f>
        <v>260.4</v>
      </c>
      <c r="W215" s="94" t="n">
        <f aca="false">IFERROR(IF(V215=0,"",ROUNDUP(V215/H215,0)*0.00753),"")</f>
        <v>0.46686</v>
      </c>
      <c r="X215" s="95"/>
      <c r="Y215" s="96"/>
      <c r="AC215" s="97"/>
      <c r="AZ215" s="98" t="s">
        <v>1</v>
      </c>
    </row>
    <row r="216" customFormat="false" ht="27" hidden="false" customHeight="true" outlineLevel="0" collapsed="false">
      <c r="A216" s="83" t="s">
        <v>334</v>
      </c>
      <c r="B216" s="83" t="s">
        <v>335</v>
      </c>
      <c r="C216" s="84" t="n">
        <v>4301031153</v>
      </c>
      <c r="D216" s="85" t="n">
        <v>4607091387230</v>
      </c>
      <c r="E216" s="85"/>
      <c r="F216" s="86" t="n">
        <v>0.7</v>
      </c>
      <c r="G216" s="87" t="n">
        <v>6</v>
      </c>
      <c r="H216" s="86" t="n">
        <v>4.2</v>
      </c>
      <c r="I216" s="86" t="n">
        <v>4.46</v>
      </c>
      <c r="J216" s="87" t="n">
        <v>156</v>
      </c>
      <c r="K216" s="88" t="s">
        <v>65</v>
      </c>
      <c r="L216" s="87" t="n">
        <v>40</v>
      </c>
      <c r="M216" s="89" t="str">
        <f aca="false"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16" s="89"/>
      <c r="O216" s="89"/>
      <c r="P216" s="89"/>
      <c r="Q216" s="89"/>
      <c r="R216" s="90"/>
      <c r="S216" s="90"/>
      <c r="T216" s="91" t="s">
        <v>66</v>
      </c>
      <c r="U216" s="92" t="n">
        <v>0</v>
      </c>
      <c r="V216" s="93" t="n">
        <f aca="false">IFERROR(IF(U216="",0,CEILING((U216/$H216),1)*$H216),"")</f>
        <v>0</v>
      </c>
      <c r="W216" s="94" t="str">
        <f aca="false">IFERROR(IF(V216=0,"",ROUNDUP(V216/H216,0)*0.00753),"")</f>
        <v/>
      </c>
      <c r="X216" s="95"/>
      <c r="Y216" s="96"/>
      <c r="AC216" s="97"/>
      <c r="AZ216" s="98" t="s">
        <v>1</v>
      </c>
    </row>
    <row r="217" customFormat="false" ht="27" hidden="false" customHeight="true" outlineLevel="0" collapsed="false">
      <c r="A217" s="83" t="s">
        <v>336</v>
      </c>
      <c r="B217" s="83" t="s">
        <v>337</v>
      </c>
      <c r="C217" s="84" t="n">
        <v>4301031152</v>
      </c>
      <c r="D217" s="85" t="n">
        <v>4607091387285</v>
      </c>
      <c r="E217" s="85"/>
      <c r="F217" s="86" t="n">
        <v>0.35</v>
      </c>
      <c r="G217" s="87" t="n">
        <v>6</v>
      </c>
      <c r="H217" s="86" t="n">
        <v>2.1</v>
      </c>
      <c r="I217" s="86" t="n">
        <v>2.23</v>
      </c>
      <c r="J217" s="87" t="n">
        <v>234</v>
      </c>
      <c r="K217" s="88" t="s">
        <v>65</v>
      </c>
      <c r="L217" s="87" t="n">
        <v>40</v>
      </c>
      <c r="M217" s="89" t="str">
        <f aca="false"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17" s="89"/>
      <c r="O217" s="89"/>
      <c r="P217" s="89"/>
      <c r="Q217" s="89"/>
      <c r="R217" s="90"/>
      <c r="S217" s="90"/>
      <c r="T217" s="91" t="s">
        <v>66</v>
      </c>
      <c r="U217" s="92" t="n">
        <v>0</v>
      </c>
      <c r="V217" s="93" t="n">
        <f aca="false">IFERROR(IF(U217="",0,CEILING((U217/$H217),1)*$H217),"")</f>
        <v>0</v>
      </c>
      <c r="W217" s="94" t="str">
        <f aca="false">IFERROR(IF(V217=0,"",ROUNDUP(V217/H217,0)*0.00502),"")</f>
        <v/>
      </c>
      <c r="X217" s="95"/>
      <c r="Y217" s="96"/>
      <c r="AC217" s="97"/>
      <c r="AZ217" s="98" t="s">
        <v>1</v>
      </c>
    </row>
    <row r="218" customFormat="false" ht="27" hidden="false" customHeight="true" outlineLevel="0" collapsed="false">
      <c r="A218" s="83" t="s">
        <v>338</v>
      </c>
      <c r="B218" s="83" t="s">
        <v>339</v>
      </c>
      <c r="C218" s="84" t="n">
        <v>4301031151</v>
      </c>
      <c r="D218" s="85" t="n">
        <v>4607091389845</v>
      </c>
      <c r="E218" s="85"/>
      <c r="F218" s="86" t="n">
        <v>0.35</v>
      </c>
      <c r="G218" s="87" t="n">
        <v>6</v>
      </c>
      <c r="H218" s="86" t="n">
        <v>2.1</v>
      </c>
      <c r="I218" s="86" t="n">
        <v>2.2</v>
      </c>
      <c r="J218" s="87" t="n">
        <v>234</v>
      </c>
      <c r="K218" s="88" t="s">
        <v>65</v>
      </c>
      <c r="L218" s="87" t="n">
        <v>40</v>
      </c>
      <c r="M218" s="89" t="str">
        <f aca="false"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18" s="89"/>
      <c r="O218" s="89"/>
      <c r="P218" s="89"/>
      <c r="Q218" s="89"/>
      <c r="R218" s="90"/>
      <c r="S218" s="90"/>
      <c r="T218" s="91" t="s">
        <v>66</v>
      </c>
      <c r="U218" s="92" t="n">
        <v>0</v>
      </c>
      <c r="V218" s="93" t="n">
        <f aca="false">IFERROR(IF(U218="",0,CEILING((U218/$H218),1)*$H218),"")</f>
        <v>0</v>
      </c>
      <c r="W218" s="94" t="str">
        <f aca="false">IFERROR(IF(V218=0,"",ROUNDUP(V218/H218,0)*0.00502),"")</f>
        <v/>
      </c>
      <c r="X218" s="95"/>
      <c r="Y218" s="96"/>
      <c r="AC218" s="97"/>
      <c r="AZ218" s="98" t="s">
        <v>1</v>
      </c>
    </row>
    <row r="219" customFormat="false" ht="12.75" hidden="false" customHeight="false" outlineLevel="0" collapsed="false">
      <c r="A219" s="99"/>
      <c r="B219" s="99"/>
      <c r="C219" s="99"/>
      <c r="D219" s="99"/>
      <c r="E219" s="99"/>
      <c r="F219" s="99"/>
      <c r="G219" s="99"/>
      <c r="H219" s="99"/>
      <c r="I219" s="99"/>
      <c r="J219" s="99"/>
      <c r="K219" s="99"/>
      <c r="L219" s="99"/>
      <c r="M219" s="100" t="s">
        <v>67</v>
      </c>
      <c r="N219" s="100"/>
      <c r="O219" s="100"/>
      <c r="P219" s="100"/>
      <c r="Q219" s="100"/>
      <c r="R219" s="100"/>
      <c r="S219" s="100"/>
      <c r="T219" s="101" t="s">
        <v>68</v>
      </c>
      <c r="U219" s="102" t="n">
        <f aca="false">IFERROR(U215/H215,"0")+IFERROR(U216/H216,"0")+IFERROR(U217/H217,"0")+IFERROR(U218/H218,"0")</f>
        <v>61.9047619047619</v>
      </c>
      <c r="V219" s="102" t="n">
        <f aca="false">IFERROR(V215/H215,"0")+IFERROR(V216/H216,"0")+IFERROR(V217/H217,"0")+IFERROR(V218/H218,"0")</f>
        <v>62</v>
      </c>
      <c r="W219" s="102" t="n">
        <f aca="false">IFERROR(IF(W215="",0,W215),"0")+IFERROR(IF(W216="",0,W216),"0")+IFERROR(IF(W217="",0,W217),"0")+IFERROR(IF(W218="",0,W218),"0")</f>
        <v>0.46686</v>
      </c>
      <c r="X219" s="103"/>
      <c r="Y219" s="103"/>
    </row>
    <row r="220" customFormat="false" ht="12.75" hidden="false" customHeight="false" outlineLevel="0" collapsed="false">
      <c r="A220" s="99"/>
      <c r="B220" s="99"/>
      <c r="C220" s="99"/>
      <c r="D220" s="99"/>
      <c r="E220" s="99"/>
      <c r="F220" s="99"/>
      <c r="G220" s="99"/>
      <c r="H220" s="99"/>
      <c r="I220" s="99"/>
      <c r="J220" s="99"/>
      <c r="K220" s="99"/>
      <c r="L220" s="99"/>
      <c r="M220" s="100" t="s">
        <v>67</v>
      </c>
      <c r="N220" s="100"/>
      <c r="O220" s="100"/>
      <c r="P220" s="100"/>
      <c r="Q220" s="100"/>
      <c r="R220" s="100"/>
      <c r="S220" s="100"/>
      <c r="T220" s="101" t="s">
        <v>66</v>
      </c>
      <c r="U220" s="102" t="n">
        <f aca="false">IFERROR(SUM(U215:U218),"0")</f>
        <v>260</v>
      </c>
      <c r="V220" s="102" t="n">
        <f aca="false">IFERROR(SUM(V215:V218),"0")</f>
        <v>260.4</v>
      </c>
      <c r="W220" s="101"/>
      <c r="X220" s="103"/>
      <c r="Y220" s="103"/>
    </row>
    <row r="221" customFormat="false" ht="14.25" hidden="false" customHeight="true" outlineLevel="0" collapsed="false">
      <c r="A221" s="82" t="s">
        <v>69</v>
      </c>
      <c r="B221" s="82"/>
      <c r="C221" s="82"/>
      <c r="D221" s="82"/>
      <c r="E221" s="82"/>
      <c r="F221" s="82"/>
      <c r="G221" s="82"/>
      <c r="H221" s="82"/>
      <c r="I221" s="82"/>
      <c r="J221" s="82"/>
      <c r="K221" s="82"/>
      <c r="L221" s="82"/>
      <c r="M221" s="82"/>
      <c r="N221" s="82"/>
      <c r="O221" s="82"/>
      <c r="P221" s="82"/>
      <c r="Q221" s="82"/>
      <c r="R221" s="82"/>
      <c r="S221" s="82"/>
      <c r="T221" s="82"/>
      <c r="U221" s="82"/>
      <c r="V221" s="82"/>
      <c r="W221" s="82"/>
      <c r="X221" s="82"/>
      <c r="Y221" s="82"/>
    </row>
    <row r="222" customFormat="false" ht="16.5" hidden="false" customHeight="true" outlineLevel="0" collapsed="false">
      <c r="A222" s="83" t="s">
        <v>340</v>
      </c>
      <c r="B222" s="83" t="s">
        <v>341</v>
      </c>
      <c r="C222" s="84" t="n">
        <v>4301051101</v>
      </c>
      <c r="D222" s="85" t="n">
        <v>4607091387766</v>
      </c>
      <c r="E222" s="85"/>
      <c r="F222" s="86" t="n">
        <v>1.35</v>
      </c>
      <c r="G222" s="87" t="n">
        <v>6</v>
      </c>
      <c r="H222" s="86" t="n">
        <v>8.1</v>
      </c>
      <c r="I222" s="86" t="n">
        <v>8.658</v>
      </c>
      <c r="J222" s="87" t="n">
        <v>56</v>
      </c>
      <c r="K222" s="88" t="s">
        <v>65</v>
      </c>
      <c r="L222" s="87" t="n">
        <v>40</v>
      </c>
      <c r="M222" s="89" t="str">
        <f aca="false"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22" s="89"/>
      <c r="O222" s="89"/>
      <c r="P222" s="89"/>
      <c r="Q222" s="89"/>
      <c r="R222" s="90"/>
      <c r="S222" s="90"/>
      <c r="T222" s="91" t="s">
        <v>66</v>
      </c>
      <c r="U222" s="92" t="n">
        <v>0</v>
      </c>
      <c r="V222" s="93" t="n">
        <f aca="false">IFERROR(IF(U222="",0,CEILING((U222/$H222),1)*$H222),"")</f>
        <v>0</v>
      </c>
      <c r="W222" s="94" t="str">
        <f aca="false">IFERROR(IF(V222=0,"",ROUNDUP(V222/H222,0)*0.02175),"")</f>
        <v/>
      </c>
      <c r="X222" s="95"/>
      <c r="Y222" s="96"/>
      <c r="AC222" s="97"/>
      <c r="AZ222" s="98" t="s">
        <v>1</v>
      </c>
    </row>
    <row r="223" customFormat="false" ht="27" hidden="false" customHeight="true" outlineLevel="0" collapsed="false">
      <c r="A223" s="83" t="s">
        <v>342</v>
      </c>
      <c r="B223" s="83" t="s">
        <v>343</v>
      </c>
      <c r="C223" s="84" t="n">
        <v>4301051116</v>
      </c>
      <c r="D223" s="85" t="n">
        <v>4607091387957</v>
      </c>
      <c r="E223" s="85"/>
      <c r="F223" s="86" t="n">
        <v>1.3</v>
      </c>
      <c r="G223" s="87" t="n">
        <v>6</v>
      </c>
      <c r="H223" s="86" t="n">
        <v>7.8</v>
      </c>
      <c r="I223" s="86" t="n">
        <v>8.364</v>
      </c>
      <c r="J223" s="87" t="n">
        <v>56</v>
      </c>
      <c r="K223" s="88" t="s">
        <v>65</v>
      </c>
      <c r="L223" s="87" t="n">
        <v>40</v>
      </c>
      <c r="M223" s="89" t="str">
        <f aca="false"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23" s="89"/>
      <c r="O223" s="89"/>
      <c r="P223" s="89"/>
      <c r="Q223" s="89"/>
      <c r="R223" s="90"/>
      <c r="S223" s="90"/>
      <c r="T223" s="91" t="s">
        <v>66</v>
      </c>
      <c r="U223" s="92" t="n">
        <v>0</v>
      </c>
      <c r="V223" s="93" t="n">
        <f aca="false">IFERROR(IF(U223="",0,CEILING((U223/$H223),1)*$H223),"")</f>
        <v>0</v>
      </c>
      <c r="W223" s="94" t="str">
        <f aca="false">IFERROR(IF(V223=0,"",ROUNDUP(V223/H223,0)*0.02175),"")</f>
        <v/>
      </c>
      <c r="X223" s="95"/>
      <c r="Y223" s="96"/>
      <c r="AC223" s="97"/>
      <c r="AZ223" s="98" t="s">
        <v>1</v>
      </c>
    </row>
    <row r="224" customFormat="false" ht="27" hidden="false" customHeight="true" outlineLevel="0" collapsed="false">
      <c r="A224" s="83" t="s">
        <v>344</v>
      </c>
      <c r="B224" s="83" t="s">
        <v>345</v>
      </c>
      <c r="C224" s="84" t="n">
        <v>4301051115</v>
      </c>
      <c r="D224" s="85" t="n">
        <v>4607091387964</v>
      </c>
      <c r="E224" s="85"/>
      <c r="F224" s="86" t="n">
        <v>1.35</v>
      </c>
      <c r="G224" s="87" t="n">
        <v>6</v>
      </c>
      <c r="H224" s="86" t="n">
        <v>8.1</v>
      </c>
      <c r="I224" s="86" t="n">
        <v>8.646</v>
      </c>
      <c r="J224" s="87" t="n">
        <v>56</v>
      </c>
      <c r="K224" s="88" t="s">
        <v>65</v>
      </c>
      <c r="L224" s="87" t="n">
        <v>40</v>
      </c>
      <c r="M224" s="89" t="str">
        <f aca="false"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4" s="89"/>
      <c r="O224" s="89"/>
      <c r="P224" s="89"/>
      <c r="Q224" s="89"/>
      <c r="R224" s="90"/>
      <c r="S224" s="90"/>
      <c r="T224" s="91" t="s">
        <v>66</v>
      </c>
      <c r="U224" s="92" t="n">
        <v>0</v>
      </c>
      <c r="V224" s="93" t="n">
        <f aca="false">IFERROR(IF(U224="",0,CEILING((U224/$H224),1)*$H224),"")</f>
        <v>0</v>
      </c>
      <c r="W224" s="94" t="str">
        <f aca="false">IFERROR(IF(V224=0,"",ROUNDUP(V224/H224,0)*0.02175),"")</f>
        <v/>
      </c>
      <c r="X224" s="95"/>
      <c r="Y224" s="96"/>
      <c r="AC224" s="97"/>
      <c r="AZ224" s="98" t="s">
        <v>1</v>
      </c>
    </row>
    <row r="225" customFormat="false" ht="16.5" hidden="false" customHeight="true" outlineLevel="0" collapsed="false">
      <c r="A225" s="83" t="s">
        <v>346</v>
      </c>
      <c r="B225" s="83" t="s">
        <v>347</v>
      </c>
      <c r="C225" s="84" t="n">
        <v>4301051134</v>
      </c>
      <c r="D225" s="85" t="n">
        <v>4607091381672</v>
      </c>
      <c r="E225" s="85"/>
      <c r="F225" s="86" t="n">
        <v>0.6</v>
      </c>
      <c r="G225" s="87" t="n">
        <v>6</v>
      </c>
      <c r="H225" s="86" t="n">
        <v>3.6</v>
      </c>
      <c r="I225" s="86" t="n">
        <v>3.876</v>
      </c>
      <c r="J225" s="87" t="n">
        <v>120</v>
      </c>
      <c r="K225" s="88" t="s">
        <v>65</v>
      </c>
      <c r="L225" s="87" t="n">
        <v>40</v>
      </c>
      <c r="M225" s="89" t="str">
        <f aca="false"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5" s="89"/>
      <c r="O225" s="89"/>
      <c r="P225" s="89"/>
      <c r="Q225" s="89"/>
      <c r="R225" s="90"/>
      <c r="S225" s="90"/>
      <c r="T225" s="91" t="s">
        <v>66</v>
      </c>
      <c r="U225" s="92" t="n">
        <v>0</v>
      </c>
      <c r="V225" s="93" t="n">
        <f aca="false">IFERROR(IF(U225="",0,CEILING((U225/$H225),1)*$H225),"")</f>
        <v>0</v>
      </c>
      <c r="W225" s="94" t="str">
        <f aca="false">IFERROR(IF(V225=0,"",ROUNDUP(V225/H225,0)*0.00937),"")</f>
        <v/>
      </c>
      <c r="X225" s="95"/>
      <c r="Y225" s="96"/>
      <c r="AC225" s="97"/>
      <c r="AZ225" s="98" t="s">
        <v>1</v>
      </c>
    </row>
    <row r="226" customFormat="false" ht="27" hidden="false" customHeight="true" outlineLevel="0" collapsed="false">
      <c r="A226" s="83" t="s">
        <v>348</v>
      </c>
      <c r="B226" s="83" t="s">
        <v>349</v>
      </c>
      <c r="C226" s="84" t="n">
        <v>4301051130</v>
      </c>
      <c r="D226" s="85" t="n">
        <v>4607091387537</v>
      </c>
      <c r="E226" s="85"/>
      <c r="F226" s="86" t="n">
        <v>0.45</v>
      </c>
      <c r="G226" s="87" t="n">
        <v>6</v>
      </c>
      <c r="H226" s="86" t="n">
        <v>2.7</v>
      </c>
      <c r="I226" s="86" t="n">
        <v>2.99</v>
      </c>
      <c r="J226" s="87" t="n">
        <v>156</v>
      </c>
      <c r="K226" s="88" t="s">
        <v>65</v>
      </c>
      <c r="L226" s="87" t="n">
        <v>40</v>
      </c>
      <c r="M226" s="89" t="str">
        <f aca="false"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26" s="89"/>
      <c r="O226" s="89"/>
      <c r="P226" s="89"/>
      <c r="Q226" s="89"/>
      <c r="R226" s="90"/>
      <c r="S226" s="90"/>
      <c r="T226" s="91" t="s">
        <v>66</v>
      </c>
      <c r="U226" s="92" t="n">
        <v>0</v>
      </c>
      <c r="V226" s="93" t="n">
        <f aca="false">IFERROR(IF(U226="",0,CEILING((U226/$H226),1)*$H226),"")</f>
        <v>0</v>
      </c>
      <c r="W226" s="94" t="str">
        <f aca="false">IFERROR(IF(V226=0,"",ROUNDUP(V226/H226,0)*0.00753),"")</f>
        <v/>
      </c>
      <c r="X226" s="95"/>
      <c r="Y226" s="96"/>
      <c r="AC226" s="97"/>
      <c r="AZ226" s="98" t="s">
        <v>1</v>
      </c>
    </row>
    <row r="227" customFormat="false" ht="27" hidden="false" customHeight="true" outlineLevel="0" collapsed="false">
      <c r="A227" s="83" t="s">
        <v>350</v>
      </c>
      <c r="B227" s="83" t="s">
        <v>351</v>
      </c>
      <c r="C227" s="84" t="n">
        <v>4301051132</v>
      </c>
      <c r="D227" s="85" t="n">
        <v>4607091387513</v>
      </c>
      <c r="E227" s="85"/>
      <c r="F227" s="86" t="n">
        <v>0.45</v>
      </c>
      <c r="G227" s="87" t="n">
        <v>6</v>
      </c>
      <c r="H227" s="86" t="n">
        <v>2.7</v>
      </c>
      <c r="I227" s="86" t="n">
        <v>2.978</v>
      </c>
      <c r="J227" s="87" t="n">
        <v>156</v>
      </c>
      <c r="K227" s="88" t="s">
        <v>65</v>
      </c>
      <c r="L227" s="87" t="n">
        <v>40</v>
      </c>
      <c r="M227" s="89" t="str">
        <f aca="false"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27" s="89"/>
      <c r="O227" s="89"/>
      <c r="P227" s="89"/>
      <c r="Q227" s="89"/>
      <c r="R227" s="90"/>
      <c r="S227" s="90"/>
      <c r="T227" s="91" t="s">
        <v>66</v>
      </c>
      <c r="U227" s="92" t="n">
        <v>0</v>
      </c>
      <c r="V227" s="93" t="n">
        <f aca="false">IFERROR(IF(U227="",0,CEILING((U227/$H227),1)*$H227),"")</f>
        <v>0</v>
      </c>
      <c r="W227" s="94" t="str">
        <f aca="false">IFERROR(IF(V227=0,"",ROUNDUP(V227/H227,0)*0.00753),"")</f>
        <v/>
      </c>
      <c r="X227" s="95"/>
      <c r="Y227" s="96"/>
      <c r="AC227" s="97"/>
      <c r="AZ227" s="98" t="s">
        <v>1</v>
      </c>
    </row>
    <row r="228" customFormat="false" ht="12.75" hidden="false" customHeight="false" outlineLevel="0" collapsed="false">
      <c r="A228" s="99"/>
      <c r="B228" s="99"/>
      <c r="C228" s="99"/>
      <c r="D228" s="99"/>
      <c r="E228" s="99"/>
      <c r="F228" s="99"/>
      <c r="G228" s="99"/>
      <c r="H228" s="99"/>
      <c r="I228" s="99"/>
      <c r="J228" s="99"/>
      <c r="K228" s="99"/>
      <c r="L228" s="99"/>
      <c r="M228" s="100" t="s">
        <v>67</v>
      </c>
      <c r="N228" s="100"/>
      <c r="O228" s="100"/>
      <c r="P228" s="100"/>
      <c r="Q228" s="100"/>
      <c r="R228" s="100"/>
      <c r="S228" s="100"/>
      <c r="T228" s="101" t="s">
        <v>68</v>
      </c>
      <c r="U228" s="102" t="n">
        <f aca="false">IFERROR(U222/H222,"0")+IFERROR(U223/H223,"0")+IFERROR(U224/H224,"0")+IFERROR(U225/H225,"0")+IFERROR(U226/H226,"0")+IFERROR(U227/H227,"0")</f>
        <v>0</v>
      </c>
      <c r="V228" s="102" t="n">
        <f aca="false">IFERROR(V222/H222,"0")+IFERROR(V223/H223,"0")+IFERROR(V224/H224,"0")+IFERROR(V225/H225,"0")+IFERROR(V226/H226,"0")+IFERROR(V227/H227,"0")</f>
        <v>0</v>
      </c>
      <c r="W228" s="102" t="n">
        <f aca="false">IFERROR(IF(W222="",0,W222),"0")+IFERROR(IF(W223="",0,W223),"0")+IFERROR(IF(W224="",0,W224),"0")+IFERROR(IF(W225="",0,W225),"0")+IFERROR(IF(W226="",0,W226),"0")+IFERROR(IF(W227="",0,W227),"0")</f>
        <v>0</v>
      </c>
      <c r="X228" s="103"/>
      <c r="Y228" s="103"/>
    </row>
    <row r="229" customFormat="false" ht="12.75" hidden="false" customHeight="false" outlineLevel="0" collapsed="false">
      <c r="A229" s="99"/>
      <c r="B229" s="99"/>
      <c r="C229" s="99"/>
      <c r="D229" s="99"/>
      <c r="E229" s="99"/>
      <c r="F229" s="99"/>
      <c r="G229" s="99"/>
      <c r="H229" s="99"/>
      <c r="I229" s="99"/>
      <c r="J229" s="99"/>
      <c r="K229" s="99"/>
      <c r="L229" s="99"/>
      <c r="M229" s="100" t="s">
        <v>67</v>
      </c>
      <c r="N229" s="100"/>
      <c r="O229" s="100"/>
      <c r="P229" s="100"/>
      <c r="Q229" s="100"/>
      <c r="R229" s="100"/>
      <c r="S229" s="100"/>
      <c r="T229" s="101" t="s">
        <v>66</v>
      </c>
      <c r="U229" s="102" t="n">
        <f aca="false">IFERROR(SUM(U222:U227),"0")</f>
        <v>0</v>
      </c>
      <c r="V229" s="102" t="n">
        <f aca="false">IFERROR(SUM(V222:V227),"0")</f>
        <v>0</v>
      </c>
      <c r="W229" s="101"/>
      <c r="X229" s="103"/>
      <c r="Y229" s="103"/>
    </row>
    <row r="230" customFormat="false" ht="14.25" hidden="false" customHeight="true" outlineLevel="0" collapsed="false">
      <c r="A230" s="82" t="s">
        <v>200</v>
      </c>
      <c r="B230" s="82"/>
      <c r="C230" s="82"/>
      <c r="D230" s="82"/>
      <c r="E230" s="82"/>
      <c r="F230" s="82"/>
      <c r="G230" s="82"/>
      <c r="H230" s="82"/>
      <c r="I230" s="82"/>
      <c r="J230" s="82"/>
      <c r="K230" s="82"/>
      <c r="L230" s="82"/>
      <c r="M230" s="82"/>
      <c r="N230" s="82"/>
      <c r="O230" s="82"/>
      <c r="P230" s="82"/>
      <c r="Q230" s="82"/>
      <c r="R230" s="82"/>
      <c r="S230" s="82"/>
      <c r="T230" s="82"/>
      <c r="U230" s="82"/>
      <c r="V230" s="82"/>
      <c r="W230" s="82"/>
      <c r="X230" s="82"/>
      <c r="Y230" s="82"/>
    </row>
    <row r="231" customFormat="false" ht="16.5" hidden="false" customHeight="true" outlineLevel="0" collapsed="false">
      <c r="A231" s="83" t="s">
        <v>352</v>
      </c>
      <c r="B231" s="83" t="s">
        <v>353</v>
      </c>
      <c r="C231" s="84" t="n">
        <v>4301060326</v>
      </c>
      <c r="D231" s="85" t="n">
        <v>4607091380880</v>
      </c>
      <c r="E231" s="85"/>
      <c r="F231" s="86" t="n">
        <v>1.4</v>
      </c>
      <c r="G231" s="87" t="n">
        <v>6</v>
      </c>
      <c r="H231" s="86" t="n">
        <v>8.4</v>
      </c>
      <c r="I231" s="86" t="n">
        <v>8.964</v>
      </c>
      <c r="J231" s="87" t="n">
        <v>56</v>
      </c>
      <c r="K231" s="88" t="s">
        <v>65</v>
      </c>
      <c r="L231" s="87" t="n">
        <v>30</v>
      </c>
      <c r="M231" s="89" t="str">
        <f aca="false"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31" s="89"/>
      <c r="O231" s="89"/>
      <c r="P231" s="89"/>
      <c r="Q231" s="89"/>
      <c r="R231" s="90"/>
      <c r="S231" s="90"/>
      <c r="T231" s="91" t="s">
        <v>66</v>
      </c>
      <c r="U231" s="92" t="n">
        <v>150</v>
      </c>
      <c r="V231" s="93" t="n">
        <f aca="false">IFERROR(IF(U231="",0,CEILING((U231/$H231),1)*$H231),"")</f>
        <v>151.2</v>
      </c>
      <c r="W231" s="94" t="n">
        <f aca="false">IFERROR(IF(V231=0,"",ROUNDUP(V231/H231,0)*0.02175),"")</f>
        <v>0.3915</v>
      </c>
      <c r="X231" s="95"/>
      <c r="Y231" s="96"/>
      <c r="AC231" s="97"/>
      <c r="AZ231" s="98" t="s">
        <v>1</v>
      </c>
    </row>
    <row r="232" customFormat="false" ht="27" hidden="false" customHeight="true" outlineLevel="0" collapsed="false">
      <c r="A232" s="83" t="s">
        <v>354</v>
      </c>
      <c r="B232" s="83" t="s">
        <v>355</v>
      </c>
      <c r="C232" s="84" t="n">
        <v>4301060308</v>
      </c>
      <c r="D232" s="85" t="n">
        <v>4607091384482</v>
      </c>
      <c r="E232" s="85"/>
      <c r="F232" s="86" t="n">
        <v>1.3</v>
      </c>
      <c r="G232" s="87" t="n">
        <v>6</v>
      </c>
      <c r="H232" s="86" t="n">
        <v>7.8</v>
      </c>
      <c r="I232" s="86" t="n">
        <v>8.364</v>
      </c>
      <c r="J232" s="87" t="n">
        <v>56</v>
      </c>
      <c r="K232" s="88" t="s">
        <v>65</v>
      </c>
      <c r="L232" s="87" t="n">
        <v>30</v>
      </c>
      <c r="M232" s="89" t="str">
        <f aca="false"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32" s="89"/>
      <c r="O232" s="89"/>
      <c r="P232" s="89"/>
      <c r="Q232" s="89"/>
      <c r="R232" s="90"/>
      <c r="S232" s="90"/>
      <c r="T232" s="91" t="s">
        <v>66</v>
      </c>
      <c r="U232" s="92" t="n">
        <v>770</v>
      </c>
      <c r="V232" s="93" t="n">
        <f aca="false">IFERROR(IF(U232="",0,CEILING((U232/$H232),1)*$H232),"")</f>
        <v>772.2</v>
      </c>
      <c r="W232" s="94" t="n">
        <f aca="false">IFERROR(IF(V232=0,"",ROUNDUP(V232/H232,0)*0.02175),"")</f>
        <v>2.15325</v>
      </c>
      <c r="X232" s="95"/>
      <c r="Y232" s="96"/>
      <c r="AC232" s="97"/>
      <c r="AZ232" s="98" t="s">
        <v>1</v>
      </c>
    </row>
    <row r="233" customFormat="false" ht="16.5" hidden="false" customHeight="true" outlineLevel="0" collapsed="false">
      <c r="A233" s="83" t="s">
        <v>356</v>
      </c>
      <c r="B233" s="83" t="s">
        <v>357</v>
      </c>
      <c r="C233" s="84" t="n">
        <v>4301060325</v>
      </c>
      <c r="D233" s="85" t="n">
        <v>4607091380897</v>
      </c>
      <c r="E233" s="85"/>
      <c r="F233" s="86" t="n">
        <v>1.4</v>
      </c>
      <c r="G233" s="87" t="n">
        <v>6</v>
      </c>
      <c r="H233" s="86" t="n">
        <v>8.4</v>
      </c>
      <c r="I233" s="86" t="n">
        <v>8.964</v>
      </c>
      <c r="J233" s="87" t="n">
        <v>56</v>
      </c>
      <c r="K233" s="88" t="s">
        <v>65</v>
      </c>
      <c r="L233" s="87" t="n">
        <v>30</v>
      </c>
      <c r="M233" s="89" t="str">
        <f aca="false"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33" s="89"/>
      <c r="O233" s="89"/>
      <c r="P233" s="89"/>
      <c r="Q233" s="89"/>
      <c r="R233" s="90"/>
      <c r="S233" s="90"/>
      <c r="T233" s="91" t="s">
        <v>66</v>
      </c>
      <c r="U233" s="92" t="n">
        <v>80</v>
      </c>
      <c r="V233" s="93" t="n">
        <f aca="false">IFERROR(IF(U233="",0,CEILING((U233/$H233),1)*$H233),"")</f>
        <v>84</v>
      </c>
      <c r="W233" s="94" t="n">
        <f aca="false">IFERROR(IF(V233=0,"",ROUNDUP(V233/H233,0)*0.02175),"")</f>
        <v>0.2175</v>
      </c>
      <c r="X233" s="95"/>
      <c r="Y233" s="96"/>
      <c r="AC233" s="97"/>
      <c r="AZ233" s="98" t="s">
        <v>1</v>
      </c>
    </row>
    <row r="234" customFormat="false" ht="16.5" hidden="false" customHeight="true" outlineLevel="0" collapsed="false">
      <c r="A234" s="83" t="s">
        <v>358</v>
      </c>
      <c r="B234" s="83" t="s">
        <v>359</v>
      </c>
      <c r="C234" s="84" t="n">
        <v>4301060337</v>
      </c>
      <c r="D234" s="85" t="n">
        <v>4680115880368</v>
      </c>
      <c r="E234" s="85"/>
      <c r="F234" s="86" t="n">
        <v>1</v>
      </c>
      <c r="G234" s="87" t="n">
        <v>4</v>
      </c>
      <c r="H234" s="86" t="n">
        <v>4</v>
      </c>
      <c r="I234" s="86" t="n">
        <v>4.36</v>
      </c>
      <c r="J234" s="87" t="n">
        <v>104</v>
      </c>
      <c r="K234" s="88" t="s">
        <v>129</v>
      </c>
      <c r="L234" s="87" t="n">
        <v>40</v>
      </c>
      <c r="M234" s="89" t="str">
        <f aca="false">HYPERLINK("https://abi.ru/products/Охлажденные/Стародворье/Бордо/Сардельки/P003055/","Сардельки Царедворские Бордо ф/в 1 кг п/а Стародворье")</f>
        <v>Сардельки Царедворские Бордо ф/в 1 кг п/а Стародворье</v>
      </c>
      <c r="N234" s="89"/>
      <c r="O234" s="89"/>
      <c r="P234" s="89"/>
      <c r="Q234" s="89"/>
      <c r="R234" s="90"/>
      <c r="S234" s="90"/>
      <c r="T234" s="91" t="s">
        <v>66</v>
      </c>
      <c r="U234" s="92" t="n">
        <v>0</v>
      </c>
      <c r="V234" s="93" t="n">
        <f aca="false">IFERROR(IF(U234="",0,CEILING((U234/$H234),1)*$H234),"")</f>
        <v>0</v>
      </c>
      <c r="W234" s="94" t="str">
        <f aca="false">IFERROR(IF(V234=0,"",ROUNDUP(V234/H234,0)*0.01196),"")</f>
        <v/>
      </c>
      <c r="X234" s="95"/>
      <c r="Y234" s="96"/>
      <c r="AC234" s="97"/>
      <c r="AZ234" s="98" t="s">
        <v>1</v>
      </c>
    </row>
    <row r="235" customFormat="false" ht="12.75" hidden="false" customHeight="false" outlineLevel="0" collapsed="false">
      <c r="A235" s="99"/>
      <c r="B235" s="99"/>
      <c r="C235" s="99"/>
      <c r="D235" s="99"/>
      <c r="E235" s="99"/>
      <c r="F235" s="99"/>
      <c r="G235" s="99"/>
      <c r="H235" s="99"/>
      <c r="I235" s="99"/>
      <c r="J235" s="99"/>
      <c r="K235" s="99"/>
      <c r="L235" s="99"/>
      <c r="M235" s="100" t="s">
        <v>67</v>
      </c>
      <c r="N235" s="100"/>
      <c r="O235" s="100"/>
      <c r="P235" s="100"/>
      <c r="Q235" s="100"/>
      <c r="R235" s="100"/>
      <c r="S235" s="100"/>
      <c r="T235" s="101" t="s">
        <v>68</v>
      </c>
      <c r="U235" s="102" t="n">
        <f aca="false">IFERROR(U231/H231,"0")+IFERROR(U232/H232,"0")+IFERROR(U233/H233,"0")+IFERROR(U234/H234,"0")</f>
        <v>126.098901098901</v>
      </c>
      <c r="V235" s="102" t="n">
        <f aca="false">IFERROR(V231/H231,"0")+IFERROR(V232/H232,"0")+IFERROR(V233/H233,"0")+IFERROR(V234/H234,"0")</f>
        <v>127</v>
      </c>
      <c r="W235" s="102" t="n">
        <f aca="false">IFERROR(IF(W231="",0,W231),"0")+IFERROR(IF(W232="",0,W232),"0")+IFERROR(IF(W233="",0,W233),"0")+IFERROR(IF(W234="",0,W234),"0")</f>
        <v>2.76225</v>
      </c>
      <c r="X235" s="103"/>
      <c r="Y235" s="103"/>
    </row>
    <row r="236" customFormat="false" ht="12.75" hidden="false" customHeight="false" outlineLevel="0" collapsed="false">
      <c r="A236" s="99"/>
      <c r="B236" s="99"/>
      <c r="C236" s="99"/>
      <c r="D236" s="99"/>
      <c r="E236" s="99"/>
      <c r="F236" s="99"/>
      <c r="G236" s="99"/>
      <c r="H236" s="99"/>
      <c r="I236" s="99"/>
      <c r="J236" s="99"/>
      <c r="K236" s="99"/>
      <c r="L236" s="99"/>
      <c r="M236" s="100" t="s">
        <v>67</v>
      </c>
      <c r="N236" s="100"/>
      <c r="O236" s="100"/>
      <c r="P236" s="100"/>
      <c r="Q236" s="100"/>
      <c r="R236" s="100"/>
      <c r="S236" s="100"/>
      <c r="T236" s="101" t="s">
        <v>66</v>
      </c>
      <c r="U236" s="102" t="n">
        <f aca="false">IFERROR(SUM(U231:U234),"0")</f>
        <v>1000</v>
      </c>
      <c r="V236" s="102" t="n">
        <f aca="false">IFERROR(SUM(V231:V234),"0")</f>
        <v>1007.4</v>
      </c>
      <c r="W236" s="101"/>
      <c r="X236" s="103"/>
      <c r="Y236" s="103"/>
    </row>
    <row r="237" customFormat="false" ht="14.25" hidden="false" customHeight="true" outlineLevel="0" collapsed="false">
      <c r="A237" s="82" t="s">
        <v>82</v>
      </c>
      <c r="B237" s="82"/>
      <c r="C237" s="82"/>
      <c r="D237" s="82"/>
      <c r="E237" s="82"/>
      <c r="F237" s="82"/>
      <c r="G237" s="82"/>
      <c r="H237" s="82"/>
      <c r="I237" s="82"/>
      <c r="J237" s="82"/>
      <c r="K237" s="82"/>
      <c r="L237" s="82"/>
      <c r="M237" s="82"/>
      <c r="N237" s="82"/>
      <c r="O237" s="82"/>
      <c r="P237" s="82"/>
      <c r="Q237" s="82"/>
      <c r="R237" s="82"/>
      <c r="S237" s="82"/>
      <c r="T237" s="82"/>
      <c r="U237" s="82"/>
      <c r="V237" s="82"/>
      <c r="W237" s="82"/>
      <c r="X237" s="82"/>
      <c r="Y237" s="82"/>
    </row>
    <row r="238" customFormat="false" ht="16.5" hidden="false" customHeight="true" outlineLevel="0" collapsed="false">
      <c r="A238" s="83" t="s">
        <v>360</v>
      </c>
      <c r="B238" s="83" t="s">
        <v>361</v>
      </c>
      <c r="C238" s="84" t="n">
        <v>4301030232</v>
      </c>
      <c r="D238" s="85" t="n">
        <v>4607091388374</v>
      </c>
      <c r="E238" s="85"/>
      <c r="F238" s="86" t="n">
        <v>0.38</v>
      </c>
      <c r="G238" s="87" t="n">
        <v>8</v>
      </c>
      <c r="H238" s="86" t="n">
        <v>3.04</v>
      </c>
      <c r="I238" s="86" t="n">
        <v>3.28</v>
      </c>
      <c r="J238" s="87" t="n">
        <v>156</v>
      </c>
      <c r="K238" s="88" t="s">
        <v>85</v>
      </c>
      <c r="L238" s="87" t="n">
        <v>180</v>
      </c>
      <c r="M238" s="104" t="s">
        <v>362</v>
      </c>
      <c r="N238" s="104"/>
      <c r="O238" s="104"/>
      <c r="P238" s="104"/>
      <c r="Q238" s="104"/>
      <c r="R238" s="90"/>
      <c r="S238" s="90"/>
      <c r="T238" s="91" t="s">
        <v>66</v>
      </c>
      <c r="U238" s="92" t="n">
        <v>0</v>
      </c>
      <c r="V238" s="93" t="n">
        <f aca="false">IFERROR(IF(U238="",0,CEILING((U238/$H238),1)*$H238),"")</f>
        <v>0</v>
      </c>
      <c r="W238" s="94" t="str">
        <f aca="false">IFERROR(IF(V238=0,"",ROUNDUP(V238/H238,0)*0.00753),"")</f>
        <v/>
      </c>
      <c r="X238" s="95"/>
      <c r="Y238" s="96"/>
      <c r="AC238" s="97"/>
      <c r="AZ238" s="98" t="s">
        <v>1</v>
      </c>
    </row>
    <row r="239" customFormat="false" ht="27" hidden="false" customHeight="true" outlineLevel="0" collapsed="false">
      <c r="A239" s="83" t="s">
        <v>363</v>
      </c>
      <c r="B239" s="83" t="s">
        <v>364</v>
      </c>
      <c r="C239" s="84" t="n">
        <v>4301030235</v>
      </c>
      <c r="D239" s="85" t="n">
        <v>4607091388381</v>
      </c>
      <c r="E239" s="85"/>
      <c r="F239" s="86" t="n">
        <v>0.38</v>
      </c>
      <c r="G239" s="87" t="n">
        <v>8</v>
      </c>
      <c r="H239" s="86" t="n">
        <v>3.04</v>
      </c>
      <c r="I239" s="86" t="n">
        <v>3.32</v>
      </c>
      <c r="J239" s="87" t="n">
        <v>156</v>
      </c>
      <c r="K239" s="88" t="s">
        <v>85</v>
      </c>
      <c r="L239" s="87" t="n">
        <v>180</v>
      </c>
      <c r="M239" s="104" t="s">
        <v>365</v>
      </c>
      <c r="N239" s="104"/>
      <c r="O239" s="104"/>
      <c r="P239" s="104"/>
      <c r="Q239" s="104"/>
      <c r="R239" s="90"/>
      <c r="S239" s="90"/>
      <c r="T239" s="91" t="s">
        <v>66</v>
      </c>
      <c r="U239" s="92" t="n">
        <v>0</v>
      </c>
      <c r="V239" s="93" t="n">
        <f aca="false">IFERROR(IF(U239="",0,CEILING((U239/$H239),1)*$H239),"")</f>
        <v>0</v>
      </c>
      <c r="W239" s="94" t="str">
        <f aca="false">IFERROR(IF(V239=0,"",ROUNDUP(V239/H239,0)*0.00753),"")</f>
        <v/>
      </c>
      <c r="X239" s="95"/>
      <c r="Y239" s="96"/>
      <c r="AC239" s="97"/>
      <c r="AZ239" s="98" t="s">
        <v>1</v>
      </c>
    </row>
    <row r="240" customFormat="false" ht="27" hidden="false" customHeight="true" outlineLevel="0" collapsed="false">
      <c r="A240" s="83" t="s">
        <v>366</v>
      </c>
      <c r="B240" s="83" t="s">
        <v>367</v>
      </c>
      <c r="C240" s="84" t="n">
        <v>4301030233</v>
      </c>
      <c r="D240" s="85" t="n">
        <v>4607091388404</v>
      </c>
      <c r="E240" s="85"/>
      <c r="F240" s="86" t="n">
        <v>0.17</v>
      </c>
      <c r="G240" s="87" t="n">
        <v>15</v>
      </c>
      <c r="H240" s="86" t="n">
        <v>2.55</v>
      </c>
      <c r="I240" s="86" t="n">
        <v>2.9</v>
      </c>
      <c r="J240" s="87" t="n">
        <v>156</v>
      </c>
      <c r="K240" s="88" t="s">
        <v>85</v>
      </c>
      <c r="L240" s="87" t="n">
        <v>180</v>
      </c>
      <c r="M240" s="89" t="str">
        <f aca="false"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40" s="89"/>
      <c r="O240" s="89"/>
      <c r="P240" s="89"/>
      <c r="Q240" s="89"/>
      <c r="R240" s="90"/>
      <c r="S240" s="90"/>
      <c r="T240" s="91" t="s">
        <v>66</v>
      </c>
      <c r="U240" s="92" t="n">
        <v>0</v>
      </c>
      <c r="V240" s="93" t="n">
        <f aca="false">IFERROR(IF(U240="",0,CEILING((U240/$H240),1)*$H240),"")</f>
        <v>0</v>
      </c>
      <c r="W240" s="94" t="str">
        <f aca="false">IFERROR(IF(V240=0,"",ROUNDUP(V240/H240,0)*0.00753),"")</f>
        <v/>
      </c>
      <c r="X240" s="95"/>
      <c r="Y240" s="96"/>
      <c r="AC240" s="97"/>
      <c r="AZ240" s="98" t="s">
        <v>1</v>
      </c>
    </row>
    <row r="241" customFormat="false" ht="12.75" hidden="false" customHeight="false" outlineLevel="0" collapsed="false">
      <c r="A241" s="99"/>
      <c r="B241" s="99"/>
      <c r="C241" s="99"/>
      <c r="D241" s="99"/>
      <c r="E241" s="99"/>
      <c r="F241" s="99"/>
      <c r="G241" s="99"/>
      <c r="H241" s="99"/>
      <c r="I241" s="99"/>
      <c r="J241" s="99"/>
      <c r="K241" s="99"/>
      <c r="L241" s="99"/>
      <c r="M241" s="100" t="s">
        <v>67</v>
      </c>
      <c r="N241" s="100"/>
      <c r="O241" s="100"/>
      <c r="P241" s="100"/>
      <c r="Q241" s="100"/>
      <c r="R241" s="100"/>
      <c r="S241" s="100"/>
      <c r="T241" s="101" t="s">
        <v>68</v>
      </c>
      <c r="U241" s="102" t="n">
        <f aca="false">IFERROR(U238/H238,"0")+IFERROR(U239/H239,"0")+IFERROR(U240/H240,"0")</f>
        <v>0</v>
      </c>
      <c r="V241" s="102" t="n">
        <f aca="false">IFERROR(V238/H238,"0")+IFERROR(V239/H239,"0")+IFERROR(V240/H240,"0")</f>
        <v>0</v>
      </c>
      <c r="W241" s="102" t="n">
        <f aca="false">IFERROR(IF(W238="",0,W238),"0")+IFERROR(IF(W239="",0,W239),"0")+IFERROR(IF(W240="",0,W240),"0")</f>
        <v>0</v>
      </c>
      <c r="X241" s="103"/>
      <c r="Y241" s="103"/>
    </row>
    <row r="242" customFormat="false" ht="12.75" hidden="false" customHeight="false" outlineLevel="0" collapsed="false">
      <c r="A242" s="99"/>
      <c r="B242" s="99"/>
      <c r="C242" s="99"/>
      <c r="D242" s="99"/>
      <c r="E242" s="99"/>
      <c r="F242" s="99"/>
      <c r="G242" s="99"/>
      <c r="H242" s="99"/>
      <c r="I242" s="99"/>
      <c r="J242" s="99"/>
      <c r="K242" s="99"/>
      <c r="L242" s="99"/>
      <c r="M242" s="100" t="s">
        <v>67</v>
      </c>
      <c r="N242" s="100"/>
      <c r="O242" s="100"/>
      <c r="P242" s="100"/>
      <c r="Q242" s="100"/>
      <c r="R242" s="100"/>
      <c r="S242" s="100"/>
      <c r="T242" s="101" t="s">
        <v>66</v>
      </c>
      <c r="U242" s="102" t="n">
        <f aca="false">IFERROR(SUM(U238:U240),"0")</f>
        <v>0</v>
      </c>
      <c r="V242" s="102" t="n">
        <f aca="false">IFERROR(SUM(V238:V240),"0")</f>
        <v>0</v>
      </c>
      <c r="W242" s="101"/>
      <c r="X242" s="103"/>
      <c r="Y242" s="103"/>
    </row>
    <row r="243" customFormat="false" ht="14.25" hidden="false" customHeight="true" outlineLevel="0" collapsed="false">
      <c r="A243" s="82" t="s">
        <v>368</v>
      </c>
      <c r="B243" s="82"/>
      <c r="C243" s="82"/>
      <c r="D243" s="82"/>
      <c r="E243" s="82"/>
      <c r="F243" s="82"/>
      <c r="G243" s="82"/>
      <c r="H243" s="82"/>
      <c r="I243" s="82"/>
      <c r="J243" s="82"/>
      <c r="K243" s="82"/>
      <c r="L243" s="82"/>
      <c r="M243" s="82"/>
      <c r="N243" s="82"/>
      <c r="O243" s="82"/>
      <c r="P243" s="82"/>
      <c r="Q243" s="82"/>
      <c r="R243" s="82"/>
      <c r="S243" s="82"/>
      <c r="T243" s="82"/>
      <c r="U243" s="82"/>
      <c r="V243" s="82"/>
      <c r="W243" s="82"/>
      <c r="X243" s="82"/>
      <c r="Y243" s="82"/>
    </row>
    <row r="244" customFormat="false" ht="16.5" hidden="false" customHeight="true" outlineLevel="0" collapsed="false">
      <c r="A244" s="83" t="s">
        <v>369</v>
      </c>
      <c r="B244" s="83" t="s">
        <v>370</v>
      </c>
      <c r="C244" s="84" t="n">
        <v>4301180007</v>
      </c>
      <c r="D244" s="85" t="n">
        <v>4680115881808</v>
      </c>
      <c r="E244" s="85"/>
      <c r="F244" s="86" t="n">
        <v>0.1</v>
      </c>
      <c r="G244" s="87" t="n">
        <v>20</v>
      </c>
      <c r="H244" s="86" t="n">
        <v>2</v>
      </c>
      <c r="I244" s="86" t="n">
        <v>2.24</v>
      </c>
      <c r="J244" s="87" t="n">
        <v>238</v>
      </c>
      <c r="K244" s="88" t="s">
        <v>371</v>
      </c>
      <c r="L244" s="87" t="n">
        <v>730</v>
      </c>
      <c r="M244" s="89" t="str">
        <f aca="false"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4" s="89"/>
      <c r="O244" s="89"/>
      <c r="P244" s="89"/>
      <c r="Q244" s="89"/>
      <c r="R244" s="90"/>
      <c r="S244" s="90"/>
      <c r="T244" s="91" t="s">
        <v>66</v>
      </c>
      <c r="U244" s="92" t="n">
        <v>0</v>
      </c>
      <c r="V244" s="93" t="n">
        <f aca="false">IFERROR(IF(U244="",0,CEILING((U244/$H244),1)*$H244),"")</f>
        <v>0</v>
      </c>
      <c r="W244" s="94" t="str">
        <f aca="false">IFERROR(IF(V244=0,"",ROUNDUP(V244/H244,0)*0.00474),"")</f>
        <v/>
      </c>
      <c r="X244" s="95"/>
      <c r="Y244" s="96"/>
      <c r="AC244" s="97"/>
      <c r="AZ244" s="98" t="s">
        <v>1</v>
      </c>
    </row>
    <row r="245" customFormat="false" ht="27" hidden="false" customHeight="true" outlineLevel="0" collapsed="false">
      <c r="A245" s="83" t="s">
        <v>372</v>
      </c>
      <c r="B245" s="83" t="s">
        <v>373</v>
      </c>
      <c r="C245" s="84" t="n">
        <v>4301180006</v>
      </c>
      <c r="D245" s="85" t="n">
        <v>4680115881822</v>
      </c>
      <c r="E245" s="85"/>
      <c r="F245" s="86" t="n">
        <v>0.1</v>
      </c>
      <c r="G245" s="87" t="n">
        <v>20</v>
      </c>
      <c r="H245" s="86" t="n">
        <v>2</v>
      </c>
      <c r="I245" s="86" t="n">
        <v>2.24</v>
      </c>
      <c r="J245" s="87" t="n">
        <v>238</v>
      </c>
      <c r="K245" s="88" t="s">
        <v>371</v>
      </c>
      <c r="L245" s="87" t="n">
        <v>730</v>
      </c>
      <c r="M245" s="89" t="str">
        <f aca="false"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5" s="89"/>
      <c r="O245" s="89"/>
      <c r="P245" s="89"/>
      <c r="Q245" s="89"/>
      <c r="R245" s="90"/>
      <c r="S245" s="90"/>
      <c r="T245" s="91" t="s">
        <v>66</v>
      </c>
      <c r="U245" s="92" t="n">
        <v>0</v>
      </c>
      <c r="V245" s="93" t="n">
        <f aca="false">IFERROR(IF(U245="",0,CEILING((U245/$H245),1)*$H245),"")</f>
        <v>0</v>
      </c>
      <c r="W245" s="94" t="str">
        <f aca="false">IFERROR(IF(V245=0,"",ROUNDUP(V245/H245,0)*0.00474),"")</f>
        <v/>
      </c>
      <c r="X245" s="95"/>
      <c r="Y245" s="96"/>
      <c r="AC245" s="97"/>
      <c r="AZ245" s="98" t="s">
        <v>1</v>
      </c>
    </row>
    <row r="246" customFormat="false" ht="27" hidden="false" customHeight="true" outlineLevel="0" collapsed="false">
      <c r="A246" s="83" t="s">
        <v>374</v>
      </c>
      <c r="B246" s="83" t="s">
        <v>375</v>
      </c>
      <c r="C246" s="84" t="n">
        <v>4301180001</v>
      </c>
      <c r="D246" s="85" t="n">
        <v>4680115880016</v>
      </c>
      <c r="E246" s="85"/>
      <c r="F246" s="86" t="n">
        <v>0.1</v>
      </c>
      <c r="G246" s="87" t="n">
        <v>20</v>
      </c>
      <c r="H246" s="86" t="n">
        <v>2</v>
      </c>
      <c r="I246" s="86" t="n">
        <v>2.24</v>
      </c>
      <c r="J246" s="87" t="n">
        <v>238</v>
      </c>
      <c r="K246" s="88" t="s">
        <v>371</v>
      </c>
      <c r="L246" s="87" t="n">
        <v>730</v>
      </c>
      <c r="M246" s="89" t="str">
        <f aca="false"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6" s="89"/>
      <c r="O246" s="89"/>
      <c r="P246" s="89"/>
      <c r="Q246" s="89"/>
      <c r="R246" s="90"/>
      <c r="S246" s="90"/>
      <c r="T246" s="91" t="s">
        <v>66</v>
      </c>
      <c r="U246" s="92" t="n">
        <v>0</v>
      </c>
      <c r="V246" s="93" t="n">
        <f aca="false">IFERROR(IF(U246="",0,CEILING((U246/$H246),1)*$H246),"")</f>
        <v>0</v>
      </c>
      <c r="W246" s="94" t="str">
        <f aca="false">IFERROR(IF(V246=0,"",ROUNDUP(V246/H246,0)*0.00474),"")</f>
        <v/>
      </c>
      <c r="X246" s="95"/>
      <c r="Y246" s="96"/>
      <c r="AC246" s="97"/>
      <c r="AZ246" s="98" t="s">
        <v>1</v>
      </c>
    </row>
    <row r="247" customFormat="false" ht="12.75" hidden="false" customHeight="false" outlineLevel="0" collapsed="false">
      <c r="A247" s="99"/>
      <c r="B247" s="99"/>
      <c r="C247" s="99"/>
      <c r="D247" s="99"/>
      <c r="E247" s="99"/>
      <c r="F247" s="99"/>
      <c r="G247" s="99"/>
      <c r="H247" s="99"/>
      <c r="I247" s="99"/>
      <c r="J247" s="99"/>
      <c r="K247" s="99"/>
      <c r="L247" s="99"/>
      <c r="M247" s="100" t="s">
        <v>67</v>
      </c>
      <c r="N247" s="100"/>
      <c r="O247" s="100"/>
      <c r="P247" s="100"/>
      <c r="Q247" s="100"/>
      <c r="R247" s="100"/>
      <c r="S247" s="100"/>
      <c r="T247" s="101" t="s">
        <v>68</v>
      </c>
      <c r="U247" s="102" t="n">
        <f aca="false">IFERROR(U244/H244,"0")+IFERROR(U245/H245,"0")+IFERROR(U246/H246,"0")</f>
        <v>0</v>
      </c>
      <c r="V247" s="102" t="n">
        <f aca="false">IFERROR(V244/H244,"0")+IFERROR(V245/H245,"0")+IFERROR(V246/H246,"0")</f>
        <v>0</v>
      </c>
      <c r="W247" s="102" t="n">
        <f aca="false">IFERROR(IF(W244="",0,W244),"0")+IFERROR(IF(W245="",0,W245),"0")+IFERROR(IF(W246="",0,W246),"0")</f>
        <v>0</v>
      </c>
      <c r="X247" s="103"/>
      <c r="Y247" s="103"/>
    </row>
    <row r="248" customFormat="false" ht="12.75" hidden="false" customHeight="false" outlineLevel="0" collapsed="false">
      <c r="A248" s="99"/>
      <c r="B248" s="99"/>
      <c r="C248" s="99"/>
      <c r="D248" s="99"/>
      <c r="E248" s="99"/>
      <c r="F248" s="99"/>
      <c r="G248" s="99"/>
      <c r="H248" s="99"/>
      <c r="I248" s="99"/>
      <c r="J248" s="99"/>
      <c r="K248" s="99"/>
      <c r="L248" s="99"/>
      <c r="M248" s="100" t="s">
        <v>67</v>
      </c>
      <c r="N248" s="100"/>
      <c r="O248" s="100"/>
      <c r="P248" s="100"/>
      <c r="Q248" s="100"/>
      <c r="R248" s="100"/>
      <c r="S248" s="100"/>
      <c r="T248" s="101" t="s">
        <v>66</v>
      </c>
      <c r="U248" s="102" t="n">
        <f aca="false">IFERROR(SUM(U244:U246),"0")</f>
        <v>0</v>
      </c>
      <c r="V248" s="102" t="n">
        <f aca="false">IFERROR(SUM(V244:V246),"0")</f>
        <v>0</v>
      </c>
      <c r="W248" s="101"/>
      <c r="X248" s="103"/>
      <c r="Y248" s="103"/>
    </row>
    <row r="249" customFormat="false" ht="16.5" hidden="false" customHeight="true" outlineLevel="0" collapsed="false">
      <c r="A249" s="81" t="s">
        <v>376</v>
      </c>
      <c r="B249" s="81"/>
      <c r="C249" s="81"/>
      <c r="D249" s="81"/>
      <c r="E249" s="81"/>
      <c r="F249" s="81"/>
      <c r="G249" s="81"/>
      <c r="H249" s="81"/>
      <c r="I249" s="81"/>
      <c r="J249" s="81"/>
      <c r="K249" s="81"/>
      <c r="L249" s="81"/>
      <c r="M249" s="81"/>
      <c r="N249" s="81"/>
      <c r="O249" s="81"/>
      <c r="P249" s="81"/>
      <c r="Q249" s="81"/>
      <c r="R249" s="81"/>
      <c r="S249" s="81"/>
      <c r="T249" s="81"/>
      <c r="U249" s="81"/>
      <c r="V249" s="81"/>
      <c r="W249" s="81"/>
      <c r="X249" s="81"/>
      <c r="Y249" s="81"/>
    </row>
    <row r="250" customFormat="false" ht="14.25" hidden="false" customHeight="true" outlineLevel="0" collapsed="false">
      <c r="A250" s="82" t="s">
        <v>106</v>
      </c>
      <c r="B250" s="82"/>
      <c r="C250" s="82"/>
      <c r="D250" s="82"/>
      <c r="E250" s="82"/>
      <c r="F250" s="82"/>
      <c r="G250" s="82"/>
      <c r="H250" s="82"/>
      <c r="I250" s="82"/>
      <c r="J250" s="82"/>
      <c r="K250" s="82"/>
      <c r="L250" s="82"/>
      <c r="M250" s="82"/>
      <c r="N250" s="82"/>
      <c r="O250" s="82"/>
      <c r="P250" s="82"/>
      <c r="Q250" s="82"/>
      <c r="R250" s="82"/>
      <c r="S250" s="82"/>
      <c r="T250" s="82"/>
      <c r="U250" s="82"/>
      <c r="V250" s="82"/>
      <c r="W250" s="82"/>
      <c r="X250" s="82"/>
      <c r="Y250" s="82"/>
    </row>
    <row r="251" customFormat="false" ht="27" hidden="false" customHeight="true" outlineLevel="0" collapsed="false">
      <c r="A251" s="83" t="s">
        <v>377</v>
      </c>
      <c r="B251" s="83" t="s">
        <v>378</v>
      </c>
      <c r="C251" s="84" t="n">
        <v>4301011315</v>
      </c>
      <c r="D251" s="85" t="n">
        <v>4607091387421</v>
      </c>
      <c r="E251" s="85"/>
      <c r="F251" s="86" t="n">
        <v>1.35</v>
      </c>
      <c r="G251" s="87" t="n">
        <v>8</v>
      </c>
      <c r="H251" s="86" t="n">
        <v>10.8</v>
      </c>
      <c r="I251" s="86" t="n">
        <v>11.28</v>
      </c>
      <c r="J251" s="87" t="n">
        <v>56</v>
      </c>
      <c r="K251" s="88" t="s">
        <v>102</v>
      </c>
      <c r="L251" s="87" t="n">
        <v>55</v>
      </c>
      <c r="M251" s="89" t="str">
        <f aca="false"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1" s="89"/>
      <c r="O251" s="89"/>
      <c r="P251" s="89"/>
      <c r="Q251" s="89"/>
      <c r="R251" s="90"/>
      <c r="S251" s="90"/>
      <c r="T251" s="91" t="s">
        <v>66</v>
      </c>
      <c r="U251" s="92" t="n">
        <v>0</v>
      </c>
      <c r="V251" s="93" t="n">
        <f aca="false">IFERROR(IF(U251="",0,CEILING((U251/$H251),1)*$H251),"")</f>
        <v>0</v>
      </c>
      <c r="W251" s="94" t="str">
        <f aca="false">IFERROR(IF(V251=0,"",ROUNDUP(V251/H251,0)*0.02175),"")</f>
        <v/>
      </c>
      <c r="X251" s="95"/>
      <c r="Y251" s="96"/>
      <c r="AC251" s="97"/>
      <c r="AZ251" s="98" t="s">
        <v>1</v>
      </c>
    </row>
    <row r="252" customFormat="false" ht="27" hidden="false" customHeight="true" outlineLevel="0" collapsed="false">
      <c r="A252" s="83" t="s">
        <v>377</v>
      </c>
      <c r="B252" s="83" t="s">
        <v>379</v>
      </c>
      <c r="C252" s="84" t="n">
        <v>4301011121</v>
      </c>
      <c r="D252" s="85" t="n">
        <v>4607091387421</v>
      </c>
      <c r="E252" s="85"/>
      <c r="F252" s="86" t="n">
        <v>1.35</v>
      </c>
      <c r="G252" s="87" t="n">
        <v>8</v>
      </c>
      <c r="H252" s="86" t="n">
        <v>10.8</v>
      </c>
      <c r="I252" s="86" t="n">
        <v>11.28</v>
      </c>
      <c r="J252" s="87" t="n">
        <v>48</v>
      </c>
      <c r="K252" s="88" t="s">
        <v>305</v>
      </c>
      <c r="L252" s="87" t="n">
        <v>55</v>
      </c>
      <c r="M252" s="89" t="str">
        <f aca="false"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2" s="89"/>
      <c r="O252" s="89"/>
      <c r="P252" s="89"/>
      <c r="Q252" s="89"/>
      <c r="R252" s="90"/>
      <c r="S252" s="90"/>
      <c r="T252" s="91" t="s">
        <v>66</v>
      </c>
      <c r="U252" s="92" t="n">
        <v>0</v>
      </c>
      <c r="V252" s="93" t="n">
        <f aca="false">IFERROR(IF(U252="",0,CEILING((U252/$H252),1)*$H252),"")</f>
        <v>0</v>
      </c>
      <c r="W252" s="94" t="str">
        <f aca="false">IFERROR(IF(V252=0,"",ROUNDUP(V252/H252,0)*0.02039),"")</f>
        <v/>
      </c>
      <c r="X252" s="95"/>
      <c r="Y252" s="96"/>
      <c r="AC252" s="97"/>
      <c r="AZ252" s="98" t="s">
        <v>1</v>
      </c>
    </row>
    <row r="253" customFormat="false" ht="27" hidden="false" customHeight="true" outlineLevel="0" collapsed="false">
      <c r="A253" s="83" t="s">
        <v>380</v>
      </c>
      <c r="B253" s="83" t="s">
        <v>381</v>
      </c>
      <c r="C253" s="84" t="n">
        <v>4301011322</v>
      </c>
      <c r="D253" s="85" t="n">
        <v>4607091387452</v>
      </c>
      <c r="E253" s="85"/>
      <c r="F253" s="86" t="n">
        <v>1.35</v>
      </c>
      <c r="G253" s="87" t="n">
        <v>8</v>
      </c>
      <c r="H253" s="86" t="n">
        <v>10.8</v>
      </c>
      <c r="I253" s="86" t="n">
        <v>11.28</v>
      </c>
      <c r="J253" s="87" t="n">
        <v>56</v>
      </c>
      <c r="K253" s="88" t="s">
        <v>129</v>
      </c>
      <c r="L253" s="87" t="n">
        <v>55</v>
      </c>
      <c r="M253" s="89" t="str">
        <f aca="false"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3" s="89"/>
      <c r="O253" s="89"/>
      <c r="P253" s="89"/>
      <c r="Q253" s="89"/>
      <c r="R253" s="90"/>
      <c r="S253" s="90"/>
      <c r="T253" s="91" t="s">
        <v>66</v>
      </c>
      <c r="U253" s="92" t="n">
        <v>0</v>
      </c>
      <c r="V253" s="93" t="n">
        <f aca="false">IFERROR(IF(U253="",0,CEILING((U253/$H253),1)*$H253),"")</f>
        <v>0</v>
      </c>
      <c r="W253" s="94" t="str">
        <f aca="false">IFERROR(IF(V253=0,"",ROUNDUP(V253/H253,0)*0.02175),"")</f>
        <v/>
      </c>
      <c r="X253" s="95"/>
      <c r="Y253" s="96"/>
      <c r="AC253" s="97"/>
      <c r="AZ253" s="98" t="s">
        <v>1</v>
      </c>
    </row>
    <row r="254" customFormat="false" ht="27" hidden="false" customHeight="true" outlineLevel="0" collapsed="false">
      <c r="A254" s="83" t="s">
        <v>380</v>
      </c>
      <c r="B254" s="83" t="s">
        <v>382</v>
      </c>
      <c r="C254" s="84" t="n">
        <v>4301011396</v>
      </c>
      <c r="D254" s="85" t="n">
        <v>4607091387452</v>
      </c>
      <c r="E254" s="85"/>
      <c r="F254" s="86" t="n">
        <v>1.35</v>
      </c>
      <c r="G254" s="87" t="n">
        <v>8</v>
      </c>
      <c r="H254" s="86" t="n">
        <v>10.8</v>
      </c>
      <c r="I254" s="86" t="n">
        <v>11.28</v>
      </c>
      <c r="J254" s="87" t="n">
        <v>48</v>
      </c>
      <c r="K254" s="88" t="s">
        <v>305</v>
      </c>
      <c r="L254" s="87" t="n">
        <v>55</v>
      </c>
      <c r="M254" s="89" t="str">
        <f aca="false"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4" s="89"/>
      <c r="O254" s="89"/>
      <c r="P254" s="89"/>
      <c r="Q254" s="89"/>
      <c r="R254" s="90"/>
      <c r="S254" s="90"/>
      <c r="T254" s="91" t="s">
        <v>66</v>
      </c>
      <c r="U254" s="92" t="n">
        <v>0</v>
      </c>
      <c r="V254" s="93" t="n">
        <f aca="false">IFERROR(IF(U254="",0,CEILING((U254/$H254),1)*$H254),"")</f>
        <v>0</v>
      </c>
      <c r="W254" s="94" t="str">
        <f aca="false">IFERROR(IF(V254=0,"",ROUNDUP(V254/H254,0)*0.02039),"")</f>
        <v/>
      </c>
      <c r="X254" s="95"/>
      <c r="Y254" s="96"/>
      <c r="AC254" s="97"/>
      <c r="AZ254" s="98" t="s">
        <v>1</v>
      </c>
    </row>
    <row r="255" customFormat="false" ht="27" hidden="false" customHeight="true" outlineLevel="0" collapsed="false">
      <c r="A255" s="83" t="s">
        <v>383</v>
      </c>
      <c r="B255" s="83" t="s">
        <v>384</v>
      </c>
      <c r="C255" s="84" t="n">
        <v>4301011313</v>
      </c>
      <c r="D255" s="85" t="n">
        <v>4607091385984</v>
      </c>
      <c r="E255" s="85"/>
      <c r="F255" s="86" t="n">
        <v>1.35</v>
      </c>
      <c r="G255" s="87" t="n">
        <v>8</v>
      </c>
      <c r="H255" s="86" t="n">
        <v>10.8</v>
      </c>
      <c r="I255" s="86" t="n">
        <v>11.28</v>
      </c>
      <c r="J255" s="87" t="n">
        <v>56</v>
      </c>
      <c r="K255" s="88" t="s">
        <v>102</v>
      </c>
      <c r="L255" s="87" t="n">
        <v>55</v>
      </c>
      <c r="M255" s="89" t="str">
        <f aca="false"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5" s="89"/>
      <c r="O255" s="89"/>
      <c r="P255" s="89"/>
      <c r="Q255" s="89"/>
      <c r="R255" s="90"/>
      <c r="S255" s="90"/>
      <c r="T255" s="91" t="s">
        <v>66</v>
      </c>
      <c r="U255" s="92" t="n">
        <v>0</v>
      </c>
      <c r="V255" s="93" t="n">
        <f aca="false">IFERROR(IF(U255="",0,CEILING((U255/$H255),1)*$H255),"")</f>
        <v>0</v>
      </c>
      <c r="W255" s="94" t="str">
        <f aca="false">IFERROR(IF(V255=0,"",ROUNDUP(V255/H255,0)*0.02175),"")</f>
        <v/>
      </c>
      <c r="X255" s="95"/>
      <c r="Y255" s="96"/>
      <c r="AC255" s="97"/>
      <c r="AZ255" s="98" t="s">
        <v>1</v>
      </c>
    </row>
    <row r="256" customFormat="false" ht="27" hidden="false" customHeight="true" outlineLevel="0" collapsed="false">
      <c r="A256" s="83" t="s">
        <v>385</v>
      </c>
      <c r="B256" s="83" t="s">
        <v>386</v>
      </c>
      <c r="C256" s="84" t="n">
        <v>4301011316</v>
      </c>
      <c r="D256" s="85" t="n">
        <v>4607091387438</v>
      </c>
      <c r="E256" s="85"/>
      <c r="F256" s="86" t="n">
        <v>0.5</v>
      </c>
      <c r="G256" s="87" t="n">
        <v>10</v>
      </c>
      <c r="H256" s="86" t="n">
        <v>5</v>
      </c>
      <c r="I256" s="86" t="n">
        <v>5.24</v>
      </c>
      <c r="J256" s="87" t="n">
        <v>120</v>
      </c>
      <c r="K256" s="88" t="s">
        <v>102</v>
      </c>
      <c r="L256" s="87" t="n">
        <v>55</v>
      </c>
      <c r="M256" s="89" t="str">
        <f aca="false"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6" s="89"/>
      <c r="O256" s="89"/>
      <c r="P256" s="89"/>
      <c r="Q256" s="89"/>
      <c r="R256" s="90"/>
      <c r="S256" s="90"/>
      <c r="T256" s="91" t="s">
        <v>66</v>
      </c>
      <c r="U256" s="92" t="n">
        <v>0</v>
      </c>
      <c r="V256" s="93" t="n">
        <f aca="false">IFERROR(IF(U256="",0,CEILING((U256/$H256),1)*$H256),"")</f>
        <v>0</v>
      </c>
      <c r="W256" s="94" t="str">
        <f aca="false">IFERROR(IF(V256=0,"",ROUNDUP(V256/H256,0)*0.00937),"")</f>
        <v/>
      </c>
      <c r="X256" s="95"/>
      <c r="Y256" s="96"/>
      <c r="AC256" s="97"/>
      <c r="AZ256" s="98" t="s">
        <v>1</v>
      </c>
    </row>
    <row r="257" customFormat="false" ht="27" hidden="false" customHeight="true" outlineLevel="0" collapsed="false">
      <c r="A257" s="83" t="s">
        <v>387</v>
      </c>
      <c r="B257" s="83" t="s">
        <v>388</v>
      </c>
      <c r="C257" s="84" t="n">
        <v>4301011318</v>
      </c>
      <c r="D257" s="85" t="n">
        <v>4607091387469</v>
      </c>
      <c r="E257" s="85"/>
      <c r="F257" s="86" t="n">
        <v>0.5</v>
      </c>
      <c r="G257" s="87" t="n">
        <v>10</v>
      </c>
      <c r="H257" s="86" t="n">
        <v>5</v>
      </c>
      <c r="I257" s="86" t="n">
        <v>5.21</v>
      </c>
      <c r="J257" s="87" t="n">
        <v>120</v>
      </c>
      <c r="K257" s="88" t="s">
        <v>65</v>
      </c>
      <c r="L257" s="87" t="n">
        <v>55</v>
      </c>
      <c r="M257" s="89" t="str">
        <f aca="false"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57" s="89"/>
      <c r="O257" s="89"/>
      <c r="P257" s="89"/>
      <c r="Q257" s="89"/>
      <c r="R257" s="90"/>
      <c r="S257" s="90"/>
      <c r="T257" s="91" t="s">
        <v>66</v>
      </c>
      <c r="U257" s="92" t="n">
        <v>0</v>
      </c>
      <c r="V257" s="93" t="n">
        <f aca="false">IFERROR(IF(U257="",0,CEILING((U257/$H257),1)*$H257),"")</f>
        <v>0</v>
      </c>
      <c r="W257" s="94" t="str">
        <f aca="false">IFERROR(IF(V257=0,"",ROUNDUP(V257/H257,0)*0.00937),"")</f>
        <v/>
      </c>
      <c r="X257" s="95"/>
      <c r="Y257" s="96"/>
      <c r="AC257" s="97"/>
      <c r="AZ257" s="98" t="s">
        <v>1</v>
      </c>
    </row>
    <row r="258" customFormat="false" ht="12.75" hidden="false" customHeight="false" outlineLevel="0" collapsed="false">
      <c r="A258" s="99"/>
      <c r="B258" s="99"/>
      <c r="C258" s="99"/>
      <c r="D258" s="99"/>
      <c r="E258" s="99"/>
      <c r="F258" s="99"/>
      <c r="G258" s="99"/>
      <c r="H258" s="99"/>
      <c r="I258" s="99"/>
      <c r="J258" s="99"/>
      <c r="K258" s="99"/>
      <c r="L258" s="99"/>
      <c r="M258" s="100" t="s">
        <v>67</v>
      </c>
      <c r="N258" s="100"/>
      <c r="O258" s="100"/>
      <c r="P258" s="100"/>
      <c r="Q258" s="100"/>
      <c r="R258" s="100"/>
      <c r="S258" s="100"/>
      <c r="T258" s="101" t="s">
        <v>68</v>
      </c>
      <c r="U258" s="102" t="n">
        <f aca="false">IFERROR(U251/H251,"0")+IFERROR(U252/H252,"0")+IFERROR(U253/H253,"0")+IFERROR(U254/H254,"0")+IFERROR(U255/H255,"0")+IFERROR(U256/H256,"0")+IFERROR(U257/H257,"0")</f>
        <v>0</v>
      </c>
      <c r="V258" s="102" t="n">
        <f aca="false">IFERROR(V251/H251,"0")+IFERROR(V252/H252,"0")+IFERROR(V253/H253,"0")+IFERROR(V254/H254,"0")+IFERROR(V255/H255,"0")+IFERROR(V256/H256,"0")+IFERROR(V257/H257,"0")</f>
        <v>0</v>
      </c>
      <c r="W258" s="102" t="n">
        <f aca="false">IFERROR(IF(W251="",0,W251),"0")+IFERROR(IF(W252="",0,W252),"0")+IFERROR(IF(W253="",0,W253),"0")+IFERROR(IF(W254="",0,W254),"0")+IFERROR(IF(W255="",0,W255),"0")+IFERROR(IF(W256="",0,W256),"0")+IFERROR(IF(W257="",0,W257),"0")</f>
        <v>0</v>
      </c>
      <c r="X258" s="103"/>
      <c r="Y258" s="103"/>
    </row>
    <row r="259" customFormat="false" ht="12.75" hidden="false" customHeight="false" outlineLevel="0" collapsed="false">
      <c r="A259" s="99"/>
      <c r="B259" s="99"/>
      <c r="C259" s="99"/>
      <c r="D259" s="99"/>
      <c r="E259" s="99"/>
      <c r="F259" s="99"/>
      <c r="G259" s="99"/>
      <c r="H259" s="99"/>
      <c r="I259" s="99"/>
      <c r="J259" s="99"/>
      <c r="K259" s="99"/>
      <c r="L259" s="99"/>
      <c r="M259" s="100" t="s">
        <v>67</v>
      </c>
      <c r="N259" s="100"/>
      <c r="O259" s="100"/>
      <c r="P259" s="100"/>
      <c r="Q259" s="100"/>
      <c r="R259" s="100"/>
      <c r="S259" s="100"/>
      <c r="T259" s="101" t="s">
        <v>66</v>
      </c>
      <c r="U259" s="102" t="n">
        <f aca="false">IFERROR(SUM(U251:U257),"0")</f>
        <v>0</v>
      </c>
      <c r="V259" s="102" t="n">
        <f aca="false">IFERROR(SUM(V251:V257),"0")</f>
        <v>0</v>
      </c>
      <c r="W259" s="101"/>
      <c r="X259" s="103"/>
      <c r="Y259" s="103"/>
    </row>
    <row r="260" customFormat="false" ht="14.25" hidden="false" customHeight="true" outlineLevel="0" collapsed="false">
      <c r="A260" s="82" t="s">
        <v>62</v>
      </c>
      <c r="B260" s="82"/>
      <c r="C260" s="82"/>
      <c r="D260" s="82"/>
      <c r="E260" s="82"/>
      <c r="F260" s="82"/>
      <c r="G260" s="82"/>
      <c r="H260" s="82"/>
      <c r="I260" s="82"/>
      <c r="J260" s="82"/>
      <c r="K260" s="82"/>
      <c r="L260" s="82"/>
      <c r="M260" s="82"/>
      <c r="N260" s="82"/>
      <c r="O260" s="82"/>
      <c r="P260" s="82"/>
      <c r="Q260" s="82"/>
      <c r="R260" s="82"/>
      <c r="S260" s="82"/>
      <c r="T260" s="82"/>
      <c r="U260" s="82"/>
      <c r="V260" s="82"/>
      <c r="W260" s="82"/>
      <c r="X260" s="82"/>
      <c r="Y260" s="82"/>
    </row>
    <row r="261" customFormat="false" ht="27" hidden="false" customHeight="true" outlineLevel="0" collapsed="false">
      <c r="A261" s="83" t="s">
        <v>389</v>
      </c>
      <c r="B261" s="83" t="s">
        <v>390</v>
      </c>
      <c r="C261" s="84" t="n">
        <v>4301031154</v>
      </c>
      <c r="D261" s="85" t="n">
        <v>4607091387292</v>
      </c>
      <c r="E261" s="85"/>
      <c r="F261" s="86" t="n">
        <v>0.73</v>
      </c>
      <c r="G261" s="87" t="n">
        <v>6</v>
      </c>
      <c r="H261" s="86" t="n">
        <v>4.38</v>
      </c>
      <c r="I261" s="86" t="n">
        <v>4.64</v>
      </c>
      <c r="J261" s="87" t="n">
        <v>156</v>
      </c>
      <c r="K261" s="88" t="s">
        <v>65</v>
      </c>
      <c r="L261" s="87" t="n">
        <v>45</v>
      </c>
      <c r="M261" s="89" t="str">
        <f aca="false"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61" s="89"/>
      <c r="O261" s="89"/>
      <c r="P261" s="89"/>
      <c r="Q261" s="89"/>
      <c r="R261" s="90"/>
      <c r="S261" s="90"/>
      <c r="T261" s="91" t="s">
        <v>66</v>
      </c>
      <c r="U261" s="92" t="n">
        <v>50</v>
      </c>
      <c r="V261" s="93" t="n">
        <f aca="false">IFERROR(IF(U261="",0,CEILING((U261/$H261),1)*$H261),"")</f>
        <v>52.56</v>
      </c>
      <c r="W261" s="94" t="n">
        <f aca="false">IFERROR(IF(V261=0,"",ROUNDUP(V261/H261,0)*0.00753),"")</f>
        <v>0.09036</v>
      </c>
      <c r="X261" s="95"/>
      <c r="Y261" s="96"/>
      <c r="AC261" s="97"/>
      <c r="AZ261" s="98" t="s">
        <v>1</v>
      </c>
    </row>
    <row r="262" customFormat="false" ht="27" hidden="false" customHeight="true" outlineLevel="0" collapsed="false">
      <c r="A262" s="83" t="s">
        <v>391</v>
      </c>
      <c r="B262" s="83" t="s">
        <v>392</v>
      </c>
      <c r="C262" s="84" t="n">
        <v>4301031155</v>
      </c>
      <c r="D262" s="85" t="n">
        <v>4607091387315</v>
      </c>
      <c r="E262" s="85"/>
      <c r="F262" s="86" t="n">
        <v>0.7</v>
      </c>
      <c r="G262" s="87" t="n">
        <v>4</v>
      </c>
      <c r="H262" s="86" t="n">
        <v>2.8</v>
      </c>
      <c r="I262" s="86" t="n">
        <v>3.048</v>
      </c>
      <c r="J262" s="87" t="n">
        <v>156</v>
      </c>
      <c r="K262" s="88" t="s">
        <v>65</v>
      </c>
      <c r="L262" s="87" t="n">
        <v>45</v>
      </c>
      <c r="M262" s="89" t="str">
        <f aca="false"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62" s="89"/>
      <c r="O262" s="89"/>
      <c r="P262" s="89"/>
      <c r="Q262" s="89"/>
      <c r="R262" s="90"/>
      <c r="S262" s="90"/>
      <c r="T262" s="91" t="s">
        <v>66</v>
      </c>
      <c r="U262" s="92" t="n">
        <v>0</v>
      </c>
      <c r="V262" s="93" t="n">
        <f aca="false">IFERROR(IF(U262="",0,CEILING((U262/$H262),1)*$H262),"")</f>
        <v>0</v>
      </c>
      <c r="W262" s="94" t="str">
        <f aca="false">IFERROR(IF(V262=0,"",ROUNDUP(V262/H262,0)*0.00753),"")</f>
        <v/>
      </c>
      <c r="X262" s="95"/>
      <c r="Y262" s="96"/>
      <c r="AC262" s="97"/>
      <c r="AZ262" s="98" t="s">
        <v>1</v>
      </c>
    </row>
    <row r="263" customFormat="false" ht="12.75" hidden="false" customHeight="false" outlineLevel="0" collapsed="false">
      <c r="A263" s="99"/>
      <c r="B263" s="99"/>
      <c r="C263" s="99"/>
      <c r="D263" s="99"/>
      <c r="E263" s="99"/>
      <c r="F263" s="99"/>
      <c r="G263" s="99"/>
      <c r="H263" s="99"/>
      <c r="I263" s="99"/>
      <c r="J263" s="99"/>
      <c r="K263" s="99"/>
      <c r="L263" s="99"/>
      <c r="M263" s="100" t="s">
        <v>67</v>
      </c>
      <c r="N263" s="100"/>
      <c r="O263" s="100"/>
      <c r="P263" s="100"/>
      <c r="Q263" s="100"/>
      <c r="R263" s="100"/>
      <c r="S263" s="100"/>
      <c r="T263" s="101" t="s">
        <v>68</v>
      </c>
      <c r="U263" s="102" t="n">
        <f aca="false">IFERROR(U261/H261,"0")+IFERROR(U262/H262,"0")</f>
        <v>11.4155251141553</v>
      </c>
      <c r="V263" s="102" t="n">
        <f aca="false">IFERROR(V261/H261,"0")+IFERROR(V262/H262,"0")</f>
        <v>12</v>
      </c>
      <c r="W263" s="102" t="n">
        <f aca="false">IFERROR(IF(W261="",0,W261),"0")+IFERROR(IF(W262="",0,W262),"0")</f>
        <v>0.09036</v>
      </c>
      <c r="X263" s="103"/>
      <c r="Y263" s="103"/>
    </row>
    <row r="264" customFormat="false" ht="12.75" hidden="false" customHeight="false" outlineLevel="0" collapsed="false">
      <c r="A264" s="99"/>
      <c r="B264" s="99"/>
      <c r="C264" s="99"/>
      <c r="D264" s="99"/>
      <c r="E264" s="99"/>
      <c r="F264" s="99"/>
      <c r="G264" s="99"/>
      <c r="H264" s="99"/>
      <c r="I264" s="99"/>
      <c r="J264" s="99"/>
      <c r="K264" s="99"/>
      <c r="L264" s="99"/>
      <c r="M264" s="100" t="s">
        <v>67</v>
      </c>
      <c r="N264" s="100"/>
      <c r="O264" s="100"/>
      <c r="P264" s="100"/>
      <c r="Q264" s="100"/>
      <c r="R264" s="100"/>
      <c r="S264" s="100"/>
      <c r="T264" s="101" t="s">
        <v>66</v>
      </c>
      <c r="U264" s="102" t="n">
        <f aca="false">IFERROR(SUM(U261:U262),"0")</f>
        <v>50</v>
      </c>
      <c r="V264" s="102" t="n">
        <f aca="false">IFERROR(SUM(V261:V262),"0")</f>
        <v>52.56</v>
      </c>
      <c r="W264" s="101"/>
      <c r="X264" s="103"/>
      <c r="Y264" s="103"/>
    </row>
    <row r="265" customFormat="false" ht="16.5" hidden="false" customHeight="true" outlineLevel="0" collapsed="false">
      <c r="A265" s="81" t="s">
        <v>393</v>
      </c>
      <c r="B265" s="81"/>
      <c r="C265" s="81"/>
      <c r="D265" s="81"/>
      <c r="E265" s="81"/>
      <c r="F265" s="81"/>
      <c r="G265" s="81"/>
      <c r="H265" s="81"/>
      <c r="I265" s="81"/>
      <c r="J265" s="81"/>
      <c r="K265" s="81"/>
      <c r="L265" s="81"/>
      <c r="M265" s="81"/>
      <c r="N265" s="81"/>
      <c r="O265" s="81"/>
      <c r="P265" s="81"/>
      <c r="Q265" s="81"/>
      <c r="R265" s="81"/>
      <c r="S265" s="81"/>
      <c r="T265" s="81"/>
      <c r="U265" s="81"/>
      <c r="V265" s="81"/>
      <c r="W265" s="81"/>
      <c r="X265" s="81"/>
      <c r="Y265" s="81"/>
    </row>
    <row r="266" customFormat="false" ht="14.25" hidden="false" customHeight="true" outlineLevel="0" collapsed="false">
      <c r="A266" s="82" t="s">
        <v>62</v>
      </c>
      <c r="B266" s="82"/>
      <c r="C266" s="82"/>
      <c r="D266" s="82"/>
      <c r="E266" s="82"/>
      <c r="F266" s="82"/>
      <c r="G266" s="82"/>
      <c r="H266" s="82"/>
      <c r="I266" s="82"/>
      <c r="J266" s="82"/>
      <c r="K266" s="82"/>
      <c r="L266" s="82"/>
      <c r="M266" s="82"/>
      <c r="N266" s="82"/>
      <c r="O266" s="82"/>
      <c r="P266" s="82"/>
      <c r="Q266" s="82"/>
      <c r="R266" s="82"/>
      <c r="S266" s="82"/>
      <c r="T266" s="82"/>
      <c r="U266" s="82"/>
      <c r="V266" s="82"/>
      <c r="W266" s="82"/>
      <c r="X266" s="82"/>
      <c r="Y266" s="82"/>
    </row>
    <row r="267" customFormat="false" ht="37.5" hidden="false" customHeight="true" outlineLevel="0" collapsed="false">
      <c r="A267" s="83" t="s">
        <v>394</v>
      </c>
      <c r="B267" s="83" t="s">
        <v>395</v>
      </c>
      <c r="C267" s="84" t="n">
        <v>4301030368</v>
      </c>
      <c r="D267" s="85" t="n">
        <v>4607091383232</v>
      </c>
      <c r="E267" s="85"/>
      <c r="F267" s="86" t="n">
        <v>0.28</v>
      </c>
      <c r="G267" s="87" t="n">
        <v>6</v>
      </c>
      <c r="H267" s="86" t="n">
        <v>1.68</v>
      </c>
      <c r="I267" s="86" t="n">
        <v>2.6</v>
      </c>
      <c r="J267" s="87" t="n">
        <v>156</v>
      </c>
      <c r="K267" s="88" t="s">
        <v>65</v>
      </c>
      <c r="L267" s="87" t="n">
        <v>35</v>
      </c>
      <c r="M267" s="89" t="str">
        <f aca="false"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>П/к колбасы Баварские копченые Бавария Фикс.вес 0,28 NDX мгс Стародворье</v>
      </c>
      <c r="N267" s="89"/>
      <c r="O267" s="89"/>
      <c r="P267" s="89"/>
      <c r="Q267" s="89"/>
      <c r="R267" s="90"/>
      <c r="S267" s="90"/>
      <c r="T267" s="91" t="s">
        <v>66</v>
      </c>
      <c r="U267" s="92" t="n">
        <v>39</v>
      </c>
      <c r="V267" s="93" t="n">
        <f aca="false">IFERROR(IF(U267="",0,CEILING((U267/$H267),1)*$H267),"")</f>
        <v>40.32</v>
      </c>
      <c r="W267" s="94" t="n">
        <f aca="false">IFERROR(IF(V267=0,"",ROUNDUP(V267/H267,0)*0.00753),"")</f>
        <v>0.18072</v>
      </c>
      <c r="X267" s="95"/>
      <c r="Y267" s="96"/>
      <c r="AC267" s="97"/>
      <c r="AZ267" s="98" t="s">
        <v>1</v>
      </c>
    </row>
    <row r="268" customFormat="false" ht="27" hidden="false" customHeight="true" outlineLevel="0" collapsed="false">
      <c r="A268" s="83" t="s">
        <v>396</v>
      </c>
      <c r="B268" s="83" t="s">
        <v>397</v>
      </c>
      <c r="C268" s="84" t="n">
        <v>4301031066</v>
      </c>
      <c r="D268" s="85" t="n">
        <v>4607091383836</v>
      </c>
      <c r="E268" s="85"/>
      <c r="F268" s="86" t="n">
        <v>0.3</v>
      </c>
      <c r="G268" s="87" t="n">
        <v>6</v>
      </c>
      <c r="H268" s="86" t="n">
        <v>1.8</v>
      </c>
      <c r="I268" s="86" t="n">
        <v>2.048</v>
      </c>
      <c r="J268" s="87" t="n">
        <v>156</v>
      </c>
      <c r="K268" s="88" t="s">
        <v>65</v>
      </c>
      <c r="L268" s="87" t="n">
        <v>40</v>
      </c>
      <c r="M268" s="89" t="str">
        <f aca="false"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68" s="89"/>
      <c r="O268" s="89"/>
      <c r="P268" s="89"/>
      <c r="Q268" s="89"/>
      <c r="R268" s="90"/>
      <c r="S268" s="90"/>
      <c r="T268" s="91" t="s">
        <v>66</v>
      </c>
      <c r="U268" s="92" t="n">
        <v>0</v>
      </c>
      <c r="V268" s="93" t="n">
        <f aca="false">IFERROR(IF(U268="",0,CEILING((U268/$H268),1)*$H268),"")</f>
        <v>0</v>
      </c>
      <c r="W268" s="94" t="str">
        <f aca="false">IFERROR(IF(V268=0,"",ROUNDUP(V268/H268,0)*0.00753),"")</f>
        <v/>
      </c>
      <c r="X268" s="95"/>
      <c r="Y268" s="96"/>
      <c r="AC268" s="97"/>
      <c r="AZ268" s="98" t="s">
        <v>1</v>
      </c>
    </row>
    <row r="269" customFormat="false" ht="12.75" hidden="false" customHeight="false" outlineLevel="0" collapsed="false">
      <c r="A269" s="99"/>
      <c r="B269" s="99"/>
      <c r="C269" s="99"/>
      <c r="D269" s="99"/>
      <c r="E269" s="99"/>
      <c r="F269" s="99"/>
      <c r="G269" s="99"/>
      <c r="H269" s="99"/>
      <c r="I269" s="99"/>
      <c r="J269" s="99"/>
      <c r="K269" s="99"/>
      <c r="L269" s="99"/>
      <c r="M269" s="100" t="s">
        <v>67</v>
      </c>
      <c r="N269" s="100"/>
      <c r="O269" s="100"/>
      <c r="P269" s="100"/>
      <c r="Q269" s="100"/>
      <c r="R269" s="100"/>
      <c r="S269" s="100"/>
      <c r="T269" s="101" t="s">
        <v>68</v>
      </c>
      <c r="U269" s="102" t="n">
        <f aca="false">IFERROR(U267/H267,"0")+IFERROR(U268/H268,"0")</f>
        <v>23.2142857142857</v>
      </c>
      <c r="V269" s="102" t="n">
        <f aca="false">IFERROR(V267/H267,"0")+IFERROR(V268/H268,"0")</f>
        <v>24</v>
      </c>
      <c r="W269" s="102" t="n">
        <f aca="false">IFERROR(IF(W267="",0,W267),"0")+IFERROR(IF(W268="",0,W268),"0")</f>
        <v>0.18072</v>
      </c>
      <c r="X269" s="103"/>
      <c r="Y269" s="103"/>
    </row>
    <row r="270" customFormat="false" ht="12.75" hidden="false" customHeight="false" outlineLevel="0" collapsed="false">
      <c r="A270" s="99"/>
      <c r="B270" s="99"/>
      <c r="C270" s="99"/>
      <c r="D270" s="99"/>
      <c r="E270" s="99"/>
      <c r="F270" s="99"/>
      <c r="G270" s="99"/>
      <c r="H270" s="99"/>
      <c r="I270" s="99"/>
      <c r="J270" s="99"/>
      <c r="K270" s="99"/>
      <c r="L270" s="99"/>
      <c r="M270" s="100" t="s">
        <v>67</v>
      </c>
      <c r="N270" s="100"/>
      <c r="O270" s="100"/>
      <c r="P270" s="100"/>
      <c r="Q270" s="100"/>
      <c r="R270" s="100"/>
      <c r="S270" s="100"/>
      <c r="T270" s="101" t="s">
        <v>66</v>
      </c>
      <c r="U270" s="102" t="n">
        <f aca="false">IFERROR(SUM(U267:U268),"0")</f>
        <v>39</v>
      </c>
      <c r="V270" s="102" t="n">
        <f aca="false">IFERROR(SUM(V267:V268),"0")</f>
        <v>40.32</v>
      </c>
      <c r="W270" s="101"/>
      <c r="X270" s="103"/>
      <c r="Y270" s="103"/>
    </row>
    <row r="271" customFormat="false" ht="14.25" hidden="false" customHeight="true" outlineLevel="0" collapsed="false">
      <c r="A271" s="82" t="s">
        <v>69</v>
      </c>
      <c r="B271" s="82"/>
      <c r="C271" s="82"/>
      <c r="D271" s="82"/>
      <c r="E271" s="82"/>
      <c r="F271" s="82"/>
      <c r="G271" s="82"/>
      <c r="H271" s="82"/>
      <c r="I271" s="82"/>
      <c r="J271" s="82"/>
      <c r="K271" s="82"/>
      <c r="L271" s="82"/>
      <c r="M271" s="82"/>
      <c r="N271" s="82"/>
      <c r="O271" s="82"/>
      <c r="P271" s="82"/>
      <c r="Q271" s="82"/>
      <c r="R271" s="82"/>
      <c r="S271" s="82"/>
      <c r="T271" s="82"/>
      <c r="U271" s="82"/>
      <c r="V271" s="82"/>
      <c r="W271" s="82"/>
      <c r="X271" s="82"/>
      <c r="Y271" s="82"/>
    </row>
    <row r="272" customFormat="false" ht="27" hidden="false" customHeight="true" outlineLevel="0" collapsed="false">
      <c r="A272" s="83" t="s">
        <v>398</v>
      </c>
      <c r="B272" s="83" t="s">
        <v>399</v>
      </c>
      <c r="C272" s="84" t="n">
        <v>4301051142</v>
      </c>
      <c r="D272" s="85" t="n">
        <v>4607091387919</v>
      </c>
      <c r="E272" s="85"/>
      <c r="F272" s="86" t="n">
        <v>1.35</v>
      </c>
      <c r="G272" s="87" t="n">
        <v>6</v>
      </c>
      <c r="H272" s="86" t="n">
        <v>8.1</v>
      </c>
      <c r="I272" s="86" t="n">
        <v>8.664</v>
      </c>
      <c r="J272" s="87" t="n">
        <v>56</v>
      </c>
      <c r="K272" s="88" t="s">
        <v>65</v>
      </c>
      <c r="L272" s="87" t="n">
        <v>45</v>
      </c>
      <c r="M272" s="89" t="str">
        <f aca="false"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72" s="89"/>
      <c r="O272" s="89"/>
      <c r="P272" s="89"/>
      <c r="Q272" s="89"/>
      <c r="R272" s="90"/>
      <c r="S272" s="90"/>
      <c r="T272" s="91" t="s">
        <v>66</v>
      </c>
      <c r="U272" s="92" t="n">
        <v>70</v>
      </c>
      <c r="V272" s="93" t="n">
        <f aca="false">IFERROR(IF(U272="",0,CEILING((U272/$H272),1)*$H272),"")</f>
        <v>72.9</v>
      </c>
      <c r="W272" s="94" t="n">
        <f aca="false">IFERROR(IF(V272=0,"",ROUNDUP(V272/H272,0)*0.02175),"")</f>
        <v>0.19575</v>
      </c>
      <c r="X272" s="95"/>
      <c r="Y272" s="96"/>
      <c r="AC272" s="97"/>
      <c r="AZ272" s="98" t="s">
        <v>1</v>
      </c>
    </row>
    <row r="273" customFormat="false" ht="27" hidden="false" customHeight="true" outlineLevel="0" collapsed="false">
      <c r="A273" s="83" t="s">
        <v>400</v>
      </c>
      <c r="B273" s="83" t="s">
        <v>401</v>
      </c>
      <c r="C273" s="84" t="n">
        <v>4301051109</v>
      </c>
      <c r="D273" s="85" t="n">
        <v>4607091383942</v>
      </c>
      <c r="E273" s="85"/>
      <c r="F273" s="86" t="n">
        <v>0.42</v>
      </c>
      <c r="G273" s="87" t="n">
        <v>6</v>
      </c>
      <c r="H273" s="86" t="n">
        <v>2.52</v>
      </c>
      <c r="I273" s="86" t="n">
        <v>2.792</v>
      </c>
      <c r="J273" s="87" t="n">
        <v>156</v>
      </c>
      <c r="K273" s="88" t="s">
        <v>129</v>
      </c>
      <c r="L273" s="87" t="n">
        <v>45</v>
      </c>
      <c r="M273" s="89" t="str">
        <f aca="false"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73" s="89"/>
      <c r="O273" s="89"/>
      <c r="P273" s="89"/>
      <c r="Q273" s="89"/>
      <c r="R273" s="90"/>
      <c r="S273" s="90"/>
      <c r="T273" s="91" t="s">
        <v>66</v>
      </c>
      <c r="U273" s="92" t="n">
        <v>96</v>
      </c>
      <c r="V273" s="93" t="n">
        <f aca="false">IFERROR(IF(U273="",0,CEILING((U273/$H273),1)*$H273),"")</f>
        <v>98.28</v>
      </c>
      <c r="W273" s="94" t="n">
        <f aca="false">IFERROR(IF(V273=0,"",ROUNDUP(V273/H273,0)*0.00753),"")</f>
        <v>0.29367</v>
      </c>
      <c r="X273" s="95"/>
      <c r="Y273" s="96"/>
      <c r="AC273" s="97"/>
      <c r="AZ273" s="98" t="s">
        <v>1</v>
      </c>
    </row>
    <row r="274" customFormat="false" ht="27" hidden="false" customHeight="true" outlineLevel="0" collapsed="false">
      <c r="A274" s="83" t="s">
        <v>402</v>
      </c>
      <c r="B274" s="83" t="s">
        <v>403</v>
      </c>
      <c r="C274" s="84" t="n">
        <v>4301051300</v>
      </c>
      <c r="D274" s="85" t="n">
        <v>4607091383959</v>
      </c>
      <c r="E274" s="85"/>
      <c r="F274" s="86" t="n">
        <v>0.42</v>
      </c>
      <c r="G274" s="87" t="n">
        <v>6</v>
      </c>
      <c r="H274" s="86" t="n">
        <v>2.52</v>
      </c>
      <c r="I274" s="86" t="n">
        <v>2.78</v>
      </c>
      <c r="J274" s="87" t="n">
        <v>156</v>
      </c>
      <c r="K274" s="88" t="s">
        <v>65</v>
      </c>
      <c r="L274" s="87" t="n">
        <v>35</v>
      </c>
      <c r="M274" s="89" t="str">
        <f aca="false"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74" s="89"/>
      <c r="O274" s="89"/>
      <c r="P274" s="89"/>
      <c r="Q274" s="89"/>
      <c r="R274" s="90"/>
      <c r="S274" s="90"/>
      <c r="T274" s="91" t="s">
        <v>66</v>
      </c>
      <c r="U274" s="92" t="n">
        <v>105</v>
      </c>
      <c r="V274" s="93" t="n">
        <f aca="false">IFERROR(IF(U274="",0,CEILING((U274/$H274),1)*$H274),"")</f>
        <v>105.84</v>
      </c>
      <c r="W274" s="94" t="n">
        <f aca="false">IFERROR(IF(V274=0,"",ROUNDUP(V274/H274,0)*0.00753),"")</f>
        <v>0.31626</v>
      </c>
      <c r="X274" s="95"/>
      <c r="Y274" s="96"/>
      <c r="AC274" s="97"/>
      <c r="AZ274" s="98" t="s">
        <v>1</v>
      </c>
    </row>
    <row r="275" customFormat="false" ht="12.75" hidden="false" customHeight="false" outlineLevel="0" collapsed="false">
      <c r="A275" s="99"/>
      <c r="B275" s="99"/>
      <c r="C275" s="99"/>
      <c r="D275" s="99"/>
      <c r="E275" s="99"/>
      <c r="F275" s="99"/>
      <c r="G275" s="99"/>
      <c r="H275" s="99"/>
      <c r="I275" s="99"/>
      <c r="J275" s="99"/>
      <c r="K275" s="99"/>
      <c r="L275" s="99"/>
      <c r="M275" s="100" t="s">
        <v>67</v>
      </c>
      <c r="N275" s="100"/>
      <c r="O275" s="100"/>
      <c r="P275" s="100"/>
      <c r="Q275" s="100"/>
      <c r="R275" s="100"/>
      <c r="S275" s="100"/>
      <c r="T275" s="101" t="s">
        <v>68</v>
      </c>
      <c r="U275" s="102" t="n">
        <f aca="false">IFERROR(U272/H272,"0")+IFERROR(U273/H273,"0")+IFERROR(U274/H274,"0")</f>
        <v>88.4038800705467</v>
      </c>
      <c r="V275" s="102" t="n">
        <f aca="false">IFERROR(V272/H272,"0")+IFERROR(V273/H273,"0")+IFERROR(V274/H274,"0")</f>
        <v>90</v>
      </c>
      <c r="W275" s="102" t="n">
        <f aca="false">IFERROR(IF(W272="",0,W272),"0")+IFERROR(IF(W273="",0,W273),"0")+IFERROR(IF(W274="",0,W274),"0")</f>
        <v>0.80568</v>
      </c>
      <c r="X275" s="103"/>
      <c r="Y275" s="103"/>
    </row>
    <row r="276" customFormat="false" ht="12.75" hidden="false" customHeight="false" outlineLevel="0" collapsed="false">
      <c r="A276" s="99"/>
      <c r="B276" s="99"/>
      <c r="C276" s="99"/>
      <c r="D276" s="99"/>
      <c r="E276" s="99"/>
      <c r="F276" s="99"/>
      <c r="G276" s="99"/>
      <c r="H276" s="99"/>
      <c r="I276" s="99"/>
      <c r="J276" s="99"/>
      <c r="K276" s="99"/>
      <c r="L276" s="99"/>
      <c r="M276" s="100" t="s">
        <v>67</v>
      </c>
      <c r="N276" s="100"/>
      <c r="O276" s="100"/>
      <c r="P276" s="100"/>
      <c r="Q276" s="100"/>
      <c r="R276" s="100"/>
      <c r="S276" s="100"/>
      <c r="T276" s="101" t="s">
        <v>66</v>
      </c>
      <c r="U276" s="102" t="n">
        <f aca="false">IFERROR(SUM(U272:U274),"0")</f>
        <v>271</v>
      </c>
      <c r="V276" s="102" t="n">
        <f aca="false">IFERROR(SUM(V272:V274),"0")</f>
        <v>277.02</v>
      </c>
      <c r="W276" s="101"/>
      <c r="X276" s="103"/>
      <c r="Y276" s="103"/>
    </row>
    <row r="277" customFormat="false" ht="14.25" hidden="false" customHeight="true" outlineLevel="0" collapsed="false">
      <c r="A277" s="82" t="s">
        <v>200</v>
      </c>
      <c r="B277" s="82"/>
      <c r="C277" s="82"/>
      <c r="D277" s="82"/>
      <c r="E277" s="82"/>
      <c r="F277" s="82"/>
      <c r="G277" s="82"/>
      <c r="H277" s="82"/>
      <c r="I277" s="82"/>
      <c r="J277" s="82"/>
      <c r="K277" s="82"/>
      <c r="L277" s="82"/>
      <c r="M277" s="82"/>
      <c r="N277" s="82"/>
      <c r="O277" s="82"/>
      <c r="P277" s="82"/>
      <c r="Q277" s="82"/>
      <c r="R277" s="82"/>
      <c r="S277" s="82"/>
      <c r="T277" s="82"/>
      <c r="U277" s="82"/>
      <c r="V277" s="82"/>
      <c r="W277" s="82"/>
      <c r="X277" s="82"/>
      <c r="Y277" s="82"/>
    </row>
    <row r="278" customFormat="false" ht="27" hidden="false" customHeight="true" outlineLevel="0" collapsed="false">
      <c r="A278" s="83" t="s">
        <v>404</v>
      </c>
      <c r="B278" s="83" t="s">
        <v>405</v>
      </c>
      <c r="C278" s="84" t="n">
        <v>4301060324</v>
      </c>
      <c r="D278" s="85" t="n">
        <v>4607091388831</v>
      </c>
      <c r="E278" s="85"/>
      <c r="F278" s="86" t="n">
        <v>0.38</v>
      </c>
      <c r="G278" s="87" t="n">
        <v>6</v>
      </c>
      <c r="H278" s="86" t="n">
        <v>2.28</v>
      </c>
      <c r="I278" s="86" t="n">
        <v>2.552</v>
      </c>
      <c r="J278" s="87" t="n">
        <v>156</v>
      </c>
      <c r="K278" s="88" t="s">
        <v>65</v>
      </c>
      <c r="L278" s="87" t="n">
        <v>40</v>
      </c>
      <c r="M278" s="89" t="str">
        <f aca="false"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78" s="89"/>
      <c r="O278" s="89"/>
      <c r="P278" s="89"/>
      <c r="Q278" s="89"/>
      <c r="R278" s="90"/>
      <c r="S278" s="90"/>
      <c r="T278" s="91" t="s">
        <v>66</v>
      </c>
      <c r="U278" s="92" t="n">
        <v>0</v>
      </c>
      <c r="V278" s="93" t="n">
        <f aca="false">IFERROR(IF(U278="",0,CEILING((U278/$H278),1)*$H278),"")</f>
        <v>0</v>
      </c>
      <c r="W278" s="94" t="str">
        <f aca="false">IFERROR(IF(V278=0,"",ROUNDUP(V278/H278,0)*0.00753),"")</f>
        <v/>
      </c>
      <c r="X278" s="95"/>
      <c r="Y278" s="96"/>
      <c r="AC278" s="97"/>
      <c r="AZ278" s="98" t="s">
        <v>1</v>
      </c>
    </row>
    <row r="279" customFormat="false" ht="12.75" hidden="false" customHeight="false" outlineLevel="0" collapsed="false">
      <c r="A279" s="99"/>
      <c r="B279" s="99"/>
      <c r="C279" s="99"/>
      <c r="D279" s="99"/>
      <c r="E279" s="99"/>
      <c r="F279" s="99"/>
      <c r="G279" s="99"/>
      <c r="H279" s="99"/>
      <c r="I279" s="99"/>
      <c r="J279" s="99"/>
      <c r="K279" s="99"/>
      <c r="L279" s="99"/>
      <c r="M279" s="100" t="s">
        <v>67</v>
      </c>
      <c r="N279" s="100"/>
      <c r="O279" s="100"/>
      <c r="P279" s="100"/>
      <c r="Q279" s="100"/>
      <c r="R279" s="100"/>
      <c r="S279" s="100"/>
      <c r="T279" s="101" t="s">
        <v>68</v>
      </c>
      <c r="U279" s="102" t="n">
        <f aca="false">IFERROR(U278/H278,"0")</f>
        <v>0</v>
      </c>
      <c r="V279" s="102" t="n">
        <f aca="false">IFERROR(V278/H278,"0")</f>
        <v>0</v>
      </c>
      <c r="W279" s="102" t="n">
        <f aca="false">IFERROR(IF(W278="",0,W278),"0")</f>
        <v>0</v>
      </c>
      <c r="X279" s="103"/>
      <c r="Y279" s="103"/>
    </row>
    <row r="280" customFormat="false" ht="12.75" hidden="false" customHeight="false" outlineLevel="0" collapsed="false">
      <c r="A280" s="99"/>
      <c r="B280" s="99"/>
      <c r="C280" s="99"/>
      <c r="D280" s="99"/>
      <c r="E280" s="99"/>
      <c r="F280" s="99"/>
      <c r="G280" s="99"/>
      <c r="H280" s="99"/>
      <c r="I280" s="99"/>
      <c r="J280" s="99"/>
      <c r="K280" s="99"/>
      <c r="L280" s="99"/>
      <c r="M280" s="100" t="s">
        <v>67</v>
      </c>
      <c r="N280" s="100"/>
      <c r="O280" s="100"/>
      <c r="P280" s="100"/>
      <c r="Q280" s="100"/>
      <c r="R280" s="100"/>
      <c r="S280" s="100"/>
      <c r="T280" s="101" t="s">
        <v>66</v>
      </c>
      <c r="U280" s="102" t="n">
        <f aca="false">IFERROR(SUM(U278:U278),"0")</f>
        <v>0</v>
      </c>
      <c r="V280" s="102" t="n">
        <f aca="false">IFERROR(SUM(V278:V278),"0")</f>
        <v>0</v>
      </c>
      <c r="W280" s="101"/>
      <c r="X280" s="103"/>
      <c r="Y280" s="103"/>
    </row>
    <row r="281" customFormat="false" ht="14.25" hidden="false" customHeight="true" outlineLevel="0" collapsed="false">
      <c r="A281" s="82" t="s">
        <v>82</v>
      </c>
      <c r="B281" s="82"/>
      <c r="C281" s="82"/>
      <c r="D281" s="82"/>
      <c r="E281" s="82"/>
      <c r="F281" s="82"/>
      <c r="G281" s="82"/>
      <c r="H281" s="82"/>
      <c r="I281" s="82"/>
      <c r="J281" s="82"/>
      <c r="K281" s="82"/>
      <c r="L281" s="82"/>
      <c r="M281" s="82"/>
      <c r="N281" s="82"/>
      <c r="O281" s="82"/>
      <c r="P281" s="82"/>
      <c r="Q281" s="82"/>
      <c r="R281" s="82"/>
      <c r="S281" s="82"/>
      <c r="T281" s="82"/>
      <c r="U281" s="82"/>
      <c r="V281" s="82"/>
      <c r="W281" s="82"/>
      <c r="X281" s="82"/>
      <c r="Y281" s="82"/>
    </row>
    <row r="282" customFormat="false" ht="27" hidden="false" customHeight="true" outlineLevel="0" collapsed="false">
      <c r="A282" s="83" t="s">
        <v>406</v>
      </c>
      <c r="B282" s="83" t="s">
        <v>407</v>
      </c>
      <c r="C282" s="84" t="n">
        <v>4301032015</v>
      </c>
      <c r="D282" s="85" t="n">
        <v>4607091383102</v>
      </c>
      <c r="E282" s="85"/>
      <c r="F282" s="86" t="n">
        <v>0.17</v>
      </c>
      <c r="G282" s="87" t="n">
        <v>15</v>
      </c>
      <c r="H282" s="86" t="n">
        <v>2.55</v>
      </c>
      <c r="I282" s="86" t="n">
        <v>2.975</v>
      </c>
      <c r="J282" s="87" t="n">
        <v>156</v>
      </c>
      <c r="K282" s="88" t="s">
        <v>85</v>
      </c>
      <c r="L282" s="87" t="n">
        <v>180</v>
      </c>
      <c r="M282" s="89" t="str">
        <f aca="false"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82" s="89"/>
      <c r="O282" s="89"/>
      <c r="P282" s="89"/>
      <c r="Q282" s="89"/>
      <c r="R282" s="90"/>
      <c r="S282" s="90"/>
      <c r="T282" s="91" t="s">
        <v>66</v>
      </c>
      <c r="U282" s="92" t="n">
        <v>0</v>
      </c>
      <c r="V282" s="93" t="n">
        <f aca="false">IFERROR(IF(U282="",0,CEILING((U282/$H282),1)*$H282),"")</f>
        <v>0</v>
      </c>
      <c r="W282" s="94" t="str">
        <f aca="false">IFERROR(IF(V282=0,"",ROUNDUP(V282/H282,0)*0.00753),"")</f>
        <v/>
      </c>
      <c r="X282" s="95"/>
      <c r="Y282" s="96"/>
      <c r="AC282" s="97"/>
      <c r="AZ282" s="98" t="s">
        <v>1</v>
      </c>
    </row>
    <row r="283" customFormat="false" ht="12.75" hidden="false" customHeight="false" outlineLevel="0" collapsed="false">
      <c r="A283" s="99"/>
      <c r="B283" s="99"/>
      <c r="C283" s="99"/>
      <c r="D283" s="99"/>
      <c r="E283" s="99"/>
      <c r="F283" s="99"/>
      <c r="G283" s="99"/>
      <c r="H283" s="99"/>
      <c r="I283" s="99"/>
      <c r="J283" s="99"/>
      <c r="K283" s="99"/>
      <c r="L283" s="99"/>
      <c r="M283" s="100" t="s">
        <v>67</v>
      </c>
      <c r="N283" s="100"/>
      <c r="O283" s="100"/>
      <c r="P283" s="100"/>
      <c r="Q283" s="100"/>
      <c r="R283" s="100"/>
      <c r="S283" s="100"/>
      <c r="T283" s="101" t="s">
        <v>68</v>
      </c>
      <c r="U283" s="102" t="n">
        <f aca="false">IFERROR(U282/H282,"0")</f>
        <v>0</v>
      </c>
      <c r="V283" s="102" t="n">
        <f aca="false">IFERROR(V282/H282,"0")</f>
        <v>0</v>
      </c>
      <c r="W283" s="102" t="n">
        <f aca="false">IFERROR(IF(W282="",0,W282),"0")</f>
        <v>0</v>
      </c>
      <c r="X283" s="103"/>
      <c r="Y283" s="103"/>
    </row>
    <row r="284" customFormat="false" ht="12.75" hidden="false" customHeight="false" outlineLevel="0" collapsed="false">
      <c r="A284" s="99"/>
      <c r="B284" s="99"/>
      <c r="C284" s="99"/>
      <c r="D284" s="99"/>
      <c r="E284" s="99"/>
      <c r="F284" s="99"/>
      <c r="G284" s="99"/>
      <c r="H284" s="99"/>
      <c r="I284" s="99"/>
      <c r="J284" s="99"/>
      <c r="K284" s="99"/>
      <c r="L284" s="99"/>
      <c r="M284" s="100" t="s">
        <v>67</v>
      </c>
      <c r="N284" s="100"/>
      <c r="O284" s="100"/>
      <c r="P284" s="100"/>
      <c r="Q284" s="100"/>
      <c r="R284" s="100"/>
      <c r="S284" s="100"/>
      <c r="T284" s="101" t="s">
        <v>66</v>
      </c>
      <c r="U284" s="102" t="n">
        <f aca="false">IFERROR(SUM(U282:U282),"0")</f>
        <v>0</v>
      </c>
      <c r="V284" s="102" t="n">
        <f aca="false">IFERROR(SUM(V282:V282),"0")</f>
        <v>0</v>
      </c>
      <c r="W284" s="101"/>
      <c r="X284" s="103"/>
      <c r="Y284" s="103"/>
    </row>
    <row r="285" customFormat="false" ht="27.75" hidden="false" customHeight="true" outlineLevel="0" collapsed="false">
      <c r="A285" s="79" t="s">
        <v>408</v>
      </c>
      <c r="B285" s="79"/>
      <c r="C285" s="79"/>
      <c r="D285" s="79"/>
      <c r="E285" s="79"/>
      <c r="F285" s="79"/>
      <c r="G285" s="79"/>
      <c r="H285" s="79"/>
      <c r="I285" s="79"/>
      <c r="J285" s="79"/>
      <c r="K285" s="79"/>
      <c r="L285" s="79"/>
      <c r="M285" s="79"/>
      <c r="N285" s="79"/>
      <c r="O285" s="79"/>
      <c r="P285" s="79"/>
      <c r="Q285" s="79"/>
      <c r="R285" s="79"/>
      <c r="S285" s="79"/>
      <c r="T285" s="79"/>
      <c r="U285" s="79"/>
      <c r="V285" s="79"/>
      <c r="W285" s="79"/>
      <c r="X285" s="80"/>
      <c r="Y285" s="80"/>
    </row>
    <row r="286" customFormat="false" ht="16.5" hidden="false" customHeight="true" outlineLevel="0" collapsed="false">
      <c r="A286" s="81" t="s">
        <v>409</v>
      </c>
      <c r="B286" s="81"/>
      <c r="C286" s="81"/>
      <c r="D286" s="81"/>
      <c r="E286" s="81"/>
      <c r="F286" s="81"/>
      <c r="G286" s="81"/>
      <c r="H286" s="81"/>
      <c r="I286" s="81"/>
      <c r="J286" s="81"/>
      <c r="K286" s="81"/>
      <c r="L286" s="81"/>
      <c r="M286" s="81"/>
      <c r="N286" s="81"/>
      <c r="O286" s="81"/>
      <c r="P286" s="81"/>
      <c r="Q286" s="81"/>
      <c r="R286" s="81"/>
      <c r="S286" s="81"/>
      <c r="T286" s="81"/>
      <c r="U286" s="81"/>
      <c r="V286" s="81"/>
      <c r="W286" s="81"/>
      <c r="X286" s="81"/>
      <c r="Y286" s="81"/>
    </row>
    <row r="287" customFormat="false" ht="14.25" hidden="false" customHeight="true" outlineLevel="0" collapsed="false">
      <c r="A287" s="82" t="s">
        <v>106</v>
      </c>
      <c r="B287" s="82"/>
      <c r="C287" s="82"/>
      <c r="D287" s="82"/>
      <c r="E287" s="82"/>
      <c r="F287" s="82"/>
      <c r="G287" s="82"/>
      <c r="H287" s="82"/>
      <c r="I287" s="82"/>
      <c r="J287" s="82"/>
      <c r="K287" s="82"/>
      <c r="L287" s="82"/>
      <c r="M287" s="82"/>
      <c r="N287" s="82"/>
      <c r="O287" s="82"/>
      <c r="P287" s="82"/>
      <c r="Q287" s="82"/>
      <c r="R287" s="82"/>
      <c r="S287" s="82"/>
      <c r="T287" s="82"/>
      <c r="U287" s="82"/>
      <c r="V287" s="82"/>
      <c r="W287" s="82"/>
      <c r="X287" s="82"/>
      <c r="Y287" s="82"/>
    </row>
    <row r="288" customFormat="false" ht="27" hidden="false" customHeight="true" outlineLevel="0" collapsed="false">
      <c r="A288" s="83" t="s">
        <v>410</v>
      </c>
      <c r="B288" s="83" t="s">
        <v>411</v>
      </c>
      <c r="C288" s="84" t="n">
        <v>4301011339</v>
      </c>
      <c r="D288" s="85" t="n">
        <v>4607091383997</v>
      </c>
      <c r="E288" s="85"/>
      <c r="F288" s="86" t="n">
        <v>2.5</v>
      </c>
      <c r="G288" s="87" t="n">
        <v>6</v>
      </c>
      <c r="H288" s="86" t="n">
        <v>15</v>
      </c>
      <c r="I288" s="86" t="n">
        <v>15.48</v>
      </c>
      <c r="J288" s="87" t="n">
        <v>48</v>
      </c>
      <c r="K288" s="88" t="s">
        <v>65</v>
      </c>
      <c r="L288" s="87" t="n">
        <v>60</v>
      </c>
      <c r="M288" s="89" t="str">
        <f aca="false"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8" s="89"/>
      <c r="O288" s="89"/>
      <c r="P288" s="89"/>
      <c r="Q288" s="89"/>
      <c r="R288" s="90"/>
      <c r="S288" s="90"/>
      <c r="T288" s="91" t="s">
        <v>66</v>
      </c>
      <c r="U288" s="92" t="n">
        <v>0</v>
      </c>
      <c r="V288" s="93" t="n">
        <f aca="false">IFERROR(IF(U288="",0,CEILING((U288/$H288),1)*$H288),"")</f>
        <v>0</v>
      </c>
      <c r="W288" s="94" t="str">
        <f aca="false">IFERROR(IF(V288=0,"",ROUNDUP(V288/H288,0)*0.02175),"")</f>
        <v/>
      </c>
      <c r="X288" s="95"/>
      <c r="Y288" s="96"/>
      <c r="AC288" s="97"/>
      <c r="AZ288" s="98" t="s">
        <v>1</v>
      </c>
    </row>
    <row r="289" customFormat="false" ht="27" hidden="false" customHeight="true" outlineLevel="0" collapsed="false">
      <c r="A289" s="83" t="s">
        <v>410</v>
      </c>
      <c r="B289" s="83" t="s">
        <v>412</v>
      </c>
      <c r="C289" s="84" t="n">
        <v>4301011239</v>
      </c>
      <c r="D289" s="85" t="n">
        <v>4607091383997</v>
      </c>
      <c r="E289" s="85"/>
      <c r="F289" s="86" t="n">
        <v>2.5</v>
      </c>
      <c r="G289" s="87" t="n">
        <v>6</v>
      </c>
      <c r="H289" s="86" t="n">
        <v>15</v>
      </c>
      <c r="I289" s="86" t="n">
        <v>15.48</v>
      </c>
      <c r="J289" s="87" t="n">
        <v>48</v>
      </c>
      <c r="K289" s="88" t="s">
        <v>305</v>
      </c>
      <c r="L289" s="87" t="n">
        <v>60</v>
      </c>
      <c r="M289" s="89" t="str">
        <f aca="false"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9" s="89"/>
      <c r="O289" s="89"/>
      <c r="P289" s="89"/>
      <c r="Q289" s="89"/>
      <c r="R289" s="90"/>
      <c r="S289" s="90"/>
      <c r="T289" s="91" t="s">
        <v>66</v>
      </c>
      <c r="U289" s="92" t="n">
        <v>1600</v>
      </c>
      <c r="V289" s="93" t="n">
        <f aca="false">IFERROR(IF(U289="",0,CEILING((U289/$H289),1)*$H289),"")</f>
        <v>1605</v>
      </c>
      <c r="W289" s="94" t="n">
        <f aca="false">IFERROR(IF(V289=0,"",ROUNDUP(V289/H289,0)*0.02039),"")</f>
        <v>2.18173</v>
      </c>
      <c r="X289" s="95"/>
      <c r="Y289" s="96"/>
      <c r="AC289" s="97"/>
      <c r="AZ289" s="98" t="s">
        <v>1</v>
      </c>
    </row>
    <row r="290" customFormat="false" ht="27" hidden="false" customHeight="true" outlineLevel="0" collapsed="false">
      <c r="A290" s="83" t="s">
        <v>413</v>
      </c>
      <c r="B290" s="83" t="s">
        <v>414</v>
      </c>
      <c r="C290" s="84" t="n">
        <v>4301011326</v>
      </c>
      <c r="D290" s="85" t="n">
        <v>4607091384130</v>
      </c>
      <c r="E290" s="85"/>
      <c r="F290" s="86" t="n">
        <v>2.5</v>
      </c>
      <c r="G290" s="87" t="n">
        <v>6</v>
      </c>
      <c r="H290" s="86" t="n">
        <v>15</v>
      </c>
      <c r="I290" s="86" t="n">
        <v>15.48</v>
      </c>
      <c r="J290" s="87" t="n">
        <v>48</v>
      </c>
      <c r="K290" s="88" t="s">
        <v>65</v>
      </c>
      <c r="L290" s="87" t="n">
        <v>60</v>
      </c>
      <c r="M290" s="89" t="str">
        <f aca="false"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0" s="89"/>
      <c r="O290" s="89"/>
      <c r="P290" s="89"/>
      <c r="Q290" s="89"/>
      <c r="R290" s="90"/>
      <c r="S290" s="90"/>
      <c r="T290" s="91" t="s">
        <v>66</v>
      </c>
      <c r="U290" s="92" t="n">
        <v>0</v>
      </c>
      <c r="V290" s="93" t="n">
        <f aca="false">IFERROR(IF(U290="",0,CEILING((U290/$H290),1)*$H290),"")</f>
        <v>0</v>
      </c>
      <c r="W290" s="94" t="str">
        <f aca="false">IFERROR(IF(V290=0,"",ROUNDUP(V290/H290,0)*0.02175),"")</f>
        <v/>
      </c>
      <c r="X290" s="95"/>
      <c r="Y290" s="96"/>
      <c r="AC290" s="97"/>
      <c r="AZ290" s="98" t="s">
        <v>1</v>
      </c>
    </row>
    <row r="291" customFormat="false" ht="27" hidden="false" customHeight="true" outlineLevel="0" collapsed="false">
      <c r="A291" s="83" t="s">
        <v>413</v>
      </c>
      <c r="B291" s="83" t="s">
        <v>415</v>
      </c>
      <c r="C291" s="84" t="n">
        <v>4301011240</v>
      </c>
      <c r="D291" s="85" t="n">
        <v>4607091384130</v>
      </c>
      <c r="E291" s="85"/>
      <c r="F291" s="86" t="n">
        <v>2.5</v>
      </c>
      <c r="G291" s="87" t="n">
        <v>6</v>
      </c>
      <c r="H291" s="86" t="n">
        <v>15</v>
      </c>
      <c r="I291" s="86" t="n">
        <v>15.48</v>
      </c>
      <c r="J291" s="87" t="n">
        <v>48</v>
      </c>
      <c r="K291" s="88" t="s">
        <v>305</v>
      </c>
      <c r="L291" s="87" t="n">
        <v>60</v>
      </c>
      <c r="M291" s="89" t="str">
        <f aca="false"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1" s="89"/>
      <c r="O291" s="89"/>
      <c r="P291" s="89"/>
      <c r="Q291" s="89"/>
      <c r="R291" s="90"/>
      <c r="S291" s="90"/>
      <c r="T291" s="91" t="s">
        <v>66</v>
      </c>
      <c r="U291" s="92" t="n">
        <v>1450</v>
      </c>
      <c r="V291" s="93" t="n">
        <f aca="false">IFERROR(IF(U291="",0,CEILING((U291/$H291),1)*$H291),"")</f>
        <v>1455</v>
      </c>
      <c r="W291" s="94" t="n">
        <f aca="false">IFERROR(IF(V291=0,"",ROUNDUP(V291/H291,0)*0.02039),"")</f>
        <v>1.97783</v>
      </c>
      <c r="X291" s="95"/>
      <c r="Y291" s="96"/>
      <c r="AC291" s="97"/>
      <c r="AZ291" s="98" t="s">
        <v>1</v>
      </c>
    </row>
    <row r="292" customFormat="false" ht="16.5" hidden="false" customHeight="true" outlineLevel="0" collapsed="false">
      <c r="A292" s="83" t="s">
        <v>416</v>
      </c>
      <c r="B292" s="83" t="s">
        <v>417</v>
      </c>
      <c r="C292" s="84" t="n">
        <v>4301011330</v>
      </c>
      <c r="D292" s="85" t="n">
        <v>4607091384147</v>
      </c>
      <c r="E292" s="85"/>
      <c r="F292" s="86" t="n">
        <v>2.5</v>
      </c>
      <c r="G292" s="87" t="n">
        <v>6</v>
      </c>
      <c r="H292" s="86" t="n">
        <v>15</v>
      </c>
      <c r="I292" s="86" t="n">
        <v>15.48</v>
      </c>
      <c r="J292" s="87" t="n">
        <v>48</v>
      </c>
      <c r="K292" s="88" t="s">
        <v>65</v>
      </c>
      <c r="L292" s="87" t="n">
        <v>60</v>
      </c>
      <c r="M292" s="89" t="str">
        <f aca="false"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92" s="89"/>
      <c r="O292" s="89"/>
      <c r="P292" s="89"/>
      <c r="Q292" s="89"/>
      <c r="R292" s="90"/>
      <c r="S292" s="90"/>
      <c r="T292" s="91" t="s">
        <v>66</v>
      </c>
      <c r="U292" s="92" t="n">
        <v>0</v>
      </c>
      <c r="V292" s="93" t="n">
        <f aca="false">IFERROR(IF(U292="",0,CEILING((U292/$H292),1)*$H292),"")</f>
        <v>0</v>
      </c>
      <c r="W292" s="94" t="str">
        <f aca="false">IFERROR(IF(V292=0,"",ROUNDUP(V292/H292,0)*0.02175),"")</f>
        <v/>
      </c>
      <c r="X292" s="95"/>
      <c r="Y292" s="96"/>
      <c r="AC292" s="97"/>
      <c r="AZ292" s="98" t="s">
        <v>1</v>
      </c>
    </row>
    <row r="293" customFormat="false" ht="16.5" hidden="false" customHeight="true" outlineLevel="0" collapsed="false">
      <c r="A293" s="83" t="s">
        <v>416</v>
      </c>
      <c r="B293" s="83" t="s">
        <v>418</v>
      </c>
      <c r="C293" s="84" t="n">
        <v>4301011238</v>
      </c>
      <c r="D293" s="85" t="n">
        <v>4607091384147</v>
      </c>
      <c r="E293" s="85"/>
      <c r="F293" s="86" t="n">
        <v>2.5</v>
      </c>
      <c r="G293" s="87" t="n">
        <v>6</v>
      </c>
      <c r="H293" s="86" t="n">
        <v>15</v>
      </c>
      <c r="I293" s="86" t="n">
        <v>15.48</v>
      </c>
      <c r="J293" s="87" t="n">
        <v>48</v>
      </c>
      <c r="K293" s="88" t="s">
        <v>305</v>
      </c>
      <c r="L293" s="87" t="n">
        <v>60</v>
      </c>
      <c r="M293" s="104" t="s">
        <v>419</v>
      </c>
      <c r="N293" s="104"/>
      <c r="O293" s="104"/>
      <c r="P293" s="104"/>
      <c r="Q293" s="104"/>
      <c r="R293" s="90"/>
      <c r="S293" s="90"/>
      <c r="T293" s="91" t="s">
        <v>66</v>
      </c>
      <c r="U293" s="92" t="n">
        <v>700</v>
      </c>
      <c r="V293" s="93" t="n">
        <f aca="false">IFERROR(IF(U293="",0,CEILING((U293/$H293),1)*$H293),"")</f>
        <v>705</v>
      </c>
      <c r="W293" s="94" t="n">
        <f aca="false">IFERROR(IF(V293=0,"",ROUNDUP(V293/H293,0)*0.02039),"")</f>
        <v>0.95833</v>
      </c>
      <c r="X293" s="95"/>
      <c r="Y293" s="96"/>
      <c r="AC293" s="97"/>
      <c r="AZ293" s="98" t="s">
        <v>1</v>
      </c>
    </row>
    <row r="294" customFormat="false" ht="27" hidden="false" customHeight="true" outlineLevel="0" collapsed="false">
      <c r="A294" s="83" t="s">
        <v>420</v>
      </c>
      <c r="B294" s="83" t="s">
        <v>421</v>
      </c>
      <c r="C294" s="84" t="n">
        <v>4301011327</v>
      </c>
      <c r="D294" s="85" t="n">
        <v>4607091384154</v>
      </c>
      <c r="E294" s="85"/>
      <c r="F294" s="86" t="n">
        <v>0.5</v>
      </c>
      <c r="G294" s="87" t="n">
        <v>10</v>
      </c>
      <c r="H294" s="86" t="n">
        <v>5</v>
      </c>
      <c r="I294" s="86" t="n">
        <v>5.21</v>
      </c>
      <c r="J294" s="87" t="n">
        <v>120</v>
      </c>
      <c r="K294" s="88" t="s">
        <v>65</v>
      </c>
      <c r="L294" s="87" t="n">
        <v>60</v>
      </c>
      <c r="M294" s="89" t="str">
        <f aca="false"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4" s="89"/>
      <c r="O294" s="89"/>
      <c r="P294" s="89"/>
      <c r="Q294" s="89"/>
      <c r="R294" s="90"/>
      <c r="S294" s="90"/>
      <c r="T294" s="91" t="s">
        <v>66</v>
      </c>
      <c r="U294" s="92" t="n">
        <v>0</v>
      </c>
      <c r="V294" s="93" t="n">
        <f aca="false">IFERROR(IF(U294="",0,CEILING((U294/$H294),1)*$H294),"")</f>
        <v>0</v>
      </c>
      <c r="W294" s="94" t="str">
        <f aca="false">IFERROR(IF(V294=0,"",ROUNDUP(V294/H294,0)*0.00937),"")</f>
        <v/>
      </c>
      <c r="X294" s="95"/>
      <c r="Y294" s="96"/>
      <c r="AC294" s="97"/>
      <c r="AZ294" s="98" t="s">
        <v>1</v>
      </c>
    </row>
    <row r="295" customFormat="false" ht="27" hidden="false" customHeight="true" outlineLevel="0" collapsed="false">
      <c r="A295" s="83" t="s">
        <v>422</v>
      </c>
      <c r="B295" s="83" t="s">
        <v>423</v>
      </c>
      <c r="C295" s="84" t="n">
        <v>4301011332</v>
      </c>
      <c r="D295" s="85" t="n">
        <v>4607091384161</v>
      </c>
      <c r="E295" s="85"/>
      <c r="F295" s="86" t="n">
        <v>0.5</v>
      </c>
      <c r="G295" s="87" t="n">
        <v>10</v>
      </c>
      <c r="H295" s="86" t="n">
        <v>5</v>
      </c>
      <c r="I295" s="86" t="n">
        <v>5.21</v>
      </c>
      <c r="J295" s="87" t="n">
        <v>120</v>
      </c>
      <c r="K295" s="88" t="s">
        <v>65</v>
      </c>
      <c r="L295" s="87" t="n">
        <v>60</v>
      </c>
      <c r="M295" s="89" t="str">
        <f aca="false"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5" s="89"/>
      <c r="O295" s="89"/>
      <c r="P295" s="89"/>
      <c r="Q295" s="89"/>
      <c r="R295" s="90"/>
      <c r="S295" s="90"/>
      <c r="T295" s="91" t="s">
        <v>66</v>
      </c>
      <c r="U295" s="92" t="n">
        <v>0</v>
      </c>
      <c r="V295" s="93" t="n">
        <f aca="false">IFERROR(IF(U295="",0,CEILING((U295/$H295),1)*$H295),"")</f>
        <v>0</v>
      </c>
      <c r="W295" s="94" t="str">
        <f aca="false">IFERROR(IF(V295=0,"",ROUNDUP(V295/H295,0)*0.00937),"")</f>
        <v/>
      </c>
      <c r="X295" s="95"/>
      <c r="Y295" s="96"/>
      <c r="AC295" s="97"/>
      <c r="AZ295" s="98" t="s">
        <v>1</v>
      </c>
    </row>
    <row r="296" customFormat="false" ht="12.75" hidden="false" customHeight="false" outlineLevel="0" collapsed="false">
      <c r="A296" s="99"/>
      <c r="B296" s="99"/>
      <c r="C296" s="99"/>
      <c r="D296" s="99"/>
      <c r="E296" s="99"/>
      <c r="F296" s="99"/>
      <c r="G296" s="99"/>
      <c r="H296" s="99"/>
      <c r="I296" s="99"/>
      <c r="J296" s="99"/>
      <c r="K296" s="99"/>
      <c r="L296" s="99"/>
      <c r="M296" s="100" t="s">
        <v>67</v>
      </c>
      <c r="N296" s="100"/>
      <c r="O296" s="100"/>
      <c r="P296" s="100"/>
      <c r="Q296" s="100"/>
      <c r="R296" s="100"/>
      <c r="S296" s="100"/>
      <c r="T296" s="101" t="s">
        <v>68</v>
      </c>
      <c r="U296" s="102" t="n">
        <f aca="false">IFERROR(U288/H288,"0")+IFERROR(U289/H289,"0")+IFERROR(U290/H290,"0")+IFERROR(U291/H291,"0")+IFERROR(U292/H292,"0")+IFERROR(U293/H293,"0")+IFERROR(U294/H294,"0")+IFERROR(U295/H295,"0")</f>
        <v>250</v>
      </c>
      <c r="V296" s="102" t="n">
        <f aca="false">IFERROR(V288/H288,"0")+IFERROR(V289/H289,"0")+IFERROR(V290/H290,"0")+IFERROR(V291/H291,"0")+IFERROR(V292/H292,"0")+IFERROR(V293/H293,"0")+IFERROR(V294/H294,"0")+IFERROR(V295/H295,"0")</f>
        <v>251</v>
      </c>
      <c r="W296" s="102" t="n">
        <f aca="false">IFERROR(IF(W288="",0,W288),"0")+IFERROR(IF(W289="",0,W289),"0")+IFERROR(IF(W290="",0,W290),"0")+IFERROR(IF(W291="",0,W291),"0")+IFERROR(IF(W292="",0,W292),"0")+IFERROR(IF(W293="",0,W293),"0")+IFERROR(IF(W294="",0,W294),"0")+IFERROR(IF(W295="",0,W295),"0")</f>
        <v>5.11789</v>
      </c>
      <c r="X296" s="103"/>
      <c r="Y296" s="103"/>
    </row>
    <row r="297" customFormat="false" ht="12.75" hidden="false" customHeight="false" outlineLevel="0" collapsed="false">
      <c r="A297" s="99"/>
      <c r="B297" s="99"/>
      <c r="C297" s="99"/>
      <c r="D297" s="99"/>
      <c r="E297" s="99"/>
      <c r="F297" s="99"/>
      <c r="G297" s="99"/>
      <c r="H297" s="99"/>
      <c r="I297" s="99"/>
      <c r="J297" s="99"/>
      <c r="K297" s="99"/>
      <c r="L297" s="99"/>
      <c r="M297" s="100" t="s">
        <v>67</v>
      </c>
      <c r="N297" s="100"/>
      <c r="O297" s="100"/>
      <c r="P297" s="100"/>
      <c r="Q297" s="100"/>
      <c r="R297" s="100"/>
      <c r="S297" s="100"/>
      <c r="T297" s="101" t="s">
        <v>66</v>
      </c>
      <c r="U297" s="102" t="n">
        <f aca="false">IFERROR(SUM(U288:U295),"0")</f>
        <v>3750</v>
      </c>
      <c r="V297" s="102" t="n">
        <f aca="false">IFERROR(SUM(V288:V295),"0")</f>
        <v>3765</v>
      </c>
      <c r="W297" s="101"/>
      <c r="X297" s="103"/>
      <c r="Y297" s="103"/>
    </row>
    <row r="298" customFormat="false" ht="14.25" hidden="false" customHeight="true" outlineLevel="0" collapsed="false">
      <c r="A298" s="82" t="s">
        <v>99</v>
      </c>
      <c r="B298" s="82"/>
      <c r="C298" s="82"/>
      <c r="D298" s="82"/>
      <c r="E298" s="82"/>
      <c r="F298" s="82"/>
      <c r="G298" s="82"/>
      <c r="H298" s="82"/>
      <c r="I298" s="82"/>
      <c r="J298" s="82"/>
      <c r="K298" s="82"/>
      <c r="L298" s="82"/>
      <c r="M298" s="82"/>
      <c r="N298" s="82"/>
      <c r="O298" s="82"/>
      <c r="P298" s="82"/>
      <c r="Q298" s="82"/>
      <c r="R298" s="82"/>
      <c r="S298" s="82"/>
      <c r="T298" s="82"/>
      <c r="U298" s="82"/>
      <c r="V298" s="82"/>
      <c r="W298" s="82"/>
      <c r="X298" s="82"/>
      <c r="Y298" s="82"/>
    </row>
    <row r="299" customFormat="false" ht="27" hidden="false" customHeight="true" outlineLevel="0" collapsed="false">
      <c r="A299" s="83" t="s">
        <v>424</v>
      </c>
      <c r="B299" s="83" t="s">
        <v>425</v>
      </c>
      <c r="C299" s="84" t="n">
        <v>4301020178</v>
      </c>
      <c r="D299" s="85" t="n">
        <v>4607091383980</v>
      </c>
      <c r="E299" s="85"/>
      <c r="F299" s="86" t="n">
        <v>2.5</v>
      </c>
      <c r="G299" s="87" t="n">
        <v>6</v>
      </c>
      <c r="H299" s="86" t="n">
        <v>15</v>
      </c>
      <c r="I299" s="86" t="n">
        <v>15.48</v>
      </c>
      <c r="J299" s="87" t="n">
        <v>48</v>
      </c>
      <c r="K299" s="88" t="s">
        <v>102</v>
      </c>
      <c r="L299" s="87" t="n">
        <v>50</v>
      </c>
      <c r="M299" s="89" t="str">
        <f aca="false"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99" s="89"/>
      <c r="O299" s="89"/>
      <c r="P299" s="89"/>
      <c r="Q299" s="89"/>
      <c r="R299" s="90"/>
      <c r="S299" s="90"/>
      <c r="T299" s="91" t="s">
        <v>66</v>
      </c>
      <c r="U299" s="92" t="n">
        <v>1500</v>
      </c>
      <c r="V299" s="93" t="n">
        <f aca="false">IFERROR(IF(U299="",0,CEILING((U299/$H299),1)*$H299),"")</f>
        <v>1500</v>
      </c>
      <c r="W299" s="94" t="n">
        <f aca="false">IFERROR(IF(V299=0,"",ROUNDUP(V299/H299,0)*0.02175),"")</f>
        <v>2.175</v>
      </c>
      <c r="X299" s="95"/>
      <c r="Y299" s="96"/>
      <c r="AC299" s="97"/>
      <c r="AZ299" s="98" t="s">
        <v>1</v>
      </c>
    </row>
    <row r="300" customFormat="false" ht="27" hidden="false" customHeight="true" outlineLevel="0" collapsed="false">
      <c r="A300" s="83" t="s">
        <v>426</v>
      </c>
      <c r="B300" s="83" t="s">
        <v>427</v>
      </c>
      <c r="C300" s="84" t="n">
        <v>4301020179</v>
      </c>
      <c r="D300" s="85" t="n">
        <v>4607091384178</v>
      </c>
      <c r="E300" s="85"/>
      <c r="F300" s="86" t="n">
        <v>0.4</v>
      </c>
      <c r="G300" s="87" t="n">
        <v>10</v>
      </c>
      <c r="H300" s="86" t="n">
        <v>4</v>
      </c>
      <c r="I300" s="86" t="n">
        <v>4.24</v>
      </c>
      <c r="J300" s="87" t="n">
        <v>120</v>
      </c>
      <c r="K300" s="88" t="s">
        <v>102</v>
      </c>
      <c r="L300" s="87" t="n">
        <v>50</v>
      </c>
      <c r="M300" s="89" t="str">
        <f aca="false"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300" s="89"/>
      <c r="O300" s="89"/>
      <c r="P300" s="89"/>
      <c r="Q300" s="89"/>
      <c r="R300" s="90"/>
      <c r="S300" s="90"/>
      <c r="T300" s="91" t="s">
        <v>66</v>
      </c>
      <c r="U300" s="92" t="n">
        <v>0</v>
      </c>
      <c r="V300" s="93" t="n">
        <f aca="false">IFERROR(IF(U300="",0,CEILING((U300/$H300),1)*$H300),"")</f>
        <v>0</v>
      </c>
      <c r="W300" s="94" t="str">
        <f aca="false">IFERROR(IF(V300=0,"",ROUNDUP(V300/H300,0)*0.00937),"")</f>
        <v/>
      </c>
      <c r="X300" s="95"/>
      <c r="Y300" s="96"/>
      <c r="AC300" s="97"/>
      <c r="AZ300" s="98" t="s">
        <v>1</v>
      </c>
    </row>
    <row r="301" customFormat="false" ht="12.75" hidden="false" customHeight="false" outlineLevel="0" collapsed="false">
      <c r="A301" s="99"/>
      <c r="B301" s="99"/>
      <c r="C301" s="99"/>
      <c r="D301" s="99"/>
      <c r="E301" s="99"/>
      <c r="F301" s="99"/>
      <c r="G301" s="99"/>
      <c r="H301" s="99"/>
      <c r="I301" s="99"/>
      <c r="J301" s="99"/>
      <c r="K301" s="99"/>
      <c r="L301" s="99"/>
      <c r="M301" s="100" t="s">
        <v>67</v>
      </c>
      <c r="N301" s="100"/>
      <c r="O301" s="100"/>
      <c r="P301" s="100"/>
      <c r="Q301" s="100"/>
      <c r="R301" s="100"/>
      <c r="S301" s="100"/>
      <c r="T301" s="101" t="s">
        <v>68</v>
      </c>
      <c r="U301" s="102" t="n">
        <f aca="false">IFERROR(U299/H299,"0")+IFERROR(U300/H300,"0")</f>
        <v>100</v>
      </c>
      <c r="V301" s="102" t="n">
        <f aca="false">IFERROR(V299/H299,"0")+IFERROR(V300/H300,"0")</f>
        <v>100</v>
      </c>
      <c r="W301" s="102" t="n">
        <f aca="false">IFERROR(IF(W299="",0,W299),"0")+IFERROR(IF(W300="",0,W300),"0")</f>
        <v>2.175</v>
      </c>
      <c r="X301" s="103"/>
      <c r="Y301" s="103"/>
    </row>
    <row r="302" customFormat="false" ht="12.75" hidden="false" customHeight="false" outlineLevel="0" collapsed="false">
      <c r="A302" s="99"/>
      <c r="B302" s="99"/>
      <c r="C302" s="99"/>
      <c r="D302" s="99"/>
      <c r="E302" s="99"/>
      <c r="F302" s="99"/>
      <c r="G302" s="99"/>
      <c r="H302" s="99"/>
      <c r="I302" s="99"/>
      <c r="J302" s="99"/>
      <c r="K302" s="99"/>
      <c r="L302" s="99"/>
      <c r="M302" s="100" t="s">
        <v>67</v>
      </c>
      <c r="N302" s="100"/>
      <c r="O302" s="100"/>
      <c r="P302" s="100"/>
      <c r="Q302" s="100"/>
      <c r="R302" s="100"/>
      <c r="S302" s="100"/>
      <c r="T302" s="101" t="s">
        <v>66</v>
      </c>
      <c r="U302" s="102" t="n">
        <f aca="false">IFERROR(SUM(U299:U300),"0")</f>
        <v>1500</v>
      </c>
      <c r="V302" s="102" t="n">
        <f aca="false">IFERROR(SUM(V299:V300),"0")</f>
        <v>1500</v>
      </c>
      <c r="W302" s="101"/>
      <c r="X302" s="103"/>
      <c r="Y302" s="103"/>
    </row>
    <row r="303" customFormat="false" ht="14.25" hidden="false" customHeight="true" outlineLevel="0" collapsed="false">
      <c r="A303" s="82" t="s">
        <v>62</v>
      </c>
      <c r="B303" s="82"/>
      <c r="C303" s="82"/>
      <c r="D303" s="82"/>
      <c r="E303" s="82"/>
      <c r="F303" s="82"/>
      <c r="G303" s="82"/>
      <c r="H303" s="82"/>
      <c r="I303" s="82"/>
      <c r="J303" s="82"/>
      <c r="K303" s="82"/>
      <c r="L303" s="82"/>
      <c r="M303" s="82"/>
      <c r="N303" s="82"/>
      <c r="O303" s="82"/>
      <c r="P303" s="82"/>
      <c r="Q303" s="82"/>
      <c r="R303" s="82"/>
      <c r="S303" s="82"/>
      <c r="T303" s="82"/>
      <c r="U303" s="82"/>
      <c r="V303" s="82"/>
      <c r="W303" s="82"/>
      <c r="X303" s="82"/>
      <c r="Y303" s="82"/>
    </row>
    <row r="304" customFormat="false" ht="27" hidden="false" customHeight="true" outlineLevel="0" collapsed="false">
      <c r="A304" s="83" t="s">
        <v>428</v>
      </c>
      <c r="B304" s="83" t="s">
        <v>429</v>
      </c>
      <c r="C304" s="84" t="n">
        <v>4301031137</v>
      </c>
      <c r="D304" s="85" t="n">
        <v>4607091384857</v>
      </c>
      <c r="E304" s="85"/>
      <c r="F304" s="86" t="n">
        <v>0.73</v>
      </c>
      <c r="G304" s="87" t="n">
        <v>6</v>
      </c>
      <c r="H304" s="86" t="n">
        <v>4.38</v>
      </c>
      <c r="I304" s="86" t="n">
        <v>4.58</v>
      </c>
      <c r="J304" s="87" t="n">
        <v>156</v>
      </c>
      <c r="K304" s="88" t="s">
        <v>65</v>
      </c>
      <c r="L304" s="87" t="n">
        <v>35</v>
      </c>
      <c r="M304" s="89" t="str">
        <f aca="false">HYPERLINK("https://abi.ru/products/Охлажденные/Особый рецепт/Особая/Копченые колбасы/P002633/","В/к колбасы Чесночная Особая Весовые Фиброуз в/у Особый рецепт")</f>
        <v>В/к колбасы Чесночная Особая Весовые Фиброуз в/у Особый рецепт</v>
      </c>
      <c r="N304" s="89"/>
      <c r="O304" s="89"/>
      <c r="P304" s="89"/>
      <c r="Q304" s="89"/>
      <c r="R304" s="90"/>
      <c r="S304" s="90"/>
      <c r="T304" s="91" t="s">
        <v>66</v>
      </c>
      <c r="U304" s="92" t="n">
        <v>0</v>
      </c>
      <c r="V304" s="93" t="n">
        <f aca="false">IFERROR(IF(U304="",0,CEILING((U304/$H304),1)*$H304),"")</f>
        <v>0</v>
      </c>
      <c r="W304" s="94" t="str">
        <f aca="false">IFERROR(IF(V304=0,"",ROUNDUP(V304/H304,0)*0.00753),"")</f>
        <v/>
      </c>
      <c r="X304" s="95"/>
      <c r="Y304" s="96"/>
      <c r="AC304" s="97"/>
      <c r="AZ304" s="98" t="s">
        <v>1</v>
      </c>
    </row>
    <row r="305" customFormat="false" ht="12.75" hidden="false" customHeight="false" outlineLevel="0" collapsed="false">
      <c r="A305" s="99"/>
      <c r="B305" s="99"/>
      <c r="C305" s="99"/>
      <c r="D305" s="99"/>
      <c r="E305" s="99"/>
      <c r="F305" s="99"/>
      <c r="G305" s="99"/>
      <c r="H305" s="99"/>
      <c r="I305" s="99"/>
      <c r="J305" s="99"/>
      <c r="K305" s="99"/>
      <c r="L305" s="99"/>
      <c r="M305" s="100" t="s">
        <v>67</v>
      </c>
      <c r="N305" s="100"/>
      <c r="O305" s="100"/>
      <c r="P305" s="100"/>
      <c r="Q305" s="100"/>
      <c r="R305" s="100"/>
      <c r="S305" s="100"/>
      <c r="T305" s="101" t="s">
        <v>68</v>
      </c>
      <c r="U305" s="102" t="n">
        <f aca="false">IFERROR(U304/H304,"0")</f>
        <v>0</v>
      </c>
      <c r="V305" s="102" t="n">
        <f aca="false">IFERROR(V304/H304,"0")</f>
        <v>0</v>
      </c>
      <c r="W305" s="102" t="n">
        <f aca="false">IFERROR(IF(W304="",0,W304),"0")</f>
        <v>0</v>
      </c>
      <c r="X305" s="103"/>
      <c r="Y305" s="103"/>
    </row>
    <row r="306" customFormat="false" ht="12.75" hidden="false" customHeight="false" outlineLevel="0" collapsed="false">
      <c r="A306" s="99"/>
      <c r="B306" s="99"/>
      <c r="C306" s="99"/>
      <c r="D306" s="99"/>
      <c r="E306" s="99"/>
      <c r="F306" s="99"/>
      <c r="G306" s="99"/>
      <c r="H306" s="99"/>
      <c r="I306" s="99"/>
      <c r="J306" s="99"/>
      <c r="K306" s="99"/>
      <c r="L306" s="99"/>
      <c r="M306" s="100" t="s">
        <v>67</v>
      </c>
      <c r="N306" s="100"/>
      <c r="O306" s="100"/>
      <c r="P306" s="100"/>
      <c r="Q306" s="100"/>
      <c r="R306" s="100"/>
      <c r="S306" s="100"/>
      <c r="T306" s="101" t="s">
        <v>66</v>
      </c>
      <c r="U306" s="102" t="n">
        <f aca="false">IFERROR(SUM(U304:U304),"0")</f>
        <v>0</v>
      </c>
      <c r="V306" s="102" t="n">
        <f aca="false">IFERROR(SUM(V304:V304),"0")</f>
        <v>0</v>
      </c>
      <c r="W306" s="101"/>
      <c r="X306" s="103"/>
      <c r="Y306" s="103"/>
    </row>
    <row r="307" customFormat="false" ht="14.25" hidden="false" customHeight="true" outlineLevel="0" collapsed="false">
      <c r="A307" s="82" t="s">
        <v>69</v>
      </c>
      <c r="B307" s="82"/>
      <c r="C307" s="82"/>
      <c r="D307" s="82"/>
      <c r="E307" s="82"/>
      <c r="F307" s="82"/>
      <c r="G307" s="82"/>
      <c r="H307" s="82"/>
      <c r="I307" s="82"/>
      <c r="J307" s="82"/>
      <c r="K307" s="82"/>
      <c r="L307" s="82"/>
      <c r="M307" s="82"/>
      <c r="N307" s="82"/>
      <c r="O307" s="82"/>
      <c r="P307" s="82"/>
      <c r="Q307" s="82"/>
      <c r="R307" s="82"/>
      <c r="S307" s="82"/>
      <c r="T307" s="82"/>
      <c r="U307" s="82"/>
      <c r="V307" s="82"/>
      <c r="W307" s="82"/>
      <c r="X307" s="82"/>
      <c r="Y307" s="82"/>
    </row>
    <row r="308" customFormat="false" ht="27" hidden="false" customHeight="true" outlineLevel="0" collapsed="false">
      <c r="A308" s="83" t="s">
        <v>430</v>
      </c>
      <c r="B308" s="83" t="s">
        <v>431</v>
      </c>
      <c r="C308" s="84" t="n">
        <v>4301051298</v>
      </c>
      <c r="D308" s="85" t="n">
        <v>4607091384260</v>
      </c>
      <c r="E308" s="85"/>
      <c r="F308" s="86" t="n">
        <v>1.3</v>
      </c>
      <c r="G308" s="87" t="n">
        <v>6</v>
      </c>
      <c r="H308" s="86" t="n">
        <v>7.8</v>
      </c>
      <c r="I308" s="86" t="n">
        <v>8.364</v>
      </c>
      <c r="J308" s="87" t="n">
        <v>56</v>
      </c>
      <c r="K308" s="88" t="s">
        <v>65</v>
      </c>
      <c r="L308" s="87" t="n">
        <v>35</v>
      </c>
      <c r="M308" s="89" t="str">
        <f aca="false"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8" s="89"/>
      <c r="O308" s="89"/>
      <c r="P308" s="89"/>
      <c r="Q308" s="89"/>
      <c r="R308" s="90"/>
      <c r="S308" s="90"/>
      <c r="T308" s="91" t="s">
        <v>66</v>
      </c>
      <c r="U308" s="92" t="n">
        <v>550</v>
      </c>
      <c r="V308" s="93" t="n">
        <f aca="false">IFERROR(IF(U308="",0,CEILING((U308/$H308),1)*$H308),"")</f>
        <v>553.8</v>
      </c>
      <c r="W308" s="94" t="n">
        <f aca="false">IFERROR(IF(V308=0,"",ROUNDUP(V308/H308,0)*0.02175),"")</f>
        <v>1.54425</v>
      </c>
      <c r="X308" s="95"/>
      <c r="Y308" s="96"/>
      <c r="AC308" s="97"/>
      <c r="AZ308" s="98" t="s">
        <v>1</v>
      </c>
    </row>
    <row r="309" customFormat="false" ht="12.75" hidden="false" customHeight="false" outlineLevel="0" collapsed="false">
      <c r="A309" s="99"/>
      <c r="B309" s="99"/>
      <c r="C309" s="99"/>
      <c r="D309" s="99"/>
      <c r="E309" s="99"/>
      <c r="F309" s="99"/>
      <c r="G309" s="99"/>
      <c r="H309" s="99"/>
      <c r="I309" s="99"/>
      <c r="J309" s="99"/>
      <c r="K309" s="99"/>
      <c r="L309" s="99"/>
      <c r="M309" s="100" t="s">
        <v>67</v>
      </c>
      <c r="N309" s="100"/>
      <c r="O309" s="100"/>
      <c r="P309" s="100"/>
      <c r="Q309" s="100"/>
      <c r="R309" s="100"/>
      <c r="S309" s="100"/>
      <c r="T309" s="101" t="s">
        <v>68</v>
      </c>
      <c r="U309" s="102" t="n">
        <f aca="false">IFERROR(U308/H308,"0")</f>
        <v>70.5128205128205</v>
      </c>
      <c r="V309" s="102" t="n">
        <f aca="false">IFERROR(V308/H308,"0")</f>
        <v>71</v>
      </c>
      <c r="W309" s="102" t="n">
        <f aca="false">IFERROR(IF(W308="",0,W308),"0")</f>
        <v>1.54425</v>
      </c>
      <c r="X309" s="103"/>
      <c r="Y309" s="103"/>
    </row>
    <row r="310" customFormat="false" ht="12.75" hidden="false" customHeight="false" outlineLevel="0" collapsed="false">
      <c r="A310" s="99"/>
      <c r="B310" s="99"/>
      <c r="C310" s="99"/>
      <c r="D310" s="99"/>
      <c r="E310" s="99"/>
      <c r="F310" s="99"/>
      <c r="G310" s="99"/>
      <c r="H310" s="99"/>
      <c r="I310" s="99"/>
      <c r="J310" s="99"/>
      <c r="K310" s="99"/>
      <c r="L310" s="99"/>
      <c r="M310" s="100" t="s">
        <v>67</v>
      </c>
      <c r="N310" s="100"/>
      <c r="O310" s="100"/>
      <c r="P310" s="100"/>
      <c r="Q310" s="100"/>
      <c r="R310" s="100"/>
      <c r="S310" s="100"/>
      <c r="T310" s="101" t="s">
        <v>66</v>
      </c>
      <c r="U310" s="102" t="n">
        <f aca="false">IFERROR(SUM(U308:U308),"0")</f>
        <v>550</v>
      </c>
      <c r="V310" s="102" t="n">
        <f aca="false">IFERROR(SUM(V308:V308),"0")</f>
        <v>553.8</v>
      </c>
      <c r="W310" s="101"/>
      <c r="X310" s="103"/>
      <c r="Y310" s="103"/>
    </row>
    <row r="311" customFormat="false" ht="14.25" hidden="false" customHeight="true" outlineLevel="0" collapsed="false">
      <c r="A311" s="82" t="s">
        <v>200</v>
      </c>
      <c r="B311" s="82"/>
      <c r="C311" s="82"/>
      <c r="D311" s="82"/>
      <c r="E311" s="82"/>
      <c r="F311" s="82"/>
      <c r="G311" s="82"/>
      <c r="H311" s="82"/>
      <c r="I311" s="82"/>
      <c r="J311" s="82"/>
      <c r="K311" s="82"/>
      <c r="L311" s="82"/>
      <c r="M311" s="82"/>
      <c r="N311" s="82"/>
      <c r="O311" s="82"/>
      <c r="P311" s="82"/>
      <c r="Q311" s="82"/>
      <c r="R311" s="82"/>
      <c r="S311" s="82"/>
      <c r="T311" s="82"/>
      <c r="U311" s="82"/>
      <c r="V311" s="82"/>
      <c r="W311" s="82"/>
      <c r="X311" s="82"/>
      <c r="Y311" s="82"/>
    </row>
    <row r="312" customFormat="false" ht="16.5" hidden="false" customHeight="true" outlineLevel="0" collapsed="false">
      <c r="A312" s="83" t="s">
        <v>432</v>
      </c>
      <c r="B312" s="83" t="s">
        <v>433</v>
      </c>
      <c r="C312" s="84" t="n">
        <v>4301060314</v>
      </c>
      <c r="D312" s="85" t="n">
        <v>4607091384673</v>
      </c>
      <c r="E312" s="85"/>
      <c r="F312" s="86" t="n">
        <v>1.3</v>
      </c>
      <c r="G312" s="87" t="n">
        <v>6</v>
      </c>
      <c r="H312" s="86" t="n">
        <v>7.8</v>
      </c>
      <c r="I312" s="86" t="n">
        <v>8.364</v>
      </c>
      <c r="J312" s="87" t="n">
        <v>56</v>
      </c>
      <c r="K312" s="88" t="s">
        <v>65</v>
      </c>
      <c r="L312" s="87" t="n">
        <v>30</v>
      </c>
      <c r="M312" s="89" t="str">
        <f aca="false"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12" s="89"/>
      <c r="O312" s="89"/>
      <c r="P312" s="89"/>
      <c r="Q312" s="89"/>
      <c r="R312" s="90"/>
      <c r="S312" s="90"/>
      <c r="T312" s="91" t="s">
        <v>66</v>
      </c>
      <c r="U312" s="92" t="n">
        <v>650</v>
      </c>
      <c r="V312" s="93" t="n">
        <f aca="false">IFERROR(IF(U312="",0,CEILING((U312/$H312),1)*$H312),"")</f>
        <v>655.2</v>
      </c>
      <c r="W312" s="94" t="n">
        <f aca="false">IFERROR(IF(V312=0,"",ROUNDUP(V312/H312,0)*0.02175),"")</f>
        <v>1.827</v>
      </c>
      <c r="X312" s="95"/>
      <c r="Y312" s="96"/>
      <c r="AC312" s="97"/>
      <c r="AZ312" s="98" t="s">
        <v>1</v>
      </c>
    </row>
    <row r="313" customFormat="false" ht="12.75" hidden="false" customHeight="false" outlineLevel="0" collapsed="false">
      <c r="A313" s="99"/>
      <c r="B313" s="99"/>
      <c r="C313" s="99"/>
      <c r="D313" s="99"/>
      <c r="E313" s="99"/>
      <c r="F313" s="99"/>
      <c r="G313" s="99"/>
      <c r="H313" s="99"/>
      <c r="I313" s="99"/>
      <c r="J313" s="99"/>
      <c r="K313" s="99"/>
      <c r="L313" s="99"/>
      <c r="M313" s="100" t="s">
        <v>67</v>
      </c>
      <c r="N313" s="100"/>
      <c r="O313" s="100"/>
      <c r="P313" s="100"/>
      <c r="Q313" s="100"/>
      <c r="R313" s="100"/>
      <c r="S313" s="100"/>
      <c r="T313" s="101" t="s">
        <v>68</v>
      </c>
      <c r="U313" s="102" t="n">
        <f aca="false">IFERROR(U312/H312,"0")</f>
        <v>83.3333333333333</v>
      </c>
      <c r="V313" s="102" t="n">
        <f aca="false">IFERROR(V312/H312,"0")</f>
        <v>84</v>
      </c>
      <c r="W313" s="102" t="n">
        <f aca="false">IFERROR(IF(W312="",0,W312),"0")</f>
        <v>1.827</v>
      </c>
      <c r="X313" s="103"/>
      <c r="Y313" s="103"/>
    </row>
    <row r="314" customFormat="false" ht="12.75" hidden="false" customHeight="false" outlineLevel="0" collapsed="false">
      <c r="A314" s="99"/>
      <c r="B314" s="99"/>
      <c r="C314" s="99"/>
      <c r="D314" s="99"/>
      <c r="E314" s="99"/>
      <c r="F314" s="99"/>
      <c r="G314" s="99"/>
      <c r="H314" s="99"/>
      <c r="I314" s="99"/>
      <c r="J314" s="99"/>
      <c r="K314" s="99"/>
      <c r="L314" s="99"/>
      <c r="M314" s="100" t="s">
        <v>67</v>
      </c>
      <c r="N314" s="100"/>
      <c r="O314" s="100"/>
      <c r="P314" s="100"/>
      <c r="Q314" s="100"/>
      <c r="R314" s="100"/>
      <c r="S314" s="100"/>
      <c r="T314" s="101" t="s">
        <v>66</v>
      </c>
      <c r="U314" s="102" t="n">
        <f aca="false">IFERROR(SUM(U312:U312),"0")</f>
        <v>650</v>
      </c>
      <c r="V314" s="102" t="n">
        <f aca="false">IFERROR(SUM(V312:V312),"0")</f>
        <v>655.2</v>
      </c>
      <c r="W314" s="101"/>
      <c r="X314" s="103"/>
      <c r="Y314" s="103"/>
    </row>
    <row r="315" customFormat="false" ht="16.5" hidden="false" customHeight="true" outlineLevel="0" collapsed="false">
      <c r="A315" s="81" t="s">
        <v>434</v>
      </c>
      <c r="B315" s="81"/>
      <c r="C315" s="81"/>
      <c r="D315" s="81"/>
      <c r="E315" s="81"/>
      <c r="F315" s="81"/>
      <c r="G315" s="81"/>
      <c r="H315" s="81"/>
      <c r="I315" s="81"/>
      <c r="J315" s="81"/>
      <c r="K315" s="81"/>
      <c r="L315" s="81"/>
      <c r="M315" s="81"/>
      <c r="N315" s="81"/>
      <c r="O315" s="81"/>
      <c r="P315" s="81"/>
      <c r="Q315" s="81"/>
      <c r="R315" s="81"/>
      <c r="S315" s="81"/>
      <c r="T315" s="81"/>
      <c r="U315" s="81"/>
      <c r="V315" s="81"/>
      <c r="W315" s="81"/>
      <c r="X315" s="81"/>
      <c r="Y315" s="81"/>
    </row>
    <row r="316" customFormat="false" ht="14.25" hidden="false" customHeight="true" outlineLevel="0" collapsed="false">
      <c r="A316" s="82" t="s">
        <v>106</v>
      </c>
      <c r="B316" s="82"/>
      <c r="C316" s="82"/>
      <c r="D316" s="82"/>
      <c r="E316" s="82"/>
      <c r="F316" s="82"/>
      <c r="G316" s="82"/>
      <c r="H316" s="82"/>
      <c r="I316" s="82"/>
      <c r="J316" s="82"/>
      <c r="K316" s="82"/>
      <c r="L316" s="82"/>
      <c r="M316" s="82"/>
      <c r="N316" s="82"/>
      <c r="O316" s="82"/>
      <c r="P316" s="82"/>
      <c r="Q316" s="82"/>
      <c r="R316" s="82"/>
      <c r="S316" s="82"/>
      <c r="T316" s="82"/>
      <c r="U316" s="82"/>
      <c r="V316" s="82"/>
      <c r="W316" s="82"/>
      <c r="X316" s="82"/>
      <c r="Y316" s="82"/>
    </row>
    <row r="317" customFormat="false" ht="27" hidden="false" customHeight="true" outlineLevel="0" collapsed="false">
      <c r="A317" s="83" t="s">
        <v>435</v>
      </c>
      <c r="B317" s="83" t="s">
        <v>436</v>
      </c>
      <c r="C317" s="84" t="n">
        <v>4301011324</v>
      </c>
      <c r="D317" s="85" t="n">
        <v>4607091384185</v>
      </c>
      <c r="E317" s="85"/>
      <c r="F317" s="86" t="n">
        <v>0.8</v>
      </c>
      <c r="G317" s="87" t="n">
        <v>15</v>
      </c>
      <c r="H317" s="86" t="n">
        <v>12</v>
      </c>
      <c r="I317" s="86" t="n">
        <v>12.48</v>
      </c>
      <c r="J317" s="87" t="n">
        <v>56</v>
      </c>
      <c r="K317" s="88" t="s">
        <v>65</v>
      </c>
      <c r="L317" s="87" t="n">
        <v>60</v>
      </c>
      <c r="M317" s="89" t="str">
        <f aca="false"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17" s="89"/>
      <c r="O317" s="89"/>
      <c r="P317" s="89"/>
      <c r="Q317" s="89"/>
      <c r="R317" s="90"/>
      <c r="S317" s="90"/>
      <c r="T317" s="91" t="s">
        <v>66</v>
      </c>
      <c r="U317" s="92" t="n">
        <v>0</v>
      </c>
      <c r="V317" s="93" t="n">
        <f aca="false">IFERROR(IF(U317="",0,CEILING((U317/$H317),1)*$H317),"")</f>
        <v>0</v>
      </c>
      <c r="W317" s="94" t="str">
        <f aca="false">IFERROR(IF(V317=0,"",ROUNDUP(V317/H317,0)*0.02175),"")</f>
        <v/>
      </c>
      <c r="X317" s="95"/>
      <c r="Y317" s="96"/>
      <c r="AC317" s="97"/>
      <c r="AZ317" s="98" t="s">
        <v>1</v>
      </c>
    </row>
    <row r="318" customFormat="false" ht="27" hidden="false" customHeight="true" outlineLevel="0" collapsed="false">
      <c r="A318" s="83" t="s">
        <v>437</v>
      </c>
      <c r="B318" s="83" t="s">
        <v>438</v>
      </c>
      <c r="C318" s="84" t="n">
        <v>4301011312</v>
      </c>
      <c r="D318" s="85" t="n">
        <v>4607091384192</v>
      </c>
      <c r="E318" s="85"/>
      <c r="F318" s="86" t="n">
        <v>1.8</v>
      </c>
      <c r="G318" s="87" t="n">
        <v>6</v>
      </c>
      <c r="H318" s="86" t="n">
        <v>10.8</v>
      </c>
      <c r="I318" s="86" t="n">
        <v>11.28</v>
      </c>
      <c r="J318" s="87" t="n">
        <v>56</v>
      </c>
      <c r="K318" s="88" t="s">
        <v>102</v>
      </c>
      <c r="L318" s="87" t="n">
        <v>60</v>
      </c>
      <c r="M318" s="89" t="str">
        <f aca="false"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8" s="89"/>
      <c r="O318" s="89"/>
      <c r="P318" s="89"/>
      <c r="Q318" s="89"/>
      <c r="R318" s="90"/>
      <c r="S318" s="90"/>
      <c r="T318" s="91" t="s">
        <v>66</v>
      </c>
      <c r="U318" s="92" t="n">
        <v>0</v>
      </c>
      <c r="V318" s="93" t="n">
        <f aca="false">IFERROR(IF(U318="",0,CEILING((U318/$H318),1)*$H318),"")</f>
        <v>0</v>
      </c>
      <c r="W318" s="94" t="str">
        <f aca="false">IFERROR(IF(V318=0,"",ROUNDUP(V318/H318,0)*0.02175),"")</f>
        <v/>
      </c>
      <c r="X318" s="95"/>
      <c r="Y318" s="96"/>
      <c r="AC318" s="97"/>
      <c r="AZ318" s="98" t="s">
        <v>1</v>
      </c>
    </row>
    <row r="319" customFormat="false" ht="27" hidden="false" customHeight="true" outlineLevel="0" collapsed="false">
      <c r="A319" s="83" t="s">
        <v>439</v>
      </c>
      <c r="B319" s="83" t="s">
        <v>440</v>
      </c>
      <c r="C319" s="84" t="n">
        <v>4301011483</v>
      </c>
      <c r="D319" s="85" t="n">
        <v>4680115881907</v>
      </c>
      <c r="E319" s="85"/>
      <c r="F319" s="86" t="n">
        <v>1.8</v>
      </c>
      <c r="G319" s="87" t="n">
        <v>6</v>
      </c>
      <c r="H319" s="86" t="n">
        <v>10.8</v>
      </c>
      <c r="I319" s="86" t="n">
        <v>11.28</v>
      </c>
      <c r="J319" s="87" t="n">
        <v>56</v>
      </c>
      <c r="K319" s="88" t="s">
        <v>65</v>
      </c>
      <c r="L319" s="87" t="n">
        <v>60</v>
      </c>
      <c r="M319" s="89" t="str">
        <f aca="false"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9" s="89"/>
      <c r="O319" s="89"/>
      <c r="P319" s="89"/>
      <c r="Q319" s="89"/>
      <c r="R319" s="90"/>
      <c r="S319" s="90"/>
      <c r="T319" s="91" t="s">
        <v>66</v>
      </c>
      <c r="U319" s="92" t="n">
        <v>0</v>
      </c>
      <c r="V319" s="93" t="n">
        <f aca="false">IFERROR(IF(U319="",0,CEILING((U319/$H319),1)*$H319),"")</f>
        <v>0</v>
      </c>
      <c r="W319" s="94" t="str">
        <f aca="false">IFERROR(IF(V319=0,"",ROUNDUP(V319/H319,0)*0.02175),"")</f>
        <v/>
      </c>
      <c r="X319" s="95"/>
      <c r="Y319" s="96"/>
      <c r="AC319" s="97"/>
      <c r="AZ319" s="98" t="s">
        <v>1</v>
      </c>
    </row>
    <row r="320" customFormat="false" ht="27" hidden="false" customHeight="true" outlineLevel="0" collapsed="false">
      <c r="A320" s="83" t="s">
        <v>441</v>
      </c>
      <c r="B320" s="83" t="s">
        <v>442</v>
      </c>
      <c r="C320" s="84" t="n">
        <v>4301011303</v>
      </c>
      <c r="D320" s="85" t="n">
        <v>4607091384680</v>
      </c>
      <c r="E320" s="85"/>
      <c r="F320" s="86" t="n">
        <v>0.4</v>
      </c>
      <c r="G320" s="87" t="n">
        <v>10</v>
      </c>
      <c r="H320" s="86" t="n">
        <v>4</v>
      </c>
      <c r="I320" s="86" t="n">
        <v>4.21</v>
      </c>
      <c r="J320" s="87" t="n">
        <v>120</v>
      </c>
      <c r="K320" s="88" t="s">
        <v>65</v>
      </c>
      <c r="L320" s="87" t="n">
        <v>60</v>
      </c>
      <c r="M320" s="89" t="str">
        <f aca="false"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20" s="89"/>
      <c r="O320" s="89"/>
      <c r="P320" s="89"/>
      <c r="Q320" s="89"/>
      <c r="R320" s="90"/>
      <c r="S320" s="90"/>
      <c r="T320" s="91" t="s">
        <v>66</v>
      </c>
      <c r="U320" s="92" t="n">
        <v>0</v>
      </c>
      <c r="V320" s="93" t="n">
        <f aca="false">IFERROR(IF(U320="",0,CEILING((U320/$H320),1)*$H320),"")</f>
        <v>0</v>
      </c>
      <c r="W320" s="94" t="str">
        <f aca="false">IFERROR(IF(V320=0,"",ROUNDUP(V320/H320,0)*0.00937),"")</f>
        <v/>
      </c>
      <c r="X320" s="95"/>
      <c r="Y320" s="96"/>
      <c r="AC320" s="97"/>
      <c r="AZ320" s="98" t="s">
        <v>1</v>
      </c>
    </row>
    <row r="321" customFormat="false" ht="12.75" hidden="false" customHeight="false" outlineLevel="0" collapsed="false">
      <c r="A321" s="99"/>
      <c r="B321" s="99"/>
      <c r="C321" s="99"/>
      <c r="D321" s="99"/>
      <c r="E321" s="99"/>
      <c r="F321" s="99"/>
      <c r="G321" s="99"/>
      <c r="H321" s="99"/>
      <c r="I321" s="99"/>
      <c r="J321" s="99"/>
      <c r="K321" s="99"/>
      <c r="L321" s="99"/>
      <c r="M321" s="100" t="s">
        <v>67</v>
      </c>
      <c r="N321" s="100"/>
      <c r="O321" s="100"/>
      <c r="P321" s="100"/>
      <c r="Q321" s="100"/>
      <c r="R321" s="100"/>
      <c r="S321" s="100"/>
      <c r="T321" s="101" t="s">
        <v>68</v>
      </c>
      <c r="U321" s="102" t="n">
        <f aca="false">IFERROR(U317/H317,"0")+IFERROR(U318/H318,"0")+IFERROR(U319/H319,"0")+IFERROR(U320/H320,"0")</f>
        <v>0</v>
      </c>
      <c r="V321" s="102" t="n">
        <f aca="false">IFERROR(V317/H317,"0")+IFERROR(V318/H318,"0")+IFERROR(V319/H319,"0")+IFERROR(V320/H320,"0")</f>
        <v>0</v>
      </c>
      <c r="W321" s="102" t="n">
        <f aca="false">IFERROR(IF(W317="",0,W317),"0")+IFERROR(IF(W318="",0,W318),"0")+IFERROR(IF(W319="",0,W319),"0")+IFERROR(IF(W320="",0,W320),"0")</f>
        <v>0</v>
      </c>
      <c r="X321" s="103"/>
      <c r="Y321" s="103"/>
    </row>
    <row r="322" customFormat="false" ht="12.75" hidden="false" customHeight="false" outlineLevel="0" collapsed="false">
      <c r="A322" s="99"/>
      <c r="B322" s="99"/>
      <c r="C322" s="99"/>
      <c r="D322" s="99"/>
      <c r="E322" s="99"/>
      <c r="F322" s="99"/>
      <c r="G322" s="99"/>
      <c r="H322" s="99"/>
      <c r="I322" s="99"/>
      <c r="J322" s="99"/>
      <c r="K322" s="99"/>
      <c r="L322" s="99"/>
      <c r="M322" s="100" t="s">
        <v>67</v>
      </c>
      <c r="N322" s="100"/>
      <c r="O322" s="100"/>
      <c r="P322" s="100"/>
      <c r="Q322" s="100"/>
      <c r="R322" s="100"/>
      <c r="S322" s="100"/>
      <c r="T322" s="101" t="s">
        <v>66</v>
      </c>
      <c r="U322" s="102" t="n">
        <f aca="false">IFERROR(SUM(U317:U320),"0")</f>
        <v>0</v>
      </c>
      <c r="V322" s="102" t="n">
        <f aca="false">IFERROR(SUM(V317:V320),"0")</f>
        <v>0</v>
      </c>
      <c r="W322" s="101"/>
      <c r="X322" s="103"/>
      <c r="Y322" s="103"/>
    </row>
    <row r="323" customFormat="false" ht="14.25" hidden="false" customHeight="true" outlineLevel="0" collapsed="false">
      <c r="A323" s="82" t="s">
        <v>62</v>
      </c>
      <c r="B323" s="82"/>
      <c r="C323" s="82"/>
      <c r="D323" s="82"/>
      <c r="E323" s="82"/>
      <c r="F323" s="82"/>
      <c r="G323" s="82"/>
      <c r="H323" s="82"/>
      <c r="I323" s="82"/>
      <c r="J323" s="82"/>
      <c r="K323" s="82"/>
      <c r="L323" s="82"/>
      <c r="M323" s="82"/>
      <c r="N323" s="82"/>
      <c r="O323" s="82"/>
      <c r="P323" s="82"/>
      <c r="Q323" s="82"/>
      <c r="R323" s="82"/>
      <c r="S323" s="82"/>
      <c r="T323" s="82"/>
      <c r="U323" s="82"/>
      <c r="V323" s="82"/>
      <c r="W323" s="82"/>
      <c r="X323" s="82"/>
      <c r="Y323" s="82"/>
    </row>
    <row r="324" customFormat="false" ht="27" hidden="false" customHeight="true" outlineLevel="0" collapsed="false">
      <c r="A324" s="83" t="s">
        <v>443</v>
      </c>
      <c r="B324" s="83" t="s">
        <v>444</v>
      </c>
      <c r="C324" s="84" t="n">
        <v>4301031139</v>
      </c>
      <c r="D324" s="85" t="n">
        <v>4607091384802</v>
      </c>
      <c r="E324" s="85"/>
      <c r="F324" s="86" t="n">
        <v>0.73</v>
      </c>
      <c r="G324" s="87" t="n">
        <v>6</v>
      </c>
      <c r="H324" s="86" t="n">
        <v>4.38</v>
      </c>
      <c r="I324" s="86" t="n">
        <v>4.58</v>
      </c>
      <c r="J324" s="87" t="n">
        <v>156</v>
      </c>
      <c r="K324" s="88" t="s">
        <v>65</v>
      </c>
      <c r="L324" s="87" t="n">
        <v>35</v>
      </c>
      <c r="M324" s="89" t="str">
        <f aca="false"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24" s="89"/>
      <c r="O324" s="89"/>
      <c r="P324" s="89"/>
      <c r="Q324" s="89"/>
      <c r="R324" s="90"/>
      <c r="S324" s="90"/>
      <c r="T324" s="91" t="s">
        <v>66</v>
      </c>
      <c r="U324" s="92" t="n">
        <v>160</v>
      </c>
      <c r="V324" s="93" t="n">
        <f aca="false">IFERROR(IF(U324="",0,CEILING((U324/$H324),1)*$H324),"")</f>
        <v>162.06</v>
      </c>
      <c r="W324" s="94" t="n">
        <f aca="false">IFERROR(IF(V324=0,"",ROUNDUP(V324/H324,0)*0.00753),"")</f>
        <v>0.27861</v>
      </c>
      <c r="X324" s="95"/>
      <c r="Y324" s="96"/>
      <c r="AC324" s="97"/>
      <c r="AZ324" s="98" t="s">
        <v>1</v>
      </c>
    </row>
    <row r="325" customFormat="false" ht="27" hidden="false" customHeight="true" outlineLevel="0" collapsed="false">
      <c r="A325" s="83" t="s">
        <v>445</v>
      </c>
      <c r="B325" s="83" t="s">
        <v>446</v>
      </c>
      <c r="C325" s="84" t="n">
        <v>4301031140</v>
      </c>
      <c r="D325" s="85" t="n">
        <v>4607091384826</v>
      </c>
      <c r="E325" s="85"/>
      <c r="F325" s="86" t="n">
        <v>0.35</v>
      </c>
      <c r="G325" s="87" t="n">
        <v>8</v>
      </c>
      <c r="H325" s="86" t="n">
        <v>2.8</v>
      </c>
      <c r="I325" s="86" t="n">
        <v>2.9</v>
      </c>
      <c r="J325" s="87" t="n">
        <v>234</v>
      </c>
      <c r="K325" s="88" t="s">
        <v>65</v>
      </c>
      <c r="L325" s="87" t="n">
        <v>35</v>
      </c>
      <c r="M325" s="89" t="str">
        <f aca="false"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25" s="89"/>
      <c r="O325" s="89"/>
      <c r="P325" s="89"/>
      <c r="Q325" s="89"/>
      <c r="R325" s="90"/>
      <c r="S325" s="90"/>
      <c r="T325" s="91" t="s">
        <v>66</v>
      </c>
      <c r="U325" s="92" t="n">
        <v>0</v>
      </c>
      <c r="V325" s="93" t="n">
        <f aca="false">IFERROR(IF(U325="",0,CEILING((U325/$H325),1)*$H325),"")</f>
        <v>0</v>
      </c>
      <c r="W325" s="94" t="str">
        <f aca="false">IFERROR(IF(V325=0,"",ROUNDUP(V325/H325,0)*0.00502),"")</f>
        <v/>
      </c>
      <c r="X325" s="95"/>
      <c r="Y325" s="96"/>
      <c r="AC325" s="97"/>
      <c r="AZ325" s="98" t="s">
        <v>1</v>
      </c>
    </row>
    <row r="326" customFormat="false" ht="12.75" hidden="false" customHeight="false" outlineLevel="0" collapsed="false">
      <c r="A326" s="99"/>
      <c r="B326" s="99"/>
      <c r="C326" s="99"/>
      <c r="D326" s="99"/>
      <c r="E326" s="99"/>
      <c r="F326" s="99"/>
      <c r="G326" s="99"/>
      <c r="H326" s="99"/>
      <c r="I326" s="99"/>
      <c r="J326" s="99"/>
      <c r="K326" s="99"/>
      <c r="L326" s="99"/>
      <c r="M326" s="100" t="s">
        <v>67</v>
      </c>
      <c r="N326" s="100"/>
      <c r="O326" s="100"/>
      <c r="P326" s="100"/>
      <c r="Q326" s="100"/>
      <c r="R326" s="100"/>
      <c r="S326" s="100"/>
      <c r="T326" s="101" t="s">
        <v>68</v>
      </c>
      <c r="U326" s="102" t="n">
        <f aca="false">IFERROR(U324/H324,"0")+IFERROR(U325/H325,"0")</f>
        <v>36.5296803652968</v>
      </c>
      <c r="V326" s="102" t="n">
        <f aca="false">IFERROR(V324/H324,"0")+IFERROR(V325/H325,"0")</f>
        <v>37</v>
      </c>
      <c r="W326" s="102" t="n">
        <f aca="false">IFERROR(IF(W324="",0,W324),"0")+IFERROR(IF(W325="",0,W325),"0")</f>
        <v>0.27861</v>
      </c>
      <c r="X326" s="103"/>
      <c r="Y326" s="103"/>
    </row>
    <row r="327" customFormat="false" ht="12.75" hidden="false" customHeight="false" outlineLevel="0" collapsed="false">
      <c r="A327" s="99"/>
      <c r="B327" s="99"/>
      <c r="C327" s="99"/>
      <c r="D327" s="99"/>
      <c r="E327" s="99"/>
      <c r="F327" s="99"/>
      <c r="G327" s="99"/>
      <c r="H327" s="99"/>
      <c r="I327" s="99"/>
      <c r="J327" s="99"/>
      <c r="K327" s="99"/>
      <c r="L327" s="99"/>
      <c r="M327" s="100" t="s">
        <v>67</v>
      </c>
      <c r="N327" s="100"/>
      <c r="O327" s="100"/>
      <c r="P327" s="100"/>
      <c r="Q327" s="100"/>
      <c r="R327" s="100"/>
      <c r="S327" s="100"/>
      <c r="T327" s="101" t="s">
        <v>66</v>
      </c>
      <c r="U327" s="102" t="n">
        <f aca="false">IFERROR(SUM(U324:U325),"0")</f>
        <v>160</v>
      </c>
      <c r="V327" s="102" t="n">
        <f aca="false">IFERROR(SUM(V324:V325),"0")</f>
        <v>162.06</v>
      </c>
      <c r="W327" s="101"/>
      <c r="X327" s="103"/>
      <c r="Y327" s="103"/>
    </row>
    <row r="328" customFormat="false" ht="14.25" hidden="false" customHeight="true" outlineLevel="0" collapsed="false">
      <c r="A328" s="82" t="s">
        <v>69</v>
      </c>
      <c r="B328" s="82"/>
      <c r="C328" s="82"/>
      <c r="D328" s="82"/>
      <c r="E328" s="82"/>
      <c r="F328" s="82"/>
      <c r="G328" s="82"/>
      <c r="H328" s="82"/>
      <c r="I328" s="82"/>
      <c r="J328" s="82"/>
      <c r="K328" s="82"/>
      <c r="L328" s="82"/>
      <c r="M328" s="82"/>
      <c r="N328" s="82"/>
      <c r="O328" s="82"/>
      <c r="P328" s="82"/>
      <c r="Q328" s="82"/>
      <c r="R328" s="82"/>
      <c r="S328" s="82"/>
      <c r="T328" s="82"/>
      <c r="U328" s="82"/>
      <c r="V328" s="82"/>
      <c r="W328" s="82"/>
      <c r="X328" s="82"/>
      <c r="Y328" s="82"/>
    </row>
    <row r="329" customFormat="false" ht="27" hidden="false" customHeight="true" outlineLevel="0" collapsed="false">
      <c r="A329" s="83" t="s">
        <v>447</v>
      </c>
      <c r="B329" s="83" t="s">
        <v>448</v>
      </c>
      <c r="C329" s="84" t="n">
        <v>4301051303</v>
      </c>
      <c r="D329" s="85" t="n">
        <v>4607091384246</v>
      </c>
      <c r="E329" s="85"/>
      <c r="F329" s="86" t="n">
        <v>1.3</v>
      </c>
      <c r="G329" s="87" t="n">
        <v>6</v>
      </c>
      <c r="H329" s="86" t="n">
        <v>7.8</v>
      </c>
      <c r="I329" s="86" t="n">
        <v>8.364</v>
      </c>
      <c r="J329" s="87" t="n">
        <v>56</v>
      </c>
      <c r="K329" s="88" t="s">
        <v>65</v>
      </c>
      <c r="L329" s="87" t="n">
        <v>40</v>
      </c>
      <c r="M329" s="89" t="str">
        <f aca="false"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9" s="89"/>
      <c r="O329" s="89"/>
      <c r="P329" s="89"/>
      <c r="Q329" s="89"/>
      <c r="R329" s="90"/>
      <c r="S329" s="90"/>
      <c r="T329" s="91" t="s">
        <v>66</v>
      </c>
      <c r="U329" s="92" t="n">
        <v>0</v>
      </c>
      <c r="V329" s="93" t="n">
        <f aca="false">IFERROR(IF(U329="",0,CEILING((U329/$H329),1)*$H329),"")</f>
        <v>0</v>
      </c>
      <c r="W329" s="94" t="str">
        <f aca="false">IFERROR(IF(V329=0,"",ROUNDUP(V329/H329,0)*0.02175),"")</f>
        <v/>
      </c>
      <c r="X329" s="95"/>
      <c r="Y329" s="96"/>
      <c r="AC329" s="97"/>
      <c r="AZ329" s="98" t="s">
        <v>1</v>
      </c>
    </row>
    <row r="330" customFormat="false" ht="27" hidden="false" customHeight="true" outlineLevel="0" collapsed="false">
      <c r="A330" s="83" t="s">
        <v>449</v>
      </c>
      <c r="B330" s="83" t="s">
        <v>450</v>
      </c>
      <c r="C330" s="84" t="n">
        <v>4301051445</v>
      </c>
      <c r="D330" s="85" t="n">
        <v>4680115881976</v>
      </c>
      <c r="E330" s="85"/>
      <c r="F330" s="86" t="n">
        <v>1.3</v>
      </c>
      <c r="G330" s="87" t="n">
        <v>6</v>
      </c>
      <c r="H330" s="86" t="n">
        <v>7.8</v>
      </c>
      <c r="I330" s="86" t="n">
        <v>8.28</v>
      </c>
      <c r="J330" s="87" t="n">
        <v>56</v>
      </c>
      <c r="K330" s="88" t="s">
        <v>65</v>
      </c>
      <c r="L330" s="87" t="n">
        <v>40</v>
      </c>
      <c r="M330" s="89" t="str">
        <f aca="false"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30" s="89"/>
      <c r="O330" s="89"/>
      <c r="P330" s="89"/>
      <c r="Q330" s="89"/>
      <c r="R330" s="90"/>
      <c r="S330" s="90"/>
      <c r="T330" s="91" t="s">
        <v>66</v>
      </c>
      <c r="U330" s="92" t="n">
        <v>0</v>
      </c>
      <c r="V330" s="93" t="n">
        <f aca="false">IFERROR(IF(U330="",0,CEILING((U330/$H330),1)*$H330),"")</f>
        <v>0</v>
      </c>
      <c r="W330" s="94" t="str">
        <f aca="false">IFERROR(IF(V330=0,"",ROUNDUP(V330/H330,0)*0.02175),"")</f>
        <v/>
      </c>
      <c r="X330" s="95"/>
      <c r="Y330" s="96"/>
      <c r="AC330" s="97"/>
      <c r="AZ330" s="98" t="s">
        <v>1</v>
      </c>
    </row>
    <row r="331" customFormat="false" ht="27" hidden="false" customHeight="true" outlineLevel="0" collapsed="false">
      <c r="A331" s="83" t="s">
        <v>451</v>
      </c>
      <c r="B331" s="83" t="s">
        <v>452</v>
      </c>
      <c r="C331" s="84" t="n">
        <v>4301051297</v>
      </c>
      <c r="D331" s="85" t="n">
        <v>4607091384253</v>
      </c>
      <c r="E331" s="85"/>
      <c r="F331" s="86" t="n">
        <v>0.4</v>
      </c>
      <c r="G331" s="87" t="n">
        <v>6</v>
      </c>
      <c r="H331" s="86" t="n">
        <v>2.4</v>
      </c>
      <c r="I331" s="86" t="n">
        <v>2.684</v>
      </c>
      <c r="J331" s="87" t="n">
        <v>156</v>
      </c>
      <c r="K331" s="88" t="s">
        <v>65</v>
      </c>
      <c r="L331" s="87" t="n">
        <v>40</v>
      </c>
      <c r="M331" s="89" t="str">
        <f aca="false"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31" s="89"/>
      <c r="O331" s="89"/>
      <c r="P331" s="89"/>
      <c r="Q331" s="89"/>
      <c r="R331" s="90"/>
      <c r="S331" s="90"/>
      <c r="T331" s="91" t="s">
        <v>66</v>
      </c>
      <c r="U331" s="92" t="n">
        <v>0</v>
      </c>
      <c r="V331" s="93" t="n">
        <f aca="false">IFERROR(IF(U331="",0,CEILING((U331/$H331),1)*$H331),"")</f>
        <v>0</v>
      </c>
      <c r="W331" s="94" t="str">
        <f aca="false">IFERROR(IF(V331=0,"",ROUNDUP(V331/H331,0)*0.00753),"")</f>
        <v/>
      </c>
      <c r="X331" s="95"/>
      <c r="Y331" s="96"/>
      <c r="AC331" s="97"/>
      <c r="AZ331" s="98" t="s">
        <v>1</v>
      </c>
    </row>
    <row r="332" customFormat="false" ht="27" hidden="false" customHeight="true" outlineLevel="0" collapsed="false">
      <c r="A332" s="83" t="s">
        <v>453</v>
      </c>
      <c r="B332" s="83" t="s">
        <v>454</v>
      </c>
      <c r="C332" s="84" t="n">
        <v>4301051444</v>
      </c>
      <c r="D332" s="85" t="n">
        <v>4680115881969</v>
      </c>
      <c r="E332" s="85"/>
      <c r="F332" s="86" t="n">
        <v>0.4</v>
      </c>
      <c r="G332" s="87" t="n">
        <v>6</v>
      </c>
      <c r="H332" s="86" t="n">
        <v>2.4</v>
      </c>
      <c r="I332" s="86" t="n">
        <v>2.6</v>
      </c>
      <c r="J332" s="87" t="n">
        <v>156</v>
      </c>
      <c r="K332" s="88" t="s">
        <v>65</v>
      </c>
      <c r="L332" s="87" t="n">
        <v>40</v>
      </c>
      <c r="M332" s="89" t="str">
        <f aca="false"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32" s="89"/>
      <c r="O332" s="89"/>
      <c r="P332" s="89"/>
      <c r="Q332" s="89"/>
      <c r="R332" s="90"/>
      <c r="S332" s="90"/>
      <c r="T332" s="91" t="s">
        <v>66</v>
      </c>
      <c r="U332" s="92" t="n">
        <v>0</v>
      </c>
      <c r="V332" s="93" t="n">
        <f aca="false">IFERROR(IF(U332="",0,CEILING((U332/$H332),1)*$H332),"")</f>
        <v>0</v>
      </c>
      <c r="W332" s="94" t="str">
        <f aca="false">IFERROR(IF(V332=0,"",ROUNDUP(V332/H332,0)*0.00753),"")</f>
        <v/>
      </c>
      <c r="X332" s="95"/>
      <c r="Y332" s="96"/>
      <c r="AC332" s="97"/>
      <c r="AZ332" s="98" t="s">
        <v>1</v>
      </c>
    </row>
    <row r="333" customFormat="false" ht="12.75" hidden="false" customHeight="false" outlineLevel="0" collapsed="false">
      <c r="A333" s="99"/>
      <c r="B333" s="99"/>
      <c r="C333" s="99"/>
      <c r="D333" s="99"/>
      <c r="E333" s="99"/>
      <c r="F333" s="99"/>
      <c r="G333" s="99"/>
      <c r="H333" s="99"/>
      <c r="I333" s="99"/>
      <c r="J333" s="99"/>
      <c r="K333" s="99"/>
      <c r="L333" s="99"/>
      <c r="M333" s="100" t="s">
        <v>67</v>
      </c>
      <c r="N333" s="100"/>
      <c r="O333" s="100"/>
      <c r="P333" s="100"/>
      <c r="Q333" s="100"/>
      <c r="R333" s="100"/>
      <c r="S333" s="100"/>
      <c r="T333" s="101" t="s">
        <v>68</v>
      </c>
      <c r="U333" s="102" t="n">
        <f aca="false">IFERROR(U329/H329,"0")+IFERROR(U330/H330,"0")+IFERROR(U331/H331,"0")+IFERROR(U332/H332,"0")</f>
        <v>0</v>
      </c>
      <c r="V333" s="102" t="n">
        <f aca="false">IFERROR(V329/H329,"0")+IFERROR(V330/H330,"0")+IFERROR(V331/H331,"0")+IFERROR(V332/H332,"0")</f>
        <v>0</v>
      </c>
      <c r="W333" s="102" t="n">
        <f aca="false">IFERROR(IF(W329="",0,W329),"0")+IFERROR(IF(W330="",0,W330),"0")+IFERROR(IF(W331="",0,W331),"0")+IFERROR(IF(W332="",0,W332),"0")</f>
        <v>0</v>
      </c>
      <c r="X333" s="103"/>
      <c r="Y333" s="103"/>
    </row>
    <row r="334" customFormat="false" ht="12.75" hidden="false" customHeight="false" outlineLevel="0" collapsed="false">
      <c r="A334" s="99"/>
      <c r="B334" s="99"/>
      <c r="C334" s="99"/>
      <c r="D334" s="99"/>
      <c r="E334" s="99"/>
      <c r="F334" s="99"/>
      <c r="G334" s="99"/>
      <c r="H334" s="99"/>
      <c r="I334" s="99"/>
      <c r="J334" s="99"/>
      <c r="K334" s="99"/>
      <c r="L334" s="99"/>
      <c r="M334" s="100" t="s">
        <v>67</v>
      </c>
      <c r="N334" s="100"/>
      <c r="O334" s="100"/>
      <c r="P334" s="100"/>
      <c r="Q334" s="100"/>
      <c r="R334" s="100"/>
      <c r="S334" s="100"/>
      <c r="T334" s="101" t="s">
        <v>66</v>
      </c>
      <c r="U334" s="102" t="n">
        <f aca="false">IFERROR(SUM(U329:U332),"0")</f>
        <v>0</v>
      </c>
      <c r="V334" s="102" t="n">
        <f aca="false">IFERROR(SUM(V329:V332),"0")</f>
        <v>0</v>
      </c>
      <c r="W334" s="101"/>
      <c r="X334" s="103"/>
      <c r="Y334" s="103"/>
    </row>
    <row r="335" customFormat="false" ht="14.25" hidden="false" customHeight="true" outlineLevel="0" collapsed="false">
      <c r="A335" s="82" t="s">
        <v>200</v>
      </c>
      <c r="B335" s="82"/>
      <c r="C335" s="82"/>
      <c r="D335" s="82"/>
      <c r="E335" s="82"/>
      <c r="F335" s="82"/>
      <c r="G335" s="82"/>
      <c r="H335" s="82"/>
      <c r="I335" s="82"/>
      <c r="J335" s="82"/>
      <c r="K335" s="82"/>
      <c r="L335" s="82"/>
      <c r="M335" s="82"/>
      <c r="N335" s="82"/>
      <c r="O335" s="82"/>
      <c r="P335" s="82"/>
      <c r="Q335" s="82"/>
      <c r="R335" s="82"/>
      <c r="S335" s="82"/>
      <c r="T335" s="82"/>
      <c r="U335" s="82"/>
      <c r="V335" s="82"/>
      <c r="W335" s="82"/>
      <c r="X335" s="82"/>
      <c r="Y335" s="82"/>
    </row>
    <row r="336" customFormat="false" ht="27" hidden="false" customHeight="true" outlineLevel="0" collapsed="false">
      <c r="A336" s="83" t="s">
        <v>455</v>
      </c>
      <c r="B336" s="83" t="s">
        <v>456</v>
      </c>
      <c r="C336" s="84" t="n">
        <v>4301060322</v>
      </c>
      <c r="D336" s="85" t="n">
        <v>4607091389357</v>
      </c>
      <c r="E336" s="85"/>
      <c r="F336" s="86" t="n">
        <v>1.3</v>
      </c>
      <c r="G336" s="87" t="n">
        <v>6</v>
      </c>
      <c r="H336" s="86" t="n">
        <v>7.8</v>
      </c>
      <c r="I336" s="86" t="n">
        <v>8.28</v>
      </c>
      <c r="J336" s="87" t="n">
        <v>56</v>
      </c>
      <c r="K336" s="88" t="s">
        <v>65</v>
      </c>
      <c r="L336" s="87" t="n">
        <v>40</v>
      </c>
      <c r="M336" s="89" t="str">
        <f aca="false"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36" s="89"/>
      <c r="O336" s="89"/>
      <c r="P336" s="89"/>
      <c r="Q336" s="89"/>
      <c r="R336" s="90"/>
      <c r="S336" s="90"/>
      <c r="T336" s="91" t="s">
        <v>66</v>
      </c>
      <c r="U336" s="92" t="n">
        <v>30</v>
      </c>
      <c r="V336" s="93" t="n">
        <f aca="false">IFERROR(IF(U336="",0,CEILING((U336/$H336),1)*$H336),"")</f>
        <v>31.2</v>
      </c>
      <c r="W336" s="94" t="n">
        <f aca="false">IFERROR(IF(V336=0,"",ROUNDUP(V336/H336,0)*0.02175),"")</f>
        <v>0.087</v>
      </c>
      <c r="X336" s="95"/>
      <c r="Y336" s="96"/>
      <c r="AC336" s="97"/>
      <c r="AZ336" s="98" t="s">
        <v>1</v>
      </c>
    </row>
    <row r="337" customFormat="false" ht="12.75" hidden="false" customHeight="false" outlineLevel="0" collapsed="false">
      <c r="A337" s="99"/>
      <c r="B337" s="99"/>
      <c r="C337" s="99"/>
      <c r="D337" s="99"/>
      <c r="E337" s="99"/>
      <c r="F337" s="99"/>
      <c r="G337" s="99"/>
      <c r="H337" s="99"/>
      <c r="I337" s="99"/>
      <c r="J337" s="99"/>
      <c r="K337" s="99"/>
      <c r="L337" s="99"/>
      <c r="M337" s="100" t="s">
        <v>67</v>
      </c>
      <c r="N337" s="100"/>
      <c r="O337" s="100"/>
      <c r="P337" s="100"/>
      <c r="Q337" s="100"/>
      <c r="R337" s="100"/>
      <c r="S337" s="100"/>
      <c r="T337" s="101" t="s">
        <v>68</v>
      </c>
      <c r="U337" s="102" t="n">
        <f aca="false">IFERROR(U336/H336,"0")</f>
        <v>3.84615384615385</v>
      </c>
      <c r="V337" s="102" t="n">
        <f aca="false">IFERROR(V336/H336,"0")</f>
        <v>4</v>
      </c>
      <c r="W337" s="102" t="n">
        <f aca="false">IFERROR(IF(W336="",0,W336),"0")</f>
        <v>0.087</v>
      </c>
      <c r="X337" s="103"/>
      <c r="Y337" s="103"/>
    </row>
    <row r="338" customFormat="false" ht="12.75" hidden="false" customHeight="false" outlineLevel="0" collapsed="false">
      <c r="A338" s="99"/>
      <c r="B338" s="99"/>
      <c r="C338" s="99"/>
      <c r="D338" s="99"/>
      <c r="E338" s="99"/>
      <c r="F338" s="99"/>
      <c r="G338" s="99"/>
      <c r="H338" s="99"/>
      <c r="I338" s="99"/>
      <c r="J338" s="99"/>
      <c r="K338" s="99"/>
      <c r="L338" s="99"/>
      <c r="M338" s="100" t="s">
        <v>67</v>
      </c>
      <c r="N338" s="100"/>
      <c r="O338" s="100"/>
      <c r="P338" s="100"/>
      <c r="Q338" s="100"/>
      <c r="R338" s="100"/>
      <c r="S338" s="100"/>
      <c r="T338" s="101" t="s">
        <v>66</v>
      </c>
      <c r="U338" s="102" t="n">
        <f aca="false">IFERROR(SUM(U336:U336),"0")</f>
        <v>30</v>
      </c>
      <c r="V338" s="102" t="n">
        <f aca="false">IFERROR(SUM(V336:V336),"0")</f>
        <v>31.2</v>
      </c>
      <c r="W338" s="101"/>
      <c r="X338" s="103"/>
      <c r="Y338" s="103"/>
    </row>
    <row r="339" customFormat="false" ht="27.75" hidden="false" customHeight="true" outlineLevel="0" collapsed="false">
      <c r="A339" s="79" t="s">
        <v>457</v>
      </c>
      <c r="B339" s="79"/>
      <c r="C339" s="79"/>
      <c r="D339" s="79"/>
      <c r="E339" s="79"/>
      <c r="F339" s="79"/>
      <c r="G339" s="79"/>
      <c r="H339" s="79"/>
      <c r="I339" s="79"/>
      <c r="J339" s="79"/>
      <c r="K339" s="79"/>
      <c r="L339" s="79"/>
      <c r="M339" s="79"/>
      <c r="N339" s="79"/>
      <c r="O339" s="79"/>
      <c r="P339" s="79"/>
      <c r="Q339" s="79"/>
      <c r="R339" s="79"/>
      <c r="S339" s="79"/>
      <c r="T339" s="79"/>
      <c r="U339" s="79"/>
      <c r="V339" s="79"/>
      <c r="W339" s="79"/>
      <c r="X339" s="80"/>
      <c r="Y339" s="80"/>
    </row>
    <row r="340" customFormat="false" ht="16.5" hidden="false" customHeight="true" outlineLevel="0" collapsed="false">
      <c r="A340" s="81" t="s">
        <v>458</v>
      </c>
      <c r="B340" s="81"/>
      <c r="C340" s="81"/>
      <c r="D340" s="81"/>
      <c r="E340" s="81"/>
      <c r="F340" s="81"/>
      <c r="G340" s="81"/>
      <c r="H340" s="81"/>
      <c r="I340" s="81"/>
      <c r="J340" s="81"/>
      <c r="K340" s="81"/>
      <c r="L340" s="81"/>
      <c r="M340" s="81"/>
      <c r="N340" s="81"/>
      <c r="O340" s="81"/>
      <c r="P340" s="81"/>
      <c r="Q340" s="81"/>
      <c r="R340" s="81"/>
      <c r="S340" s="81"/>
      <c r="T340" s="81"/>
      <c r="U340" s="81"/>
      <c r="V340" s="81"/>
      <c r="W340" s="81"/>
      <c r="X340" s="81"/>
      <c r="Y340" s="81"/>
    </row>
    <row r="341" customFormat="false" ht="14.25" hidden="false" customHeight="true" outlineLevel="0" collapsed="false">
      <c r="A341" s="82" t="s">
        <v>106</v>
      </c>
      <c r="B341" s="82"/>
      <c r="C341" s="82"/>
      <c r="D341" s="82"/>
      <c r="E341" s="82"/>
      <c r="F341" s="82"/>
      <c r="G341" s="82"/>
      <c r="H341" s="82"/>
      <c r="I341" s="82"/>
      <c r="J341" s="82"/>
      <c r="K341" s="82"/>
      <c r="L341" s="82"/>
      <c r="M341" s="82"/>
      <c r="N341" s="82"/>
      <c r="O341" s="82"/>
      <c r="P341" s="82"/>
      <c r="Q341" s="82"/>
      <c r="R341" s="82"/>
      <c r="S341" s="82"/>
      <c r="T341" s="82"/>
      <c r="U341" s="82"/>
      <c r="V341" s="82"/>
      <c r="W341" s="82"/>
      <c r="X341" s="82"/>
      <c r="Y341" s="82"/>
    </row>
    <row r="342" customFormat="false" ht="27" hidden="false" customHeight="true" outlineLevel="0" collapsed="false">
      <c r="A342" s="83" t="s">
        <v>459</v>
      </c>
      <c r="B342" s="83" t="s">
        <v>460</v>
      </c>
      <c r="C342" s="84" t="n">
        <v>4301011428</v>
      </c>
      <c r="D342" s="85" t="n">
        <v>4607091389708</v>
      </c>
      <c r="E342" s="85"/>
      <c r="F342" s="86" t="n">
        <v>0.45</v>
      </c>
      <c r="G342" s="87" t="n">
        <v>6</v>
      </c>
      <c r="H342" s="86" t="n">
        <v>2.7</v>
      </c>
      <c r="I342" s="86" t="n">
        <v>2.9</v>
      </c>
      <c r="J342" s="87" t="n">
        <v>156</v>
      </c>
      <c r="K342" s="88" t="s">
        <v>102</v>
      </c>
      <c r="L342" s="87" t="n">
        <v>50</v>
      </c>
      <c r="M342" s="89" t="str">
        <f aca="false"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42" s="89"/>
      <c r="O342" s="89"/>
      <c r="P342" s="89"/>
      <c r="Q342" s="89"/>
      <c r="R342" s="90"/>
      <c r="S342" s="90"/>
      <c r="T342" s="91" t="s">
        <v>66</v>
      </c>
      <c r="U342" s="92" t="n">
        <v>0</v>
      </c>
      <c r="V342" s="93" t="n">
        <f aca="false">IFERROR(IF(U342="",0,CEILING((U342/$H342),1)*$H342),"")</f>
        <v>0</v>
      </c>
      <c r="W342" s="94" t="str">
        <f aca="false">IFERROR(IF(V342=0,"",ROUNDUP(V342/H342,0)*0.00753),"")</f>
        <v/>
      </c>
      <c r="X342" s="95"/>
      <c r="Y342" s="96"/>
      <c r="AC342" s="97"/>
      <c r="AZ342" s="98" t="s">
        <v>1</v>
      </c>
    </row>
    <row r="343" customFormat="false" ht="27" hidden="false" customHeight="true" outlineLevel="0" collapsed="false">
      <c r="A343" s="83" t="s">
        <v>461</v>
      </c>
      <c r="B343" s="83" t="s">
        <v>462</v>
      </c>
      <c r="C343" s="84" t="n">
        <v>4301011427</v>
      </c>
      <c r="D343" s="85" t="n">
        <v>4607091389692</v>
      </c>
      <c r="E343" s="85"/>
      <c r="F343" s="86" t="n">
        <v>0.45</v>
      </c>
      <c r="G343" s="87" t="n">
        <v>6</v>
      </c>
      <c r="H343" s="86" t="n">
        <v>2.7</v>
      </c>
      <c r="I343" s="86" t="n">
        <v>2.9</v>
      </c>
      <c r="J343" s="87" t="n">
        <v>156</v>
      </c>
      <c r="K343" s="88" t="s">
        <v>102</v>
      </c>
      <c r="L343" s="87" t="n">
        <v>50</v>
      </c>
      <c r="M343" s="89" t="str">
        <f aca="false"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43" s="89"/>
      <c r="O343" s="89"/>
      <c r="P343" s="89"/>
      <c r="Q343" s="89"/>
      <c r="R343" s="90"/>
      <c r="S343" s="90"/>
      <c r="T343" s="91" t="s">
        <v>66</v>
      </c>
      <c r="U343" s="92" t="n">
        <v>0</v>
      </c>
      <c r="V343" s="93" t="n">
        <f aca="false">IFERROR(IF(U343="",0,CEILING((U343/$H343),1)*$H343),"")</f>
        <v>0</v>
      </c>
      <c r="W343" s="94" t="str">
        <f aca="false">IFERROR(IF(V343=0,"",ROUNDUP(V343/H343,0)*0.00753),"")</f>
        <v/>
      </c>
      <c r="X343" s="95"/>
      <c r="Y343" s="96"/>
      <c r="AC343" s="97"/>
      <c r="AZ343" s="98" t="s">
        <v>1</v>
      </c>
    </row>
    <row r="344" customFormat="false" ht="12.75" hidden="false" customHeight="false" outlineLevel="0" collapsed="false">
      <c r="A344" s="99"/>
      <c r="B344" s="99"/>
      <c r="C344" s="99"/>
      <c r="D344" s="99"/>
      <c r="E344" s="99"/>
      <c r="F344" s="99"/>
      <c r="G344" s="99"/>
      <c r="H344" s="99"/>
      <c r="I344" s="99"/>
      <c r="J344" s="99"/>
      <c r="K344" s="99"/>
      <c r="L344" s="99"/>
      <c r="M344" s="100" t="s">
        <v>67</v>
      </c>
      <c r="N344" s="100"/>
      <c r="O344" s="100"/>
      <c r="P344" s="100"/>
      <c r="Q344" s="100"/>
      <c r="R344" s="100"/>
      <c r="S344" s="100"/>
      <c r="T344" s="101" t="s">
        <v>68</v>
      </c>
      <c r="U344" s="102" t="n">
        <f aca="false">IFERROR(U342/H342,"0")+IFERROR(U343/H343,"0")</f>
        <v>0</v>
      </c>
      <c r="V344" s="102" t="n">
        <f aca="false">IFERROR(V342/H342,"0")+IFERROR(V343/H343,"0")</f>
        <v>0</v>
      </c>
      <c r="W344" s="102" t="n">
        <f aca="false">IFERROR(IF(W342="",0,W342),"0")+IFERROR(IF(W343="",0,W343),"0")</f>
        <v>0</v>
      </c>
      <c r="X344" s="103"/>
      <c r="Y344" s="103"/>
    </row>
    <row r="345" customFormat="false" ht="12.75" hidden="false" customHeight="false" outlineLevel="0" collapsed="false">
      <c r="A345" s="99"/>
      <c r="B345" s="99"/>
      <c r="C345" s="99"/>
      <c r="D345" s="99"/>
      <c r="E345" s="99"/>
      <c r="F345" s="99"/>
      <c r="G345" s="99"/>
      <c r="H345" s="99"/>
      <c r="I345" s="99"/>
      <c r="J345" s="99"/>
      <c r="K345" s="99"/>
      <c r="L345" s="99"/>
      <c r="M345" s="100" t="s">
        <v>67</v>
      </c>
      <c r="N345" s="100"/>
      <c r="O345" s="100"/>
      <c r="P345" s="100"/>
      <c r="Q345" s="100"/>
      <c r="R345" s="100"/>
      <c r="S345" s="100"/>
      <c r="T345" s="101" t="s">
        <v>66</v>
      </c>
      <c r="U345" s="102" t="n">
        <f aca="false">IFERROR(SUM(U342:U343),"0")</f>
        <v>0</v>
      </c>
      <c r="V345" s="102" t="n">
        <f aca="false">IFERROR(SUM(V342:V343),"0")</f>
        <v>0</v>
      </c>
      <c r="W345" s="101"/>
      <c r="X345" s="103"/>
      <c r="Y345" s="103"/>
    </row>
    <row r="346" customFormat="false" ht="14.25" hidden="false" customHeight="true" outlineLevel="0" collapsed="false">
      <c r="A346" s="82" t="s">
        <v>62</v>
      </c>
      <c r="B346" s="82"/>
      <c r="C346" s="82"/>
      <c r="D346" s="82"/>
      <c r="E346" s="82"/>
      <c r="F346" s="82"/>
      <c r="G346" s="82"/>
      <c r="H346" s="82"/>
      <c r="I346" s="82"/>
      <c r="J346" s="82"/>
      <c r="K346" s="82"/>
      <c r="L346" s="82"/>
      <c r="M346" s="82"/>
      <c r="N346" s="82"/>
      <c r="O346" s="82"/>
      <c r="P346" s="82"/>
      <c r="Q346" s="82"/>
      <c r="R346" s="82"/>
      <c r="S346" s="82"/>
      <c r="T346" s="82"/>
      <c r="U346" s="82"/>
      <c r="V346" s="82"/>
      <c r="W346" s="82"/>
      <c r="X346" s="82"/>
      <c r="Y346" s="82"/>
    </row>
    <row r="347" customFormat="false" ht="27" hidden="false" customHeight="true" outlineLevel="0" collapsed="false">
      <c r="A347" s="83" t="s">
        <v>463</v>
      </c>
      <c r="B347" s="83" t="s">
        <v>464</v>
      </c>
      <c r="C347" s="84" t="n">
        <v>4301031177</v>
      </c>
      <c r="D347" s="85" t="n">
        <v>4607091389753</v>
      </c>
      <c r="E347" s="85"/>
      <c r="F347" s="86" t="n">
        <v>0.7</v>
      </c>
      <c r="G347" s="87" t="n">
        <v>6</v>
      </c>
      <c r="H347" s="86" t="n">
        <v>4.2</v>
      </c>
      <c r="I347" s="86" t="n">
        <v>4.43</v>
      </c>
      <c r="J347" s="87" t="n">
        <v>156</v>
      </c>
      <c r="K347" s="88" t="s">
        <v>65</v>
      </c>
      <c r="L347" s="87" t="n">
        <v>45</v>
      </c>
      <c r="M347" s="89" t="str">
        <f aca="false"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47" s="89"/>
      <c r="O347" s="89"/>
      <c r="P347" s="89"/>
      <c r="Q347" s="89"/>
      <c r="R347" s="90"/>
      <c r="S347" s="90"/>
      <c r="T347" s="91" t="s">
        <v>66</v>
      </c>
      <c r="U347" s="92" t="n">
        <v>380</v>
      </c>
      <c r="V347" s="93" t="n">
        <f aca="false">IFERROR(IF(U347="",0,CEILING((U347/$H347),1)*$H347),"")</f>
        <v>382.2</v>
      </c>
      <c r="W347" s="94" t="n">
        <f aca="false">IFERROR(IF(V347=0,"",ROUNDUP(V347/H347,0)*0.00753),"")</f>
        <v>0.68523</v>
      </c>
      <c r="X347" s="95"/>
      <c r="Y347" s="96"/>
      <c r="AC347" s="97"/>
      <c r="AZ347" s="98" t="s">
        <v>1</v>
      </c>
    </row>
    <row r="348" customFormat="false" ht="27" hidden="false" customHeight="true" outlineLevel="0" collapsed="false">
      <c r="A348" s="83" t="s">
        <v>465</v>
      </c>
      <c r="B348" s="83" t="s">
        <v>466</v>
      </c>
      <c r="C348" s="84" t="n">
        <v>4301031174</v>
      </c>
      <c r="D348" s="85" t="n">
        <v>4607091389760</v>
      </c>
      <c r="E348" s="85"/>
      <c r="F348" s="86" t="n">
        <v>0.7</v>
      </c>
      <c r="G348" s="87" t="n">
        <v>6</v>
      </c>
      <c r="H348" s="86" t="n">
        <v>4.2</v>
      </c>
      <c r="I348" s="86" t="n">
        <v>4.43</v>
      </c>
      <c r="J348" s="87" t="n">
        <v>156</v>
      </c>
      <c r="K348" s="88" t="s">
        <v>65</v>
      </c>
      <c r="L348" s="87" t="n">
        <v>45</v>
      </c>
      <c r="M348" s="89" t="str">
        <f aca="false"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48" s="89"/>
      <c r="O348" s="89"/>
      <c r="P348" s="89"/>
      <c r="Q348" s="89"/>
      <c r="R348" s="90"/>
      <c r="S348" s="90"/>
      <c r="T348" s="91" t="s">
        <v>66</v>
      </c>
      <c r="U348" s="92" t="n">
        <v>0</v>
      </c>
      <c r="V348" s="93" t="n">
        <f aca="false">IFERROR(IF(U348="",0,CEILING((U348/$H348),1)*$H348),"")</f>
        <v>0</v>
      </c>
      <c r="W348" s="94" t="str">
        <f aca="false">IFERROR(IF(V348=0,"",ROUNDUP(V348/H348,0)*0.00753),"")</f>
        <v/>
      </c>
      <c r="X348" s="95"/>
      <c r="Y348" s="96"/>
      <c r="AC348" s="97"/>
      <c r="AZ348" s="98" t="s">
        <v>1</v>
      </c>
    </row>
    <row r="349" customFormat="false" ht="27" hidden="false" customHeight="true" outlineLevel="0" collapsed="false">
      <c r="A349" s="83" t="s">
        <v>467</v>
      </c>
      <c r="B349" s="83" t="s">
        <v>468</v>
      </c>
      <c r="C349" s="84" t="n">
        <v>4301031175</v>
      </c>
      <c r="D349" s="85" t="n">
        <v>4607091389746</v>
      </c>
      <c r="E349" s="85"/>
      <c r="F349" s="86" t="n">
        <v>0.7</v>
      </c>
      <c r="G349" s="87" t="n">
        <v>6</v>
      </c>
      <c r="H349" s="86" t="n">
        <v>4.2</v>
      </c>
      <c r="I349" s="86" t="n">
        <v>4.43</v>
      </c>
      <c r="J349" s="87" t="n">
        <v>156</v>
      </c>
      <c r="K349" s="88" t="s">
        <v>65</v>
      </c>
      <c r="L349" s="87" t="n">
        <v>45</v>
      </c>
      <c r="M349" s="89" t="str">
        <f aca="false"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9" s="89"/>
      <c r="O349" s="89"/>
      <c r="P349" s="89"/>
      <c r="Q349" s="89"/>
      <c r="R349" s="90"/>
      <c r="S349" s="90"/>
      <c r="T349" s="91" t="s">
        <v>66</v>
      </c>
      <c r="U349" s="92" t="n">
        <v>630</v>
      </c>
      <c r="V349" s="93" t="n">
        <f aca="false">IFERROR(IF(U349="",0,CEILING((U349/$H349),1)*$H349),"")</f>
        <v>630</v>
      </c>
      <c r="W349" s="94" t="n">
        <f aca="false">IFERROR(IF(V349=0,"",ROUNDUP(V349/H349,0)*0.00753),"")</f>
        <v>1.1295</v>
      </c>
      <c r="X349" s="95"/>
      <c r="Y349" s="96"/>
      <c r="AC349" s="97"/>
      <c r="AZ349" s="98" t="s">
        <v>1</v>
      </c>
    </row>
    <row r="350" customFormat="false" ht="37.5" hidden="false" customHeight="true" outlineLevel="0" collapsed="false">
      <c r="A350" s="83" t="s">
        <v>469</v>
      </c>
      <c r="B350" s="83" t="s">
        <v>470</v>
      </c>
      <c r="C350" s="84" t="n">
        <v>4301031236</v>
      </c>
      <c r="D350" s="85" t="n">
        <v>4680115882928</v>
      </c>
      <c r="E350" s="85"/>
      <c r="F350" s="86" t="n">
        <v>0.28</v>
      </c>
      <c r="G350" s="87" t="n">
        <v>6</v>
      </c>
      <c r="H350" s="86" t="n">
        <v>1.68</v>
      </c>
      <c r="I350" s="86" t="n">
        <v>2.6</v>
      </c>
      <c r="J350" s="87" t="n">
        <v>156</v>
      </c>
      <c r="K350" s="88" t="s">
        <v>65</v>
      </c>
      <c r="L350" s="87" t="n">
        <v>35</v>
      </c>
      <c r="M350" s="89" t="str">
        <f aca="false"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50" s="89"/>
      <c r="O350" s="89"/>
      <c r="P350" s="89"/>
      <c r="Q350" s="89"/>
      <c r="R350" s="90"/>
      <c r="S350" s="90"/>
      <c r="T350" s="91" t="s">
        <v>66</v>
      </c>
      <c r="U350" s="92" t="n">
        <v>0</v>
      </c>
      <c r="V350" s="93" t="n">
        <f aca="false">IFERROR(IF(U350="",0,CEILING((U350/$H350),1)*$H350),"")</f>
        <v>0</v>
      </c>
      <c r="W350" s="94" t="str">
        <f aca="false">IFERROR(IF(V350=0,"",ROUNDUP(V350/H350,0)*0.00753),"")</f>
        <v/>
      </c>
      <c r="X350" s="95"/>
      <c r="Y350" s="96"/>
      <c r="AC350" s="97"/>
      <c r="AZ350" s="98" t="s">
        <v>1</v>
      </c>
    </row>
    <row r="351" customFormat="false" ht="27" hidden="false" customHeight="true" outlineLevel="0" collapsed="false">
      <c r="A351" s="83" t="s">
        <v>471</v>
      </c>
      <c r="B351" s="83" t="s">
        <v>472</v>
      </c>
      <c r="C351" s="84" t="n">
        <v>4301031257</v>
      </c>
      <c r="D351" s="85" t="n">
        <v>4680115883147</v>
      </c>
      <c r="E351" s="85"/>
      <c r="F351" s="86" t="n">
        <v>0.28</v>
      </c>
      <c r="G351" s="87" t="n">
        <v>6</v>
      </c>
      <c r="H351" s="86" t="n">
        <v>1.68</v>
      </c>
      <c r="I351" s="86" t="n">
        <v>1.81</v>
      </c>
      <c r="J351" s="87" t="n">
        <v>234</v>
      </c>
      <c r="K351" s="88" t="s">
        <v>65</v>
      </c>
      <c r="L351" s="87" t="n">
        <v>45</v>
      </c>
      <c r="M351" s="89" t="str">
        <f aca="false"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51" s="89"/>
      <c r="O351" s="89"/>
      <c r="P351" s="89"/>
      <c r="Q351" s="89"/>
      <c r="R351" s="90"/>
      <c r="S351" s="90"/>
      <c r="T351" s="91" t="s">
        <v>66</v>
      </c>
      <c r="U351" s="92" t="n">
        <v>0</v>
      </c>
      <c r="V351" s="93" t="n">
        <f aca="false">IFERROR(IF(U351="",0,CEILING((U351/$H351),1)*$H351),"")</f>
        <v>0</v>
      </c>
      <c r="W351" s="94" t="str">
        <f aca="false">IFERROR(IF(V351=0,"",ROUNDUP(V351/H351,0)*0.00502),"")</f>
        <v/>
      </c>
      <c r="X351" s="95"/>
      <c r="Y351" s="96"/>
      <c r="AC351" s="97"/>
      <c r="AZ351" s="98" t="s">
        <v>1</v>
      </c>
    </row>
    <row r="352" customFormat="false" ht="27" hidden="false" customHeight="true" outlineLevel="0" collapsed="false">
      <c r="A352" s="83" t="s">
        <v>473</v>
      </c>
      <c r="B352" s="83" t="s">
        <v>474</v>
      </c>
      <c r="C352" s="84" t="n">
        <v>4301031178</v>
      </c>
      <c r="D352" s="85" t="n">
        <v>4607091384338</v>
      </c>
      <c r="E352" s="85"/>
      <c r="F352" s="86" t="n">
        <v>0.35</v>
      </c>
      <c r="G352" s="87" t="n">
        <v>6</v>
      </c>
      <c r="H352" s="86" t="n">
        <v>2.1</v>
      </c>
      <c r="I352" s="86" t="n">
        <v>2.23</v>
      </c>
      <c r="J352" s="87" t="n">
        <v>234</v>
      </c>
      <c r="K352" s="88" t="s">
        <v>65</v>
      </c>
      <c r="L352" s="87" t="n">
        <v>45</v>
      </c>
      <c r="M352" s="89" t="str">
        <f aca="false"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52" s="89"/>
      <c r="O352" s="89"/>
      <c r="P352" s="89"/>
      <c r="Q352" s="89"/>
      <c r="R352" s="90"/>
      <c r="S352" s="90"/>
      <c r="T352" s="91" t="s">
        <v>66</v>
      </c>
      <c r="U352" s="92" t="n">
        <v>0</v>
      </c>
      <c r="V352" s="93" t="n">
        <f aca="false">IFERROR(IF(U352="",0,CEILING((U352/$H352),1)*$H352),"")</f>
        <v>0</v>
      </c>
      <c r="W352" s="94" t="str">
        <f aca="false">IFERROR(IF(V352=0,"",ROUNDUP(V352/H352,0)*0.00502),"")</f>
        <v/>
      </c>
      <c r="X352" s="95"/>
      <c r="Y352" s="96"/>
      <c r="AC352" s="97"/>
      <c r="AZ352" s="98" t="s">
        <v>1</v>
      </c>
    </row>
    <row r="353" customFormat="false" ht="37.5" hidden="false" customHeight="true" outlineLevel="0" collapsed="false">
      <c r="A353" s="83" t="s">
        <v>475</v>
      </c>
      <c r="B353" s="83" t="s">
        <v>476</v>
      </c>
      <c r="C353" s="84" t="n">
        <v>4301031254</v>
      </c>
      <c r="D353" s="85" t="n">
        <v>4680115883154</v>
      </c>
      <c r="E353" s="85"/>
      <c r="F353" s="86" t="n">
        <v>0.28</v>
      </c>
      <c r="G353" s="87" t="n">
        <v>6</v>
      </c>
      <c r="H353" s="86" t="n">
        <v>1.68</v>
      </c>
      <c r="I353" s="86" t="n">
        <v>1.81</v>
      </c>
      <c r="J353" s="87" t="n">
        <v>234</v>
      </c>
      <c r="K353" s="88" t="s">
        <v>65</v>
      </c>
      <c r="L353" s="87" t="n">
        <v>45</v>
      </c>
      <c r="M353" s="89" t="str">
        <f aca="false"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53" s="89"/>
      <c r="O353" s="89"/>
      <c r="P353" s="89"/>
      <c r="Q353" s="89"/>
      <c r="R353" s="90"/>
      <c r="S353" s="90"/>
      <c r="T353" s="91" t="s">
        <v>66</v>
      </c>
      <c r="U353" s="92" t="n">
        <v>0</v>
      </c>
      <c r="V353" s="93" t="n">
        <f aca="false">IFERROR(IF(U353="",0,CEILING((U353/$H353),1)*$H353),"")</f>
        <v>0</v>
      </c>
      <c r="W353" s="94" t="str">
        <f aca="false">IFERROR(IF(V353=0,"",ROUNDUP(V353/H353,0)*0.00502),"")</f>
        <v/>
      </c>
      <c r="X353" s="95"/>
      <c r="Y353" s="96"/>
      <c r="AC353" s="97"/>
      <c r="AZ353" s="98" t="s">
        <v>1</v>
      </c>
    </row>
    <row r="354" customFormat="false" ht="37.5" hidden="false" customHeight="true" outlineLevel="0" collapsed="false">
      <c r="A354" s="83" t="s">
        <v>477</v>
      </c>
      <c r="B354" s="83" t="s">
        <v>478</v>
      </c>
      <c r="C354" s="84" t="n">
        <v>4301031171</v>
      </c>
      <c r="D354" s="85" t="n">
        <v>4607091389524</v>
      </c>
      <c r="E354" s="85"/>
      <c r="F354" s="86" t="n">
        <v>0.35</v>
      </c>
      <c r="G354" s="87" t="n">
        <v>6</v>
      </c>
      <c r="H354" s="86" t="n">
        <v>2.1</v>
      </c>
      <c r="I354" s="86" t="n">
        <v>2.23</v>
      </c>
      <c r="J354" s="87" t="n">
        <v>234</v>
      </c>
      <c r="K354" s="88" t="s">
        <v>65</v>
      </c>
      <c r="L354" s="87" t="n">
        <v>45</v>
      </c>
      <c r="M354" s="89" t="str">
        <f aca="false"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54" s="89"/>
      <c r="O354" s="89"/>
      <c r="P354" s="89"/>
      <c r="Q354" s="89"/>
      <c r="R354" s="90"/>
      <c r="S354" s="90"/>
      <c r="T354" s="91" t="s">
        <v>66</v>
      </c>
      <c r="U354" s="92" t="n">
        <v>0</v>
      </c>
      <c r="V354" s="93" t="n">
        <f aca="false">IFERROR(IF(U354="",0,CEILING((U354/$H354),1)*$H354),"")</f>
        <v>0</v>
      </c>
      <c r="W354" s="94" t="str">
        <f aca="false">IFERROR(IF(V354=0,"",ROUNDUP(V354/H354,0)*0.00502),"")</f>
        <v/>
      </c>
      <c r="X354" s="95"/>
      <c r="Y354" s="96"/>
      <c r="AC354" s="97"/>
      <c r="AZ354" s="98" t="s">
        <v>1</v>
      </c>
    </row>
    <row r="355" customFormat="false" ht="27" hidden="false" customHeight="true" outlineLevel="0" collapsed="false">
      <c r="A355" s="83" t="s">
        <v>479</v>
      </c>
      <c r="B355" s="83" t="s">
        <v>480</v>
      </c>
      <c r="C355" s="84" t="n">
        <v>4301031258</v>
      </c>
      <c r="D355" s="85" t="n">
        <v>4680115883161</v>
      </c>
      <c r="E355" s="85"/>
      <c r="F355" s="86" t="n">
        <v>0.28</v>
      </c>
      <c r="G355" s="87" t="n">
        <v>6</v>
      </c>
      <c r="H355" s="86" t="n">
        <v>1.68</v>
      </c>
      <c r="I355" s="86" t="n">
        <v>1.81</v>
      </c>
      <c r="J355" s="87" t="n">
        <v>234</v>
      </c>
      <c r="K355" s="88" t="s">
        <v>65</v>
      </c>
      <c r="L355" s="87" t="n">
        <v>45</v>
      </c>
      <c r="M355" s="89" t="str">
        <f aca="false"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55" s="89"/>
      <c r="O355" s="89"/>
      <c r="P355" s="89"/>
      <c r="Q355" s="89"/>
      <c r="R355" s="90"/>
      <c r="S355" s="90"/>
      <c r="T355" s="91" t="s">
        <v>66</v>
      </c>
      <c r="U355" s="92" t="n">
        <v>0</v>
      </c>
      <c r="V355" s="93" t="n">
        <f aca="false">IFERROR(IF(U355="",0,CEILING((U355/$H355),1)*$H355),"")</f>
        <v>0</v>
      </c>
      <c r="W355" s="94" t="str">
        <f aca="false">IFERROR(IF(V355=0,"",ROUNDUP(V355/H355,0)*0.00502),"")</f>
        <v/>
      </c>
      <c r="X355" s="95"/>
      <c r="Y355" s="96"/>
      <c r="AC355" s="97"/>
      <c r="AZ355" s="98" t="s">
        <v>1</v>
      </c>
    </row>
    <row r="356" customFormat="false" ht="27" hidden="false" customHeight="true" outlineLevel="0" collapsed="false">
      <c r="A356" s="83" t="s">
        <v>481</v>
      </c>
      <c r="B356" s="83" t="s">
        <v>482</v>
      </c>
      <c r="C356" s="84" t="n">
        <v>4301031170</v>
      </c>
      <c r="D356" s="85" t="n">
        <v>4607091384345</v>
      </c>
      <c r="E356" s="85"/>
      <c r="F356" s="86" t="n">
        <v>0.35</v>
      </c>
      <c r="G356" s="87" t="n">
        <v>6</v>
      </c>
      <c r="H356" s="86" t="n">
        <v>2.1</v>
      </c>
      <c r="I356" s="86" t="n">
        <v>2.23</v>
      </c>
      <c r="J356" s="87" t="n">
        <v>234</v>
      </c>
      <c r="K356" s="88" t="s">
        <v>65</v>
      </c>
      <c r="L356" s="87" t="n">
        <v>45</v>
      </c>
      <c r="M356" s="89" t="str">
        <f aca="false"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56" s="89"/>
      <c r="O356" s="89"/>
      <c r="P356" s="89"/>
      <c r="Q356" s="89"/>
      <c r="R356" s="90"/>
      <c r="S356" s="90"/>
      <c r="T356" s="91" t="s">
        <v>66</v>
      </c>
      <c r="U356" s="92" t="n">
        <v>0</v>
      </c>
      <c r="V356" s="93" t="n">
        <f aca="false">IFERROR(IF(U356="",0,CEILING((U356/$H356),1)*$H356),"")</f>
        <v>0</v>
      </c>
      <c r="W356" s="94" t="str">
        <f aca="false">IFERROR(IF(V356=0,"",ROUNDUP(V356/H356,0)*0.00502),"")</f>
        <v/>
      </c>
      <c r="X356" s="95"/>
      <c r="Y356" s="96"/>
      <c r="AC356" s="97"/>
      <c r="AZ356" s="98" t="s">
        <v>1</v>
      </c>
    </row>
    <row r="357" customFormat="false" ht="27" hidden="false" customHeight="true" outlineLevel="0" collapsed="false">
      <c r="A357" s="83" t="s">
        <v>483</v>
      </c>
      <c r="B357" s="83" t="s">
        <v>484</v>
      </c>
      <c r="C357" s="84" t="n">
        <v>4301031256</v>
      </c>
      <c r="D357" s="85" t="n">
        <v>4680115883178</v>
      </c>
      <c r="E357" s="85"/>
      <c r="F357" s="86" t="n">
        <v>0.28</v>
      </c>
      <c r="G357" s="87" t="n">
        <v>6</v>
      </c>
      <c r="H357" s="86" t="n">
        <v>1.68</v>
      </c>
      <c r="I357" s="86" t="n">
        <v>1.81</v>
      </c>
      <c r="J357" s="87" t="n">
        <v>234</v>
      </c>
      <c r="K357" s="88" t="s">
        <v>65</v>
      </c>
      <c r="L357" s="87" t="n">
        <v>45</v>
      </c>
      <c r="M357" s="89" t="str">
        <f aca="false"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57" s="89"/>
      <c r="O357" s="89"/>
      <c r="P357" s="89"/>
      <c r="Q357" s="89"/>
      <c r="R357" s="90"/>
      <c r="S357" s="90"/>
      <c r="T357" s="91" t="s">
        <v>66</v>
      </c>
      <c r="U357" s="92" t="n">
        <v>0</v>
      </c>
      <c r="V357" s="93" t="n">
        <f aca="false">IFERROR(IF(U357="",0,CEILING((U357/$H357),1)*$H357),"")</f>
        <v>0</v>
      </c>
      <c r="W357" s="94" t="str">
        <f aca="false">IFERROR(IF(V357=0,"",ROUNDUP(V357/H357,0)*0.00502),"")</f>
        <v/>
      </c>
      <c r="X357" s="95"/>
      <c r="Y357" s="96"/>
      <c r="AC357" s="97"/>
      <c r="AZ357" s="98" t="s">
        <v>1</v>
      </c>
    </row>
    <row r="358" customFormat="false" ht="27" hidden="false" customHeight="true" outlineLevel="0" collapsed="false">
      <c r="A358" s="83" t="s">
        <v>485</v>
      </c>
      <c r="B358" s="83" t="s">
        <v>486</v>
      </c>
      <c r="C358" s="84" t="n">
        <v>4301031172</v>
      </c>
      <c r="D358" s="85" t="n">
        <v>4607091389531</v>
      </c>
      <c r="E358" s="85"/>
      <c r="F358" s="86" t="n">
        <v>0.35</v>
      </c>
      <c r="G358" s="87" t="n">
        <v>6</v>
      </c>
      <c r="H358" s="86" t="n">
        <v>2.1</v>
      </c>
      <c r="I358" s="86" t="n">
        <v>2.23</v>
      </c>
      <c r="J358" s="87" t="n">
        <v>234</v>
      </c>
      <c r="K358" s="88" t="s">
        <v>65</v>
      </c>
      <c r="L358" s="87" t="n">
        <v>45</v>
      </c>
      <c r="M358" s="89" t="str">
        <f aca="false"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8" s="89"/>
      <c r="O358" s="89"/>
      <c r="P358" s="89"/>
      <c r="Q358" s="89"/>
      <c r="R358" s="90"/>
      <c r="S358" s="90"/>
      <c r="T358" s="91" t="s">
        <v>66</v>
      </c>
      <c r="U358" s="92" t="n">
        <v>0</v>
      </c>
      <c r="V358" s="93" t="n">
        <f aca="false">IFERROR(IF(U358="",0,CEILING((U358/$H358),1)*$H358),"")</f>
        <v>0</v>
      </c>
      <c r="W358" s="94" t="str">
        <f aca="false">IFERROR(IF(V358=0,"",ROUNDUP(V358/H358,0)*0.00502),"")</f>
        <v/>
      </c>
      <c r="X358" s="95"/>
      <c r="Y358" s="96"/>
      <c r="AC358" s="97"/>
      <c r="AZ358" s="98" t="s">
        <v>1</v>
      </c>
    </row>
    <row r="359" customFormat="false" ht="27" hidden="false" customHeight="true" outlineLevel="0" collapsed="false">
      <c r="A359" s="83" t="s">
        <v>487</v>
      </c>
      <c r="B359" s="83" t="s">
        <v>488</v>
      </c>
      <c r="C359" s="84" t="n">
        <v>4301031255</v>
      </c>
      <c r="D359" s="85" t="n">
        <v>4680115883185</v>
      </c>
      <c r="E359" s="85"/>
      <c r="F359" s="86" t="n">
        <v>0.28</v>
      </c>
      <c r="G359" s="87" t="n">
        <v>6</v>
      </c>
      <c r="H359" s="86" t="n">
        <v>1.68</v>
      </c>
      <c r="I359" s="86" t="n">
        <v>1.81</v>
      </c>
      <c r="J359" s="87" t="n">
        <v>234</v>
      </c>
      <c r="K359" s="88" t="s">
        <v>65</v>
      </c>
      <c r="L359" s="87" t="n">
        <v>45</v>
      </c>
      <c r="M359" s="104" t="s">
        <v>489</v>
      </c>
      <c r="N359" s="104"/>
      <c r="O359" s="104"/>
      <c r="P359" s="104"/>
      <c r="Q359" s="104"/>
      <c r="R359" s="90"/>
      <c r="S359" s="90"/>
      <c r="T359" s="91" t="s">
        <v>66</v>
      </c>
      <c r="U359" s="92" t="n">
        <v>0</v>
      </c>
      <c r="V359" s="93" t="n">
        <f aca="false">IFERROR(IF(U359="",0,CEILING((U359/$H359),1)*$H359),"")</f>
        <v>0</v>
      </c>
      <c r="W359" s="94" t="str">
        <f aca="false">IFERROR(IF(V359=0,"",ROUNDUP(V359/H359,0)*0.00502),"")</f>
        <v/>
      </c>
      <c r="X359" s="95"/>
      <c r="Y359" s="96"/>
      <c r="AC359" s="97"/>
      <c r="AZ359" s="98" t="s">
        <v>1</v>
      </c>
    </row>
    <row r="360" customFormat="false" ht="12.75" hidden="false" customHeight="false" outlineLevel="0" collapsed="false">
      <c r="A360" s="99"/>
      <c r="B360" s="99"/>
      <c r="C360" s="99"/>
      <c r="D360" s="99"/>
      <c r="E360" s="99"/>
      <c r="F360" s="99"/>
      <c r="G360" s="99"/>
      <c r="H360" s="99"/>
      <c r="I360" s="99"/>
      <c r="J360" s="99"/>
      <c r="K360" s="99"/>
      <c r="L360" s="99"/>
      <c r="M360" s="100" t="s">
        <v>67</v>
      </c>
      <c r="N360" s="100"/>
      <c r="O360" s="100"/>
      <c r="P360" s="100"/>
      <c r="Q360" s="100"/>
      <c r="R360" s="100"/>
      <c r="S360" s="100"/>
      <c r="T360" s="101" t="s">
        <v>68</v>
      </c>
      <c r="U360" s="102" t="n">
        <f aca="false">IFERROR(U347/H347,"0")+IFERROR(U348/H348,"0")+IFERROR(U349/H349,"0")+IFERROR(U350/H350,"0")+IFERROR(U351/H351,"0")+IFERROR(U352/H352,"0")+IFERROR(U353/H353,"0")+IFERROR(U354/H354,"0")+IFERROR(U355/H355,"0")+IFERROR(U356/H356,"0")+IFERROR(U357/H357,"0")+IFERROR(U358/H358,"0")+IFERROR(U359/H359,"0")</f>
        <v>240.47619047619</v>
      </c>
      <c r="V360" s="102" t="n">
        <f aca="false">IFERROR(V347/H347,"0")+IFERROR(V348/H348,"0")+IFERROR(V349/H349,"0")+IFERROR(V350/H350,"0")+IFERROR(V351/H351,"0")+IFERROR(V352/H352,"0")+IFERROR(V353/H353,"0")+IFERROR(V354/H354,"0")+IFERROR(V355/H355,"0")+IFERROR(V356/H356,"0")+IFERROR(V357/H357,"0")+IFERROR(V358/H358,"0")+IFERROR(V359/H359,"0")</f>
        <v>241</v>
      </c>
      <c r="W360" s="102" t="n">
        <f aca="false">IFERROR(IF(W347="",0,W347),"0")+IFERROR(IF(W348="",0,W348),"0")+IFERROR(IF(W349="",0,W349),"0")+IFERROR(IF(W350="",0,W350),"0")+IFERROR(IF(W351="",0,W351),"0")+IFERROR(IF(W352="",0,W352),"0")+IFERROR(IF(W353="",0,W353),"0")+IFERROR(IF(W354="",0,W354),"0")+IFERROR(IF(W355="",0,W355),"0")+IFERROR(IF(W356="",0,W356),"0")+IFERROR(IF(W357="",0,W357),"0")+IFERROR(IF(W358="",0,W358),"0")+IFERROR(IF(W359="",0,W359),"0")</f>
        <v>1.81473</v>
      </c>
      <c r="X360" s="103"/>
      <c r="Y360" s="103"/>
    </row>
    <row r="361" customFormat="false" ht="12.75" hidden="false" customHeight="false" outlineLevel="0" collapsed="false">
      <c r="A361" s="99"/>
      <c r="B361" s="99"/>
      <c r="C361" s="99"/>
      <c r="D361" s="99"/>
      <c r="E361" s="99"/>
      <c r="F361" s="99"/>
      <c r="G361" s="99"/>
      <c r="H361" s="99"/>
      <c r="I361" s="99"/>
      <c r="J361" s="99"/>
      <c r="K361" s="99"/>
      <c r="L361" s="99"/>
      <c r="M361" s="100" t="s">
        <v>67</v>
      </c>
      <c r="N361" s="100"/>
      <c r="O361" s="100"/>
      <c r="P361" s="100"/>
      <c r="Q361" s="100"/>
      <c r="R361" s="100"/>
      <c r="S361" s="100"/>
      <c r="T361" s="101" t="s">
        <v>66</v>
      </c>
      <c r="U361" s="102" t="n">
        <f aca="false">IFERROR(SUM(U347:U359),"0")</f>
        <v>1010</v>
      </c>
      <c r="V361" s="102" t="n">
        <f aca="false">IFERROR(SUM(V347:V359),"0")</f>
        <v>1012.2</v>
      </c>
      <c r="W361" s="101"/>
      <c r="X361" s="103"/>
      <c r="Y361" s="103"/>
    </row>
    <row r="362" customFormat="false" ht="14.25" hidden="false" customHeight="true" outlineLevel="0" collapsed="false">
      <c r="A362" s="82" t="s">
        <v>69</v>
      </c>
      <c r="B362" s="82"/>
      <c r="C362" s="82"/>
      <c r="D362" s="82"/>
      <c r="E362" s="82"/>
      <c r="F362" s="82"/>
      <c r="G362" s="82"/>
      <c r="H362" s="82"/>
      <c r="I362" s="82"/>
      <c r="J362" s="82"/>
      <c r="K362" s="82"/>
      <c r="L362" s="82"/>
      <c r="M362" s="82"/>
      <c r="N362" s="82"/>
      <c r="O362" s="82"/>
      <c r="P362" s="82"/>
      <c r="Q362" s="82"/>
      <c r="R362" s="82"/>
      <c r="S362" s="82"/>
      <c r="T362" s="82"/>
      <c r="U362" s="82"/>
      <c r="V362" s="82"/>
      <c r="W362" s="82"/>
      <c r="X362" s="82"/>
      <c r="Y362" s="82"/>
    </row>
    <row r="363" customFormat="false" ht="27" hidden="false" customHeight="true" outlineLevel="0" collapsed="false">
      <c r="A363" s="83" t="s">
        <v>490</v>
      </c>
      <c r="B363" s="83" t="s">
        <v>491</v>
      </c>
      <c r="C363" s="84" t="n">
        <v>4301051258</v>
      </c>
      <c r="D363" s="85" t="n">
        <v>4607091389685</v>
      </c>
      <c r="E363" s="85"/>
      <c r="F363" s="86" t="n">
        <v>1.3</v>
      </c>
      <c r="G363" s="87" t="n">
        <v>6</v>
      </c>
      <c r="H363" s="86" t="n">
        <v>7.8</v>
      </c>
      <c r="I363" s="86" t="n">
        <v>8.346</v>
      </c>
      <c r="J363" s="87" t="n">
        <v>56</v>
      </c>
      <c r="K363" s="88" t="s">
        <v>129</v>
      </c>
      <c r="L363" s="87" t="n">
        <v>45</v>
      </c>
      <c r="M363" s="89" t="str">
        <f aca="false"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63" s="89"/>
      <c r="O363" s="89"/>
      <c r="P363" s="89"/>
      <c r="Q363" s="89"/>
      <c r="R363" s="90"/>
      <c r="S363" s="90"/>
      <c r="T363" s="91" t="s">
        <v>66</v>
      </c>
      <c r="U363" s="92" t="n">
        <v>0</v>
      </c>
      <c r="V363" s="93" t="n">
        <f aca="false">IFERROR(IF(U363="",0,CEILING((U363/$H363),1)*$H363),"")</f>
        <v>0</v>
      </c>
      <c r="W363" s="94" t="str">
        <f aca="false">IFERROR(IF(V363=0,"",ROUNDUP(V363/H363,0)*0.02175),"")</f>
        <v/>
      </c>
      <c r="X363" s="95"/>
      <c r="Y363" s="96"/>
      <c r="AC363" s="97"/>
      <c r="AZ363" s="98" t="s">
        <v>1</v>
      </c>
    </row>
    <row r="364" customFormat="false" ht="27" hidden="false" customHeight="true" outlineLevel="0" collapsed="false">
      <c r="A364" s="83" t="s">
        <v>492</v>
      </c>
      <c r="B364" s="83" t="s">
        <v>493</v>
      </c>
      <c r="C364" s="84" t="n">
        <v>4301051431</v>
      </c>
      <c r="D364" s="85" t="n">
        <v>4607091389654</v>
      </c>
      <c r="E364" s="85"/>
      <c r="F364" s="86" t="n">
        <v>0.33</v>
      </c>
      <c r="G364" s="87" t="n">
        <v>6</v>
      </c>
      <c r="H364" s="86" t="n">
        <v>1.98</v>
      </c>
      <c r="I364" s="86" t="n">
        <v>2.258</v>
      </c>
      <c r="J364" s="87" t="n">
        <v>156</v>
      </c>
      <c r="K364" s="88" t="s">
        <v>129</v>
      </c>
      <c r="L364" s="87" t="n">
        <v>45</v>
      </c>
      <c r="M364" s="89" t="str">
        <f aca="false"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64" s="89"/>
      <c r="O364" s="89"/>
      <c r="P364" s="89"/>
      <c r="Q364" s="89"/>
      <c r="R364" s="90"/>
      <c r="S364" s="90"/>
      <c r="T364" s="91" t="s">
        <v>66</v>
      </c>
      <c r="U364" s="92" t="n">
        <v>0</v>
      </c>
      <c r="V364" s="93" t="n">
        <f aca="false">IFERROR(IF(U364="",0,CEILING((U364/$H364),1)*$H364),"")</f>
        <v>0</v>
      </c>
      <c r="W364" s="94" t="str">
        <f aca="false">IFERROR(IF(V364=0,"",ROUNDUP(V364/H364,0)*0.00753),"")</f>
        <v/>
      </c>
      <c r="X364" s="95"/>
      <c r="Y364" s="96"/>
      <c r="AC364" s="97"/>
      <c r="AZ364" s="98" t="s">
        <v>1</v>
      </c>
    </row>
    <row r="365" customFormat="false" ht="27" hidden="false" customHeight="true" outlineLevel="0" collapsed="false">
      <c r="A365" s="83" t="s">
        <v>494</v>
      </c>
      <c r="B365" s="83" t="s">
        <v>495</v>
      </c>
      <c r="C365" s="84" t="n">
        <v>4301051284</v>
      </c>
      <c r="D365" s="85" t="n">
        <v>4607091384352</v>
      </c>
      <c r="E365" s="85"/>
      <c r="F365" s="86" t="n">
        <v>0.6</v>
      </c>
      <c r="G365" s="87" t="n">
        <v>4</v>
      </c>
      <c r="H365" s="86" t="n">
        <v>2.4</v>
      </c>
      <c r="I365" s="86" t="n">
        <v>2.646</v>
      </c>
      <c r="J365" s="87" t="n">
        <v>120</v>
      </c>
      <c r="K365" s="88" t="s">
        <v>129</v>
      </c>
      <c r="L365" s="87" t="n">
        <v>45</v>
      </c>
      <c r="M365" s="89" t="str">
        <f aca="false"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65" s="89"/>
      <c r="O365" s="89"/>
      <c r="P365" s="89"/>
      <c r="Q365" s="89"/>
      <c r="R365" s="90"/>
      <c r="S365" s="90"/>
      <c r="T365" s="91" t="s">
        <v>66</v>
      </c>
      <c r="U365" s="92" t="n">
        <v>0</v>
      </c>
      <c r="V365" s="93" t="n">
        <f aca="false">IFERROR(IF(U365="",0,CEILING((U365/$H365),1)*$H365),"")</f>
        <v>0</v>
      </c>
      <c r="W365" s="94" t="str">
        <f aca="false">IFERROR(IF(V365=0,"",ROUNDUP(V365/H365,0)*0.00937),"")</f>
        <v/>
      </c>
      <c r="X365" s="95"/>
      <c r="Y365" s="96"/>
      <c r="AC365" s="97"/>
      <c r="AZ365" s="98" t="s">
        <v>1</v>
      </c>
    </row>
    <row r="366" customFormat="false" ht="27" hidden="false" customHeight="true" outlineLevel="0" collapsed="false">
      <c r="A366" s="83" t="s">
        <v>496</v>
      </c>
      <c r="B366" s="83" t="s">
        <v>497</v>
      </c>
      <c r="C366" s="84" t="n">
        <v>4301051257</v>
      </c>
      <c r="D366" s="85" t="n">
        <v>4607091389661</v>
      </c>
      <c r="E366" s="85"/>
      <c r="F366" s="86" t="n">
        <v>0.55</v>
      </c>
      <c r="G366" s="87" t="n">
        <v>4</v>
      </c>
      <c r="H366" s="86" t="n">
        <v>2.2</v>
      </c>
      <c r="I366" s="86" t="n">
        <v>2.492</v>
      </c>
      <c r="J366" s="87" t="n">
        <v>120</v>
      </c>
      <c r="K366" s="88" t="s">
        <v>129</v>
      </c>
      <c r="L366" s="87" t="n">
        <v>45</v>
      </c>
      <c r="M366" s="89" t="str">
        <f aca="false"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66" s="89"/>
      <c r="O366" s="89"/>
      <c r="P366" s="89"/>
      <c r="Q366" s="89"/>
      <c r="R366" s="90"/>
      <c r="S366" s="90"/>
      <c r="T366" s="91" t="s">
        <v>66</v>
      </c>
      <c r="U366" s="92" t="n">
        <v>0</v>
      </c>
      <c r="V366" s="93" t="n">
        <f aca="false">IFERROR(IF(U366="",0,CEILING((U366/$H366),1)*$H366),"")</f>
        <v>0</v>
      </c>
      <c r="W366" s="94" t="str">
        <f aca="false">IFERROR(IF(V366=0,"",ROUNDUP(V366/H366,0)*0.00937),"")</f>
        <v/>
      </c>
      <c r="X366" s="95"/>
      <c r="Y366" s="96"/>
      <c r="AC366" s="97"/>
      <c r="AZ366" s="98" t="s">
        <v>1</v>
      </c>
    </row>
    <row r="367" customFormat="false" ht="12.75" hidden="false" customHeight="false" outlineLevel="0" collapsed="false">
      <c r="A367" s="99"/>
      <c r="B367" s="99"/>
      <c r="C367" s="99"/>
      <c r="D367" s="99"/>
      <c r="E367" s="99"/>
      <c r="F367" s="99"/>
      <c r="G367" s="99"/>
      <c r="H367" s="99"/>
      <c r="I367" s="99"/>
      <c r="J367" s="99"/>
      <c r="K367" s="99"/>
      <c r="L367" s="99"/>
      <c r="M367" s="100" t="s">
        <v>67</v>
      </c>
      <c r="N367" s="100"/>
      <c r="O367" s="100"/>
      <c r="P367" s="100"/>
      <c r="Q367" s="100"/>
      <c r="R367" s="100"/>
      <c r="S367" s="100"/>
      <c r="T367" s="101" t="s">
        <v>68</v>
      </c>
      <c r="U367" s="102" t="n">
        <f aca="false">IFERROR(U363/H363,"0")+IFERROR(U364/H364,"0")+IFERROR(U365/H365,"0")+IFERROR(U366/H366,"0")</f>
        <v>0</v>
      </c>
      <c r="V367" s="102" t="n">
        <f aca="false">IFERROR(V363/H363,"0")+IFERROR(V364/H364,"0")+IFERROR(V365/H365,"0")+IFERROR(V366/H366,"0")</f>
        <v>0</v>
      </c>
      <c r="W367" s="102" t="n">
        <f aca="false">IFERROR(IF(W363="",0,W363),"0")+IFERROR(IF(W364="",0,W364),"0")+IFERROR(IF(W365="",0,W365),"0")+IFERROR(IF(W366="",0,W366),"0")</f>
        <v>0</v>
      </c>
      <c r="X367" s="103"/>
      <c r="Y367" s="103"/>
    </row>
    <row r="368" customFormat="false" ht="12.75" hidden="false" customHeight="false" outlineLevel="0" collapsed="false">
      <c r="A368" s="99"/>
      <c r="B368" s="99"/>
      <c r="C368" s="99"/>
      <c r="D368" s="99"/>
      <c r="E368" s="99"/>
      <c r="F368" s="99"/>
      <c r="G368" s="99"/>
      <c r="H368" s="99"/>
      <c r="I368" s="99"/>
      <c r="J368" s="99"/>
      <c r="K368" s="99"/>
      <c r="L368" s="99"/>
      <c r="M368" s="100" t="s">
        <v>67</v>
      </c>
      <c r="N368" s="100"/>
      <c r="O368" s="100"/>
      <c r="P368" s="100"/>
      <c r="Q368" s="100"/>
      <c r="R368" s="100"/>
      <c r="S368" s="100"/>
      <c r="T368" s="101" t="s">
        <v>66</v>
      </c>
      <c r="U368" s="102" t="n">
        <f aca="false">IFERROR(SUM(U363:U366),"0")</f>
        <v>0</v>
      </c>
      <c r="V368" s="102" t="n">
        <f aca="false">IFERROR(SUM(V363:V366),"0")</f>
        <v>0</v>
      </c>
      <c r="W368" s="101"/>
      <c r="X368" s="103"/>
      <c r="Y368" s="103"/>
    </row>
    <row r="369" customFormat="false" ht="14.25" hidden="false" customHeight="true" outlineLevel="0" collapsed="false">
      <c r="A369" s="82" t="s">
        <v>200</v>
      </c>
      <c r="B369" s="82"/>
      <c r="C369" s="82"/>
      <c r="D369" s="82"/>
      <c r="E369" s="82"/>
      <c r="F369" s="82"/>
      <c r="G369" s="82"/>
      <c r="H369" s="82"/>
      <c r="I369" s="82"/>
      <c r="J369" s="82"/>
      <c r="K369" s="82"/>
      <c r="L369" s="82"/>
      <c r="M369" s="82"/>
      <c r="N369" s="82"/>
      <c r="O369" s="82"/>
      <c r="P369" s="82"/>
      <c r="Q369" s="82"/>
      <c r="R369" s="82"/>
      <c r="S369" s="82"/>
      <c r="T369" s="82"/>
      <c r="U369" s="82"/>
      <c r="V369" s="82"/>
      <c r="W369" s="82"/>
      <c r="X369" s="82"/>
      <c r="Y369" s="82"/>
    </row>
    <row r="370" customFormat="false" ht="27" hidden="false" customHeight="true" outlineLevel="0" collapsed="false">
      <c r="A370" s="83" t="s">
        <v>498</v>
      </c>
      <c r="B370" s="83" t="s">
        <v>499</v>
      </c>
      <c r="C370" s="84" t="n">
        <v>4301060352</v>
      </c>
      <c r="D370" s="85" t="n">
        <v>4680115881648</v>
      </c>
      <c r="E370" s="85"/>
      <c r="F370" s="86" t="n">
        <v>1</v>
      </c>
      <c r="G370" s="87" t="n">
        <v>4</v>
      </c>
      <c r="H370" s="86" t="n">
        <v>4</v>
      </c>
      <c r="I370" s="86" t="n">
        <v>4.404</v>
      </c>
      <c r="J370" s="87" t="n">
        <v>104</v>
      </c>
      <c r="K370" s="88" t="s">
        <v>65</v>
      </c>
      <c r="L370" s="87" t="n">
        <v>35</v>
      </c>
      <c r="M370" s="89" t="str">
        <f aca="false"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70" s="89"/>
      <c r="O370" s="89"/>
      <c r="P370" s="89"/>
      <c r="Q370" s="89"/>
      <c r="R370" s="90"/>
      <c r="S370" s="90"/>
      <c r="T370" s="91" t="s">
        <v>66</v>
      </c>
      <c r="U370" s="92" t="n">
        <v>0</v>
      </c>
      <c r="V370" s="93" t="n">
        <f aca="false">IFERROR(IF(U370="",0,CEILING((U370/$H370),1)*$H370),"")</f>
        <v>0</v>
      </c>
      <c r="W370" s="94" t="str">
        <f aca="false">IFERROR(IF(V370=0,"",ROUNDUP(V370/H370,0)*0.01196),"")</f>
        <v/>
      </c>
      <c r="X370" s="95"/>
      <c r="Y370" s="96"/>
      <c r="AC370" s="97"/>
      <c r="AZ370" s="98" t="s">
        <v>1</v>
      </c>
    </row>
    <row r="371" customFormat="false" ht="12.75" hidden="false" customHeight="false" outlineLevel="0" collapsed="false">
      <c r="A371" s="99"/>
      <c r="B371" s="99"/>
      <c r="C371" s="99"/>
      <c r="D371" s="99"/>
      <c r="E371" s="99"/>
      <c r="F371" s="99"/>
      <c r="G371" s="99"/>
      <c r="H371" s="99"/>
      <c r="I371" s="99"/>
      <c r="J371" s="99"/>
      <c r="K371" s="99"/>
      <c r="L371" s="99"/>
      <c r="M371" s="100" t="s">
        <v>67</v>
      </c>
      <c r="N371" s="100"/>
      <c r="O371" s="100"/>
      <c r="P371" s="100"/>
      <c r="Q371" s="100"/>
      <c r="R371" s="100"/>
      <c r="S371" s="100"/>
      <c r="T371" s="101" t="s">
        <v>68</v>
      </c>
      <c r="U371" s="102" t="n">
        <f aca="false">IFERROR(U370/H370,"0")</f>
        <v>0</v>
      </c>
      <c r="V371" s="102" t="n">
        <f aca="false">IFERROR(V370/H370,"0")</f>
        <v>0</v>
      </c>
      <c r="W371" s="102" t="n">
        <f aca="false">IFERROR(IF(W370="",0,W370),"0")</f>
        <v>0</v>
      </c>
      <c r="X371" s="103"/>
      <c r="Y371" s="103"/>
    </row>
    <row r="372" customFormat="false" ht="12.75" hidden="false" customHeight="false" outlineLevel="0" collapsed="false">
      <c r="A372" s="99"/>
      <c r="B372" s="99"/>
      <c r="C372" s="99"/>
      <c r="D372" s="99"/>
      <c r="E372" s="99"/>
      <c r="F372" s="99"/>
      <c r="G372" s="99"/>
      <c r="H372" s="99"/>
      <c r="I372" s="99"/>
      <c r="J372" s="99"/>
      <c r="K372" s="99"/>
      <c r="L372" s="99"/>
      <c r="M372" s="100" t="s">
        <v>67</v>
      </c>
      <c r="N372" s="100"/>
      <c r="O372" s="100"/>
      <c r="P372" s="100"/>
      <c r="Q372" s="100"/>
      <c r="R372" s="100"/>
      <c r="S372" s="100"/>
      <c r="T372" s="101" t="s">
        <v>66</v>
      </c>
      <c r="U372" s="102" t="n">
        <f aca="false">IFERROR(SUM(U370:U370),"0")</f>
        <v>0</v>
      </c>
      <c r="V372" s="102" t="n">
        <f aca="false">IFERROR(SUM(V370:V370),"0")</f>
        <v>0</v>
      </c>
      <c r="W372" s="101"/>
      <c r="X372" s="103"/>
      <c r="Y372" s="103"/>
    </row>
    <row r="373" customFormat="false" ht="14.25" hidden="false" customHeight="true" outlineLevel="0" collapsed="false">
      <c r="A373" s="82" t="s">
        <v>82</v>
      </c>
      <c r="B373" s="82"/>
      <c r="C373" s="82"/>
      <c r="D373" s="82"/>
      <c r="E373" s="82"/>
      <c r="F373" s="82"/>
      <c r="G373" s="82"/>
      <c r="H373" s="82"/>
      <c r="I373" s="82"/>
      <c r="J373" s="82"/>
      <c r="K373" s="82"/>
      <c r="L373" s="82"/>
      <c r="M373" s="82"/>
      <c r="N373" s="82"/>
      <c r="O373" s="82"/>
      <c r="P373" s="82"/>
      <c r="Q373" s="82"/>
      <c r="R373" s="82"/>
      <c r="S373" s="82"/>
      <c r="T373" s="82"/>
      <c r="U373" s="82"/>
      <c r="V373" s="82"/>
      <c r="W373" s="82"/>
      <c r="X373" s="82"/>
      <c r="Y373" s="82"/>
    </row>
    <row r="374" customFormat="false" ht="27" hidden="false" customHeight="true" outlineLevel="0" collapsed="false">
      <c r="A374" s="83" t="s">
        <v>500</v>
      </c>
      <c r="B374" s="83" t="s">
        <v>501</v>
      </c>
      <c r="C374" s="84" t="n">
        <v>4301032042</v>
      </c>
      <c r="D374" s="85" t="n">
        <v>4680115883017</v>
      </c>
      <c r="E374" s="85"/>
      <c r="F374" s="86" t="n">
        <v>0.03</v>
      </c>
      <c r="G374" s="87" t="n">
        <v>20</v>
      </c>
      <c r="H374" s="86" t="n">
        <v>0.6</v>
      </c>
      <c r="I374" s="86" t="n">
        <v>0.63</v>
      </c>
      <c r="J374" s="87" t="n">
        <v>350</v>
      </c>
      <c r="K374" s="88" t="s">
        <v>502</v>
      </c>
      <c r="L374" s="87" t="n">
        <v>60</v>
      </c>
      <c r="M374" s="89" t="str">
        <f aca="false"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74" s="89"/>
      <c r="O374" s="89"/>
      <c r="P374" s="89"/>
      <c r="Q374" s="89"/>
      <c r="R374" s="90"/>
      <c r="S374" s="90"/>
      <c r="T374" s="91" t="s">
        <v>66</v>
      </c>
      <c r="U374" s="92" t="n">
        <v>0</v>
      </c>
      <c r="V374" s="93" t="n">
        <f aca="false">IFERROR(IF(U374="",0,CEILING((U374/$H374),1)*$H374),"")</f>
        <v>0</v>
      </c>
      <c r="W374" s="94" t="str">
        <f aca="false">IFERROR(IF(V374=0,"",ROUNDUP(V374/H374,0)*0.00349),"")</f>
        <v/>
      </c>
      <c r="X374" s="95"/>
      <c r="Y374" s="96"/>
      <c r="AC374" s="97"/>
      <c r="AZ374" s="98" t="s">
        <v>1</v>
      </c>
    </row>
    <row r="375" customFormat="false" ht="27" hidden="false" customHeight="true" outlineLevel="0" collapsed="false">
      <c r="A375" s="83" t="s">
        <v>503</v>
      </c>
      <c r="B375" s="83" t="s">
        <v>504</v>
      </c>
      <c r="C375" s="84" t="n">
        <v>4301032043</v>
      </c>
      <c r="D375" s="85" t="n">
        <v>4680115883031</v>
      </c>
      <c r="E375" s="85"/>
      <c r="F375" s="86" t="n">
        <v>0.03</v>
      </c>
      <c r="G375" s="87" t="n">
        <v>20</v>
      </c>
      <c r="H375" s="86" t="n">
        <v>0.6</v>
      </c>
      <c r="I375" s="86" t="n">
        <v>0.63</v>
      </c>
      <c r="J375" s="87" t="n">
        <v>350</v>
      </c>
      <c r="K375" s="88" t="s">
        <v>502</v>
      </c>
      <c r="L375" s="87" t="n">
        <v>60</v>
      </c>
      <c r="M375" s="89" t="str">
        <f aca="false"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75" s="89"/>
      <c r="O375" s="89"/>
      <c r="P375" s="89"/>
      <c r="Q375" s="89"/>
      <c r="R375" s="90"/>
      <c r="S375" s="90"/>
      <c r="T375" s="91" t="s">
        <v>66</v>
      </c>
      <c r="U375" s="92" t="n">
        <v>0</v>
      </c>
      <c r="V375" s="93" t="n">
        <f aca="false">IFERROR(IF(U375="",0,CEILING((U375/$H375),1)*$H375),"")</f>
        <v>0</v>
      </c>
      <c r="W375" s="94" t="str">
        <f aca="false">IFERROR(IF(V375=0,"",ROUNDUP(V375/H375,0)*0.00349),"")</f>
        <v/>
      </c>
      <c r="X375" s="95"/>
      <c r="Y375" s="96"/>
      <c r="AC375" s="97"/>
      <c r="AZ375" s="98" t="s">
        <v>1</v>
      </c>
    </row>
    <row r="376" customFormat="false" ht="27" hidden="false" customHeight="true" outlineLevel="0" collapsed="false">
      <c r="A376" s="83" t="s">
        <v>505</v>
      </c>
      <c r="B376" s="83" t="s">
        <v>506</v>
      </c>
      <c r="C376" s="84" t="n">
        <v>4301032041</v>
      </c>
      <c r="D376" s="85" t="n">
        <v>4680115883024</v>
      </c>
      <c r="E376" s="85"/>
      <c r="F376" s="86" t="n">
        <v>0.03</v>
      </c>
      <c r="G376" s="87" t="n">
        <v>20</v>
      </c>
      <c r="H376" s="86" t="n">
        <v>0.6</v>
      </c>
      <c r="I376" s="86" t="n">
        <v>0.63</v>
      </c>
      <c r="J376" s="87" t="n">
        <v>350</v>
      </c>
      <c r="K376" s="88" t="s">
        <v>502</v>
      </c>
      <c r="L376" s="87" t="n">
        <v>60</v>
      </c>
      <c r="M376" s="89" t="str">
        <f aca="false"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76" s="89"/>
      <c r="O376" s="89"/>
      <c r="P376" s="89"/>
      <c r="Q376" s="89"/>
      <c r="R376" s="90"/>
      <c r="S376" s="90"/>
      <c r="T376" s="91" t="s">
        <v>66</v>
      </c>
      <c r="U376" s="92" t="n">
        <v>0</v>
      </c>
      <c r="V376" s="93" t="n">
        <f aca="false">IFERROR(IF(U376="",0,CEILING((U376/$H376),1)*$H376),"")</f>
        <v>0</v>
      </c>
      <c r="W376" s="94" t="str">
        <f aca="false">IFERROR(IF(V376=0,"",ROUNDUP(V376/H376,0)*0.00349),"")</f>
        <v/>
      </c>
      <c r="X376" s="95"/>
      <c r="Y376" s="96"/>
      <c r="AC376" s="97"/>
      <c r="AZ376" s="98" t="s">
        <v>1</v>
      </c>
    </row>
    <row r="377" customFormat="false" ht="12.75" hidden="false" customHeight="false" outlineLevel="0" collapsed="false">
      <c r="A377" s="99"/>
      <c r="B377" s="99"/>
      <c r="C377" s="99"/>
      <c r="D377" s="99"/>
      <c r="E377" s="99"/>
      <c r="F377" s="99"/>
      <c r="G377" s="99"/>
      <c r="H377" s="99"/>
      <c r="I377" s="99"/>
      <c r="J377" s="99"/>
      <c r="K377" s="99"/>
      <c r="L377" s="99"/>
      <c r="M377" s="100" t="s">
        <v>67</v>
      </c>
      <c r="N377" s="100"/>
      <c r="O377" s="100"/>
      <c r="P377" s="100"/>
      <c r="Q377" s="100"/>
      <c r="R377" s="100"/>
      <c r="S377" s="100"/>
      <c r="T377" s="101" t="s">
        <v>68</v>
      </c>
      <c r="U377" s="102" t="n">
        <f aca="false">IFERROR(U374/H374,"0")+IFERROR(U375/H375,"0")+IFERROR(U376/H376,"0")</f>
        <v>0</v>
      </c>
      <c r="V377" s="102" t="n">
        <f aca="false">IFERROR(V374/H374,"0")+IFERROR(V375/H375,"0")+IFERROR(V376/H376,"0")</f>
        <v>0</v>
      </c>
      <c r="W377" s="102" t="n">
        <f aca="false">IFERROR(IF(W374="",0,W374),"0")+IFERROR(IF(W375="",0,W375),"0")+IFERROR(IF(W376="",0,W376),"0")</f>
        <v>0</v>
      </c>
      <c r="X377" s="103"/>
      <c r="Y377" s="103"/>
    </row>
    <row r="378" customFormat="false" ht="12.75" hidden="false" customHeight="false" outlineLevel="0" collapsed="false">
      <c r="A378" s="99"/>
      <c r="B378" s="99"/>
      <c r="C378" s="99"/>
      <c r="D378" s="99"/>
      <c r="E378" s="99"/>
      <c r="F378" s="99"/>
      <c r="G378" s="99"/>
      <c r="H378" s="99"/>
      <c r="I378" s="99"/>
      <c r="J378" s="99"/>
      <c r="K378" s="99"/>
      <c r="L378" s="99"/>
      <c r="M378" s="100" t="s">
        <v>67</v>
      </c>
      <c r="N378" s="100"/>
      <c r="O378" s="100"/>
      <c r="P378" s="100"/>
      <c r="Q378" s="100"/>
      <c r="R378" s="100"/>
      <c r="S378" s="100"/>
      <c r="T378" s="101" t="s">
        <v>66</v>
      </c>
      <c r="U378" s="102" t="n">
        <f aca="false">IFERROR(SUM(U374:U376),"0")</f>
        <v>0</v>
      </c>
      <c r="V378" s="102" t="n">
        <f aca="false">IFERROR(SUM(V374:V376),"0")</f>
        <v>0</v>
      </c>
      <c r="W378" s="101"/>
      <c r="X378" s="103"/>
      <c r="Y378" s="103"/>
    </row>
    <row r="379" customFormat="false" ht="14.25" hidden="false" customHeight="true" outlineLevel="0" collapsed="false">
      <c r="A379" s="82" t="s">
        <v>94</v>
      </c>
      <c r="B379" s="82"/>
      <c r="C379" s="82"/>
      <c r="D379" s="82"/>
      <c r="E379" s="82"/>
      <c r="F379" s="82"/>
      <c r="G379" s="82"/>
      <c r="H379" s="82"/>
      <c r="I379" s="82"/>
      <c r="J379" s="82"/>
      <c r="K379" s="82"/>
      <c r="L379" s="82"/>
      <c r="M379" s="82"/>
      <c r="N379" s="82"/>
      <c r="O379" s="82"/>
      <c r="P379" s="82"/>
      <c r="Q379" s="82"/>
      <c r="R379" s="82"/>
      <c r="S379" s="82"/>
      <c r="T379" s="82"/>
      <c r="U379" s="82"/>
      <c r="V379" s="82"/>
      <c r="W379" s="82"/>
      <c r="X379" s="82"/>
      <c r="Y379" s="82"/>
    </row>
    <row r="380" customFormat="false" ht="27" hidden="false" customHeight="true" outlineLevel="0" collapsed="false">
      <c r="A380" s="83" t="s">
        <v>507</v>
      </c>
      <c r="B380" s="83" t="s">
        <v>508</v>
      </c>
      <c r="C380" s="84" t="n">
        <v>4301170009</v>
      </c>
      <c r="D380" s="85" t="n">
        <v>4680115882997</v>
      </c>
      <c r="E380" s="85"/>
      <c r="F380" s="86" t="n">
        <v>0.13</v>
      </c>
      <c r="G380" s="87" t="n">
        <v>10</v>
      </c>
      <c r="H380" s="86" t="n">
        <v>1.3</v>
      </c>
      <c r="I380" s="86" t="n">
        <v>1.46</v>
      </c>
      <c r="J380" s="87" t="n">
        <v>200</v>
      </c>
      <c r="K380" s="88" t="s">
        <v>502</v>
      </c>
      <c r="L380" s="87" t="n">
        <v>150</v>
      </c>
      <c r="M380" s="104" t="s">
        <v>509</v>
      </c>
      <c r="N380" s="104"/>
      <c r="O380" s="104"/>
      <c r="P380" s="104"/>
      <c r="Q380" s="104"/>
      <c r="R380" s="90"/>
      <c r="S380" s="90"/>
      <c r="T380" s="91" t="s">
        <v>66</v>
      </c>
      <c r="U380" s="92" t="n">
        <v>0</v>
      </c>
      <c r="V380" s="93" t="n">
        <f aca="false">IFERROR(IF(U380="",0,CEILING((U380/$H380),1)*$H380),"")</f>
        <v>0</v>
      </c>
      <c r="W380" s="94" t="str">
        <f aca="false">IFERROR(IF(V380=0,"",ROUNDUP(V380/H380,0)*0.00673),"")</f>
        <v/>
      </c>
      <c r="X380" s="95"/>
      <c r="Y380" s="96"/>
      <c r="AC380" s="97"/>
      <c r="AZ380" s="98" t="s">
        <v>1</v>
      </c>
    </row>
    <row r="381" customFormat="false" ht="12.75" hidden="false" customHeight="false" outlineLevel="0" collapsed="false">
      <c r="A381" s="99"/>
      <c r="B381" s="99"/>
      <c r="C381" s="99"/>
      <c r="D381" s="99"/>
      <c r="E381" s="99"/>
      <c r="F381" s="99"/>
      <c r="G381" s="99"/>
      <c r="H381" s="99"/>
      <c r="I381" s="99"/>
      <c r="J381" s="99"/>
      <c r="K381" s="99"/>
      <c r="L381" s="99"/>
      <c r="M381" s="100" t="s">
        <v>67</v>
      </c>
      <c r="N381" s="100"/>
      <c r="O381" s="100"/>
      <c r="P381" s="100"/>
      <c r="Q381" s="100"/>
      <c r="R381" s="100"/>
      <c r="S381" s="100"/>
      <c r="T381" s="101" t="s">
        <v>68</v>
      </c>
      <c r="U381" s="102" t="n">
        <f aca="false">IFERROR(U380/H380,"0")</f>
        <v>0</v>
      </c>
      <c r="V381" s="102" t="n">
        <f aca="false">IFERROR(V380/H380,"0")</f>
        <v>0</v>
      </c>
      <c r="W381" s="102" t="n">
        <f aca="false">IFERROR(IF(W380="",0,W380),"0")</f>
        <v>0</v>
      </c>
      <c r="X381" s="103"/>
      <c r="Y381" s="103"/>
    </row>
    <row r="382" customFormat="false" ht="12.75" hidden="false" customHeight="false" outlineLevel="0" collapsed="false">
      <c r="A382" s="99"/>
      <c r="B382" s="99"/>
      <c r="C382" s="99"/>
      <c r="D382" s="99"/>
      <c r="E382" s="99"/>
      <c r="F382" s="99"/>
      <c r="G382" s="99"/>
      <c r="H382" s="99"/>
      <c r="I382" s="99"/>
      <c r="J382" s="99"/>
      <c r="K382" s="99"/>
      <c r="L382" s="99"/>
      <c r="M382" s="100" t="s">
        <v>67</v>
      </c>
      <c r="N382" s="100"/>
      <c r="O382" s="100"/>
      <c r="P382" s="100"/>
      <c r="Q382" s="100"/>
      <c r="R382" s="100"/>
      <c r="S382" s="100"/>
      <c r="T382" s="101" t="s">
        <v>66</v>
      </c>
      <c r="U382" s="102" t="n">
        <f aca="false">IFERROR(SUM(U380:U380),"0")</f>
        <v>0</v>
      </c>
      <c r="V382" s="102" t="n">
        <f aca="false">IFERROR(SUM(V380:V380),"0")</f>
        <v>0</v>
      </c>
      <c r="W382" s="101"/>
      <c r="X382" s="103"/>
      <c r="Y382" s="103"/>
    </row>
    <row r="383" customFormat="false" ht="16.5" hidden="false" customHeight="true" outlineLevel="0" collapsed="false">
      <c r="A383" s="81" t="s">
        <v>510</v>
      </c>
      <c r="B383" s="81"/>
      <c r="C383" s="81"/>
      <c r="D383" s="81"/>
      <c r="E383" s="81"/>
      <c r="F383" s="81"/>
      <c r="G383" s="81"/>
      <c r="H383" s="81"/>
      <c r="I383" s="81"/>
      <c r="J383" s="81"/>
      <c r="K383" s="81"/>
      <c r="L383" s="81"/>
      <c r="M383" s="81"/>
      <c r="N383" s="81"/>
      <c r="O383" s="81"/>
      <c r="P383" s="81"/>
      <c r="Q383" s="81"/>
      <c r="R383" s="81"/>
      <c r="S383" s="81"/>
      <c r="T383" s="81"/>
      <c r="U383" s="81"/>
      <c r="V383" s="81"/>
      <c r="W383" s="81"/>
      <c r="X383" s="81"/>
      <c r="Y383" s="81"/>
    </row>
    <row r="384" customFormat="false" ht="14.25" hidden="false" customHeight="true" outlineLevel="0" collapsed="false">
      <c r="A384" s="82" t="s">
        <v>99</v>
      </c>
      <c r="B384" s="82"/>
      <c r="C384" s="82"/>
      <c r="D384" s="82"/>
      <c r="E384" s="82"/>
      <c r="F384" s="82"/>
      <c r="G384" s="82"/>
      <c r="H384" s="82"/>
      <c r="I384" s="82"/>
      <c r="J384" s="82"/>
      <c r="K384" s="82"/>
      <c r="L384" s="82"/>
      <c r="M384" s="82"/>
      <c r="N384" s="82"/>
      <c r="O384" s="82"/>
      <c r="P384" s="82"/>
      <c r="Q384" s="82"/>
      <c r="R384" s="82"/>
      <c r="S384" s="82"/>
      <c r="T384" s="82"/>
      <c r="U384" s="82"/>
      <c r="V384" s="82"/>
      <c r="W384" s="82"/>
      <c r="X384" s="82"/>
      <c r="Y384" s="82"/>
    </row>
    <row r="385" customFormat="false" ht="27" hidden="false" customHeight="true" outlineLevel="0" collapsed="false">
      <c r="A385" s="83" t="s">
        <v>511</v>
      </c>
      <c r="B385" s="83" t="s">
        <v>512</v>
      </c>
      <c r="C385" s="84" t="n">
        <v>4301020196</v>
      </c>
      <c r="D385" s="85" t="n">
        <v>4607091389388</v>
      </c>
      <c r="E385" s="85"/>
      <c r="F385" s="86" t="n">
        <v>1.3</v>
      </c>
      <c r="G385" s="87" t="n">
        <v>4</v>
      </c>
      <c r="H385" s="86" t="n">
        <v>5.2</v>
      </c>
      <c r="I385" s="86" t="n">
        <v>5.608</v>
      </c>
      <c r="J385" s="87" t="n">
        <v>104</v>
      </c>
      <c r="K385" s="88" t="s">
        <v>129</v>
      </c>
      <c r="L385" s="87" t="n">
        <v>35</v>
      </c>
      <c r="M385" s="89" t="str">
        <f aca="false"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85" s="89"/>
      <c r="O385" s="89"/>
      <c r="P385" s="89"/>
      <c r="Q385" s="89"/>
      <c r="R385" s="90"/>
      <c r="S385" s="90"/>
      <c r="T385" s="91" t="s">
        <v>66</v>
      </c>
      <c r="U385" s="92" t="n">
        <v>0</v>
      </c>
      <c r="V385" s="93" t="n">
        <f aca="false">IFERROR(IF(U385="",0,CEILING((U385/$H385),1)*$H385),"")</f>
        <v>0</v>
      </c>
      <c r="W385" s="94" t="str">
        <f aca="false">IFERROR(IF(V385=0,"",ROUNDUP(V385/H385,0)*0.01196),"")</f>
        <v/>
      </c>
      <c r="X385" s="95"/>
      <c r="Y385" s="96"/>
      <c r="AC385" s="97"/>
      <c r="AZ385" s="98" t="s">
        <v>1</v>
      </c>
    </row>
    <row r="386" customFormat="false" ht="27" hidden="false" customHeight="true" outlineLevel="0" collapsed="false">
      <c r="A386" s="83" t="s">
        <v>513</v>
      </c>
      <c r="B386" s="83" t="s">
        <v>514</v>
      </c>
      <c r="C386" s="84" t="n">
        <v>4301020185</v>
      </c>
      <c r="D386" s="85" t="n">
        <v>4607091389364</v>
      </c>
      <c r="E386" s="85"/>
      <c r="F386" s="86" t="n">
        <v>0.42</v>
      </c>
      <c r="G386" s="87" t="n">
        <v>6</v>
      </c>
      <c r="H386" s="86" t="n">
        <v>2.52</v>
      </c>
      <c r="I386" s="86" t="n">
        <v>2.75</v>
      </c>
      <c r="J386" s="87" t="n">
        <v>156</v>
      </c>
      <c r="K386" s="88" t="s">
        <v>129</v>
      </c>
      <c r="L386" s="87" t="n">
        <v>35</v>
      </c>
      <c r="M386" s="89" t="str">
        <f aca="false"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86" s="89"/>
      <c r="O386" s="89"/>
      <c r="P386" s="89"/>
      <c r="Q386" s="89"/>
      <c r="R386" s="90"/>
      <c r="S386" s="90"/>
      <c r="T386" s="91" t="s">
        <v>66</v>
      </c>
      <c r="U386" s="92" t="n">
        <v>0</v>
      </c>
      <c r="V386" s="93" t="n">
        <f aca="false">IFERROR(IF(U386="",0,CEILING((U386/$H386),1)*$H386),"")</f>
        <v>0</v>
      </c>
      <c r="W386" s="94" t="str">
        <f aca="false">IFERROR(IF(V386=0,"",ROUNDUP(V386/H386,0)*0.00753),"")</f>
        <v/>
      </c>
      <c r="X386" s="95"/>
      <c r="Y386" s="96"/>
      <c r="AC386" s="97"/>
      <c r="AZ386" s="98" t="s">
        <v>1</v>
      </c>
    </row>
    <row r="387" customFormat="false" ht="12.75" hidden="false" customHeight="false" outlineLevel="0" collapsed="false">
      <c r="A387" s="99"/>
      <c r="B387" s="99"/>
      <c r="C387" s="99"/>
      <c r="D387" s="99"/>
      <c r="E387" s="99"/>
      <c r="F387" s="99"/>
      <c r="G387" s="99"/>
      <c r="H387" s="99"/>
      <c r="I387" s="99"/>
      <c r="J387" s="99"/>
      <c r="K387" s="99"/>
      <c r="L387" s="99"/>
      <c r="M387" s="100" t="s">
        <v>67</v>
      </c>
      <c r="N387" s="100"/>
      <c r="O387" s="100"/>
      <c r="P387" s="100"/>
      <c r="Q387" s="100"/>
      <c r="R387" s="100"/>
      <c r="S387" s="100"/>
      <c r="T387" s="101" t="s">
        <v>68</v>
      </c>
      <c r="U387" s="102" t="n">
        <f aca="false">IFERROR(U385/H385,"0")+IFERROR(U386/H386,"0")</f>
        <v>0</v>
      </c>
      <c r="V387" s="102" t="n">
        <f aca="false">IFERROR(V385/H385,"0")+IFERROR(V386/H386,"0")</f>
        <v>0</v>
      </c>
      <c r="W387" s="102" t="n">
        <f aca="false">IFERROR(IF(W385="",0,W385),"0")+IFERROR(IF(W386="",0,W386),"0")</f>
        <v>0</v>
      </c>
      <c r="X387" s="103"/>
      <c r="Y387" s="103"/>
    </row>
    <row r="388" customFormat="false" ht="12.75" hidden="false" customHeight="false" outlineLevel="0" collapsed="false">
      <c r="A388" s="99"/>
      <c r="B388" s="99"/>
      <c r="C388" s="99"/>
      <c r="D388" s="99"/>
      <c r="E388" s="99"/>
      <c r="F388" s="99"/>
      <c r="G388" s="99"/>
      <c r="H388" s="99"/>
      <c r="I388" s="99"/>
      <c r="J388" s="99"/>
      <c r="K388" s="99"/>
      <c r="L388" s="99"/>
      <c r="M388" s="100" t="s">
        <v>67</v>
      </c>
      <c r="N388" s="100"/>
      <c r="O388" s="100"/>
      <c r="P388" s="100"/>
      <c r="Q388" s="100"/>
      <c r="R388" s="100"/>
      <c r="S388" s="100"/>
      <c r="T388" s="101" t="s">
        <v>66</v>
      </c>
      <c r="U388" s="102" t="n">
        <f aca="false">IFERROR(SUM(U385:U386),"0")</f>
        <v>0</v>
      </c>
      <c r="V388" s="102" t="n">
        <f aca="false">IFERROR(SUM(V385:V386),"0")</f>
        <v>0</v>
      </c>
      <c r="W388" s="101"/>
      <c r="X388" s="103"/>
      <c r="Y388" s="103"/>
    </row>
    <row r="389" customFormat="false" ht="14.25" hidden="false" customHeight="true" outlineLevel="0" collapsed="false">
      <c r="A389" s="82" t="s">
        <v>62</v>
      </c>
      <c r="B389" s="82"/>
      <c r="C389" s="82"/>
      <c r="D389" s="82"/>
      <c r="E389" s="82"/>
      <c r="F389" s="82"/>
      <c r="G389" s="82"/>
      <c r="H389" s="82"/>
      <c r="I389" s="82"/>
      <c r="J389" s="82"/>
      <c r="K389" s="82"/>
      <c r="L389" s="82"/>
      <c r="M389" s="82"/>
      <c r="N389" s="82"/>
      <c r="O389" s="82"/>
      <c r="P389" s="82"/>
      <c r="Q389" s="82"/>
      <c r="R389" s="82"/>
      <c r="S389" s="82"/>
      <c r="T389" s="82"/>
      <c r="U389" s="82"/>
      <c r="V389" s="82"/>
      <c r="W389" s="82"/>
      <c r="X389" s="82"/>
      <c r="Y389" s="82"/>
    </row>
    <row r="390" customFormat="false" ht="27" hidden="false" customHeight="true" outlineLevel="0" collapsed="false">
      <c r="A390" s="83" t="s">
        <v>515</v>
      </c>
      <c r="B390" s="83" t="s">
        <v>516</v>
      </c>
      <c r="C390" s="84" t="n">
        <v>4301031179</v>
      </c>
      <c r="D390" s="85" t="n">
        <v>4607091389739</v>
      </c>
      <c r="E390" s="85"/>
      <c r="F390" s="86" t="n">
        <v>0.7</v>
      </c>
      <c r="G390" s="87" t="n">
        <v>6</v>
      </c>
      <c r="H390" s="86" t="n">
        <v>4.2</v>
      </c>
      <c r="I390" s="86" t="n">
        <v>4.43</v>
      </c>
      <c r="J390" s="87" t="n">
        <v>156</v>
      </c>
      <c r="K390" s="88" t="s">
        <v>65</v>
      </c>
      <c r="L390" s="87" t="n">
        <v>45</v>
      </c>
      <c r="M390" s="89" t="str">
        <f aca="false"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90" s="89"/>
      <c r="O390" s="89"/>
      <c r="P390" s="89"/>
      <c r="Q390" s="89"/>
      <c r="R390" s="90"/>
      <c r="S390" s="90"/>
      <c r="T390" s="91" t="s">
        <v>66</v>
      </c>
      <c r="U390" s="92" t="n">
        <v>900</v>
      </c>
      <c r="V390" s="93" t="n">
        <f aca="false">IFERROR(IF(U390="",0,CEILING((U390/$H390),1)*$H390),"")</f>
        <v>903</v>
      </c>
      <c r="W390" s="94" t="n">
        <f aca="false">IFERROR(IF(V390=0,"",ROUNDUP(V390/H390,0)*0.00753),"")</f>
        <v>1.61895</v>
      </c>
      <c r="X390" s="95"/>
      <c r="Y390" s="96"/>
      <c r="AC390" s="97"/>
      <c r="AZ390" s="98" t="s">
        <v>1</v>
      </c>
    </row>
    <row r="391" customFormat="false" ht="27" hidden="false" customHeight="true" outlineLevel="0" collapsed="false">
      <c r="A391" s="83" t="s">
        <v>517</v>
      </c>
      <c r="B391" s="83" t="s">
        <v>518</v>
      </c>
      <c r="C391" s="84" t="n">
        <v>4301031247</v>
      </c>
      <c r="D391" s="85" t="n">
        <v>4680115883048</v>
      </c>
      <c r="E391" s="85"/>
      <c r="F391" s="86" t="n">
        <v>1</v>
      </c>
      <c r="G391" s="87" t="n">
        <v>4</v>
      </c>
      <c r="H391" s="86" t="n">
        <v>4</v>
      </c>
      <c r="I391" s="86" t="n">
        <v>4.21</v>
      </c>
      <c r="J391" s="87" t="n">
        <v>120</v>
      </c>
      <c r="K391" s="88" t="s">
        <v>65</v>
      </c>
      <c r="L391" s="87" t="n">
        <v>40</v>
      </c>
      <c r="M391" s="89" t="str">
        <f aca="false"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91" s="89"/>
      <c r="O391" s="89"/>
      <c r="P391" s="89"/>
      <c r="Q391" s="89"/>
      <c r="R391" s="90"/>
      <c r="S391" s="90"/>
      <c r="T391" s="91" t="s">
        <v>66</v>
      </c>
      <c r="U391" s="92" t="n">
        <v>0</v>
      </c>
      <c r="V391" s="93" t="n">
        <f aca="false">IFERROR(IF(U391="",0,CEILING((U391/$H391),1)*$H391),"")</f>
        <v>0</v>
      </c>
      <c r="W391" s="94" t="str">
        <f aca="false">IFERROR(IF(V391=0,"",ROUNDUP(V391/H391,0)*0.00937),"")</f>
        <v/>
      </c>
      <c r="X391" s="95"/>
      <c r="Y391" s="96"/>
      <c r="AC391" s="97"/>
      <c r="AZ391" s="98" t="s">
        <v>1</v>
      </c>
    </row>
    <row r="392" customFormat="false" ht="27" hidden="false" customHeight="true" outlineLevel="0" collapsed="false">
      <c r="A392" s="83" t="s">
        <v>519</v>
      </c>
      <c r="B392" s="83" t="s">
        <v>520</v>
      </c>
      <c r="C392" s="84" t="n">
        <v>4301031176</v>
      </c>
      <c r="D392" s="85" t="n">
        <v>4607091389425</v>
      </c>
      <c r="E392" s="85"/>
      <c r="F392" s="86" t="n">
        <v>0.35</v>
      </c>
      <c r="G392" s="87" t="n">
        <v>6</v>
      </c>
      <c r="H392" s="86" t="n">
        <v>2.1</v>
      </c>
      <c r="I392" s="86" t="n">
        <v>2.23</v>
      </c>
      <c r="J392" s="87" t="n">
        <v>234</v>
      </c>
      <c r="K392" s="88" t="s">
        <v>65</v>
      </c>
      <c r="L392" s="87" t="n">
        <v>45</v>
      </c>
      <c r="M392" s="89" t="str">
        <f aca="false"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92" s="89"/>
      <c r="O392" s="89"/>
      <c r="P392" s="89"/>
      <c r="Q392" s="89"/>
      <c r="R392" s="90"/>
      <c r="S392" s="90"/>
      <c r="T392" s="91" t="s">
        <v>66</v>
      </c>
      <c r="U392" s="92" t="n">
        <v>0</v>
      </c>
      <c r="V392" s="93" t="n">
        <f aca="false">IFERROR(IF(U392="",0,CEILING((U392/$H392),1)*$H392),"")</f>
        <v>0</v>
      </c>
      <c r="W392" s="94" t="str">
        <f aca="false">IFERROR(IF(V392=0,"",ROUNDUP(V392/H392,0)*0.00502),"")</f>
        <v/>
      </c>
      <c r="X392" s="95"/>
      <c r="Y392" s="96"/>
      <c r="AC392" s="97"/>
      <c r="AZ392" s="98" t="s">
        <v>1</v>
      </c>
    </row>
    <row r="393" customFormat="false" ht="27" hidden="false" customHeight="true" outlineLevel="0" collapsed="false">
      <c r="A393" s="83" t="s">
        <v>521</v>
      </c>
      <c r="B393" s="83" t="s">
        <v>522</v>
      </c>
      <c r="C393" s="84" t="n">
        <v>4301031215</v>
      </c>
      <c r="D393" s="85" t="n">
        <v>4680115882911</v>
      </c>
      <c r="E393" s="85"/>
      <c r="F393" s="86" t="n">
        <v>0.4</v>
      </c>
      <c r="G393" s="87" t="n">
        <v>6</v>
      </c>
      <c r="H393" s="86" t="n">
        <v>2.4</v>
      </c>
      <c r="I393" s="86" t="n">
        <v>2.53</v>
      </c>
      <c r="J393" s="87" t="n">
        <v>234</v>
      </c>
      <c r="K393" s="88" t="s">
        <v>65</v>
      </c>
      <c r="L393" s="87" t="n">
        <v>40</v>
      </c>
      <c r="M393" s="104" t="s">
        <v>523</v>
      </c>
      <c r="N393" s="104"/>
      <c r="O393" s="104"/>
      <c r="P393" s="104"/>
      <c r="Q393" s="104"/>
      <c r="R393" s="90"/>
      <c r="S393" s="90"/>
      <c r="T393" s="91" t="s">
        <v>66</v>
      </c>
      <c r="U393" s="92" t="n">
        <v>0</v>
      </c>
      <c r="V393" s="93" t="n">
        <f aca="false">IFERROR(IF(U393="",0,CEILING((U393/$H393),1)*$H393),"")</f>
        <v>0</v>
      </c>
      <c r="W393" s="94" t="str">
        <f aca="false">IFERROR(IF(V393=0,"",ROUNDUP(V393/H393,0)*0.00502),"")</f>
        <v/>
      </c>
      <c r="X393" s="95"/>
      <c r="Y393" s="96"/>
      <c r="AC393" s="97"/>
      <c r="AZ393" s="98" t="s">
        <v>1</v>
      </c>
    </row>
    <row r="394" customFormat="false" ht="27" hidden="false" customHeight="true" outlineLevel="0" collapsed="false">
      <c r="A394" s="83" t="s">
        <v>524</v>
      </c>
      <c r="B394" s="83" t="s">
        <v>525</v>
      </c>
      <c r="C394" s="84" t="n">
        <v>4301031167</v>
      </c>
      <c r="D394" s="85" t="n">
        <v>4680115880771</v>
      </c>
      <c r="E394" s="85"/>
      <c r="F394" s="86" t="n">
        <v>0.28</v>
      </c>
      <c r="G394" s="87" t="n">
        <v>6</v>
      </c>
      <c r="H394" s="86" t="n">
        <v>1.68</v>
      </c>
      <c r="I394" s="86" t="n">
        <v>1.81</v>
      </c>
      <c r="J394" s="87" t="n">
        <v>234</v>
      </c>
      <c r="K394" s="88" t="s">
        <v>65</v>
      </c>
      <c r="L394" s="87" t="n">
        <v>45</v>
      </c>
      <c r="M394" s="89" t="str">
        <f aca="false"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94" s="89"/>
      <c r="O394" s="89"/>
      <c r="P394" s="89"/>
      <c r="Q394" s="89"/>
      <c r="R394" s="90"/>
      <c r="S394" s="90"/>
      <c r="T394" s="91" t="s">
        <v>66</v>
      </c>
      <c r="U394" s="92" t="n">
        <v>0</v>
      </c>
      <c r="V394" s="93" t="n">
        <f aca="false">IFERROR(IF(U394="",0,CEILING((U394/$H394),1)*$H394),"")</f>
        <v>0</v>
      </c>
      <c r="W394" s="94" t="str">
        <f aca="false">IFERROR(IF(V394=0,"",ROUNDUP(V394/H394,0)*0.00502),"")</f>
        <v/>
      </c>
      <c r="X394" s="95"/>
      <c r="Y394" s="96"/>
      <c r="AC394" s="97"/>
      <c r="AZ394" s="98" t="s">
        <v>1</v>
      </c>
    </row>
    <row r="395" customFormat="false" ht="27" hidden="false" customHeight="true" outlineLevel="0" collapsed="false">
      <c r="A395" s="83" t="s">
        <v>526</v>
      </c>
      <c r="B395" s="83" t="s">
        <v>527</v>
      </c>
      <c r="C395" s="84" t="n">
        <v>4301031173</v>
      </c>
      <c r="D395" s="85" t="n">
        <v>4607091389500</v>
      </c>
      <c r="E395" s="85"/>
      <c r="F395" s="86" t="n">
        <v>0.35</v>
      </c>
      <c r="G395" s="87" t="n">
        <v>6</v>
      </c>
      <c r="H395" s="86" t="n">
        <v>2.1</v>
      </c>
      <c r="I395" s="86" t="n">
        <v>2.23</v>
      </c>
      <c r="J395" s="87" t="n">
        <v>234</v>
      </c>
      <c r="K395" s="88" t="s">
        <v>65</v>
      </c>
      <c r="L395" s="87" t="n">
        <v>45</v>
      </c>
      <c r="M395" s="89" t="str">
        <f aca="false"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95" s="89"/>
      <c r="O395" s="89"/>
      <c r="P395" s="89"/>
      <c r="Q395" s="89"/>
      <c r="R395" s="90"/>
      <c r="S395" s="90"/>
      <c r="T395" s="91" t="s">
        <v>66</v>
      </c>
      <c r="U395" s="92" t="n">
        <v>0</v>
      </c>
      <c r="V395" s="93" t="n">
        <f aca="false">IFERROR(IF(U395="",0,CEILING((U395/$H395),1)*$H395),"")</f>
        <v>0</v>
      </c>
      <c r="W395" s="94" t="str">
        <f aca="false">IFERROR(IF(V395=0,"",ROUNDUP(V395/H395,0)*0.00502),"")</f>
        <v/>
      </c>
      <c r="X395" s="95"/>
      <c r="Y395" s="96"/>
      <c r="AC395" s="97"/>
      <c r="AZ395" s="98" t="s">
        <v>1</v>
      </c>
    </row>
    <row r="396" customFormat="false" ht="27" hidden="false" customHeight="true" outlineLevel="0" collapsed="false">
      <c r="A396" s="83" t="s">
        <v>528</v>
      </c>
      <c r="B396" s="83" t="s">
        <v>529</v>
      </c>
      <c r="C396" s="84" t="n">
        <v>4301031103</v>
      </c>
      <c r="D396" s="85" t="n">
        <v>4680115881983</v>
      </c>
      <c r="E396" s="85"/>
      <c r="F396" s="86" t="n">
        <v>0.28</v>
      </c>
      <c r="G396" s="87" t="n">
        <v>4</v>
      </c>
      <c r="H396" s="86" t="n">
        <v>1.12</v>
      </c>
      <c r="I396" s="86" t="n">
        <v>1.252</v>
      </c>
      <c r="J396" s="87" t="n">
        <v>234</v>
      </c>
      <c r="K396" s="88" t="s">
        <v>65</v>
      </c>
      <c r="L396" s="87" t="n">
        <v>40</v>
      </c>
      <c r="M396" s="89" t="str">
        <f aca="false"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96" s="89"/>
      <c r="O396" s="89"/>
      <c r="P396" s="89"/>
      <c r="Q396" s="89"/>
      <c r="R396" s="90"/>
      <c r="S396" s="90"/>
      <c r="T396" s="91" t="s">
        <v>66</v>
      </c>
      <c r="U396" s="92" t="n">
        <v>0</v>
      </c>
      <c r="V396" s="93" t="n">
        <f aca="false">IFERROR(IF(U396="",0,CEILING((U396/$H396),1)*$H396),"")</f>
        <v>0</v>
      </c>
      <c r="W396" s="94" t="str">
        <f aca="false">IFERROR(IF(V396=0,"",ROUNDUP(V396/H396,0)*0.00502),"")</f>
        <v/>
      </c>
      <c r="X396" s="95"/>
      <c r="Y396" s="96"/>
      <c r="AC396" s="97"/>
      <c r="AZ396" s="98" t="s">
        <v>1</v>
      </c>
    </row>
    <row r="397" customFormat="false" ht="12.75" hidden="false" customHeight="false" outlineLevel="0" collapsed="false">
      <c r="A397" s="99"/>
      <c r="B397" s="99"/>
      <c r="C397" s="99"/>
      <c r="D397" s="99"/>
      <c r="E397" s="99"/>
      <c r="F397" s="99"/>
      <c r="G397" s="99"/>
      <c r="H397" s="99"/>
      <c r="I397" s="99"/>
      <c r="J397" s="99"/>
      <c r="K397" s="99"/>
      <c r="L397" s="99"/>
      <c r="M397" s="100" t="s">
        <v>67</v>
      </c>
      <c r="N397" s="100"/>
      <c r="O397" s="100"/>
      <c r="P397" s="100"/>
      <c r="Q397" s="100"/>
      <c r="R397" s="100"/>
      <c r="S397" s="100"/>
      <c r="T397" s="101" t="s">
        <v>68</v>
      </c>
      <c r="U397" s="102" t="n">
        <f aca="false">IFERROR(U390/H390,"0")+IFERROR(U391/H391,"0")+IFERROR(U392/H392,"0")+IFERROR(U393/H393,"0")+IFERROR(U394/H394,"0")+IFERROR(U395/H395,"0")+IFERROR(U396/H396,"0")</f>
        <v>214.285714285714</v>
      </c>
      <c r="V397" s="102" t="n">
        <f aca="false">IFERROR(V390/H390,"0")+IFERROR(V391/H391,"0")+IFERROR(V392/H392,"0")+IFERROR(V393/H393,"0")+IFERROR(V394/H394,"0")+IFERROR(V395/H395,"0")+IFERROR(V396/H396,"0")</f>
        <v>215</v>
      </c>
      <c r="W397" s="102" t="n">
        <f aca="false">IFERROR(IF(W390="",0,W390),"0")+IFERROR(IF(W391="",0,W391),"0")+IFERROR(IF(W392="",0,W392),"0")+IFERROR(IF(W393="",0,W393),"0")+IFERROR(IF(W394="",0,W394),"0")+IFERROR(IF(W395="",0,W395),"0")+IFERROR(IF(W396="",0,W396),"0")</f>
        <v>1.61895</v>
      </c>
      <c r="X397" s="103"/>
      <c r="Y397" s="103"/>
    </row>
    <row r="398" customFormat="false" ht="12.75" hidden="false" customHeight="false" outlineLevel="0" collapsed="false">
      <c r="A398" s="99"/>
      <c r="B398" s="99"/>
      <c r="C398" s="99"/>
      <c r="D398" s="99"/>
      <c r="E398" s="99"/>
      <c r="F398" s="99"/>
      <c r="G398" s="99"/>
      <c r="H398" s="99"/>
      <c r="I398" s="99"/>
      <c r="J398" s="99"/>
      <c r="K398" s="99"/>
      <c r="L398" s="99"/>
      <c r="M398" s="100" t="s">
        <v>67</v>
      </c>
      <c r="N398" s="100"/>
      <c r="O398" s="100"/>
      <c r="P398" s="100"/>
      <c r="Q398" s="100"/>
      <c r="R398" s="100"/>
      <c r="S398" s="100"/>
      <c r="T398" s="101" t="s">
        <v>66</v>
      </c>
      <c r="U398" s="102" t="n">
        <f aca="false">IFERROR(SUM(U390:U396),"0")</f>
        <v>900</v>
      </c>
      <c r="V398" s="102" t="n">
        <f aca="false">IFERROR(SUM(V390:V396),"0")</f>
        <v>903</v>
      </c>
      <c r="W398" s="101"/>
      <c r="X398" s="103"/>
      <c r="Y398" s="103"/>
    </row>
    <row r="399" customFormat="false" ht="14.25" hidden="false" customHeight="true" outlineLevel="0" collapsed="false">
      <c r="A399" s="82" t="s">
        <v>82</v>
      </c>
      <c r="B399" s="82"/>
      <c r="C399" s="82"/>
      <c r="D399" s="82"/>
      <c r="E399" s="82"/>
      <c r="F399" s="82"/>
      <c r="G399" s="82"/>
      <c r="H399" s="82"/>
      <c r="I399" s="82"/>
      <c r="J399" s="82"/>
      <c r="K399" s="82"/>
      <c r="L399" s="82"/>
      <c r="M399" s="82"/>
      <c r="N399" s="82"/>
      <c r="O399" s="82"/>
      <c r="P399" s="82"/>
      <c r="Q399" s="82"/>
      <c r="R399" s="82"/>
      <c r="S399" s="82"/>
      <c r="T399" s="82"/>
      <c r="U399" s="82"/>
      <c r="V399" s="82"/>
      <c r="W399" s="82"/>
      <c r="X399" s="82"/>
      <c r="Y399" s="82"/>
    </row>
    <row r="400" customFormat="false" ht="27" hidden="false" customHeight="true" outlineLevel="0" collapsed="false">
      <c r="A400" s="83" t="s">
        <v>530</v>
      </c>
      <c r="B400" s="83" t="s">
        <v>531</v>
      </c>
      <c r="C400" s="84" t="n">
        <v>4301032044</v>
      </c>
      <c r="D400" s="85" t="n">
        <v>4680115883000</v>
      </c>
      <c r="E400" s="85"/>
      <c r="F400" s="86" t="n">
        <v>0.03</v>
      </c>
      <c r="G400" s="87" t="n">
        <v>20</v>
      </c>
      <c r="H400" s="86" t="n">
        <v>0.6</v>
      </c>
      <c r="I400" s="86" t="n">
        <v>0.63</v>
      </c>
      <c r="J400" s="87" t="n">
        <v>350</v>
      </c>
      <c r="K400" s="88" t="s">
        <v>502</v>
      </c>
      <c r="L400" s="87" t="n">
        <v>60</v>
      </c>
      <c r="M400" s="89" t="str">
        <f aca="false"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400" s="89"/>
      <c r="O400" s="89"/>
      <c r="P400" s="89"/>
      <c r="Q400" s="89"/>
      <c r="R400" s="90"/>
      <c r="S400" s="90"/>
      <c r="T400" s="91" t="s">
        <v>66</v>
      </c>
      <c r="U400" s="92" t="n">
        <v>0</v>
      </c>
      <c r="V400" s="93" t="n">
        <f aca="false">IFERROR(IF(U400="",0,CEILING((U400/$H400),1)*$H400),"")</f>
        <v>0</v>
      </c>
      <c r="W400" s="94" t="str">
        <f aca="false">IFERROR(IF(V400=0,"",ROUNDUP(V400/H400,0)*0.00349),"")</f>
        <v/>
      </c>
      <c r="X400" s="95"/>
      <c r="Y400" s="96"/>
      <c r="AC400" s="97"/>
      <c r="AZ400" s="98" t="s">
        <v>1</v>
      </c>
    </row>
    <row r="401" customFormat="false" ht="12.75" hidden="false" customHeight="false" outlineLevel="0" collapsed="false">
      <c r="A401" s="99"/>
      <c r="B401" s="99"/>
      <c r="C401" s="99"/>
      <c r="D401" s="99"/>
      <c r="E401" s="99"/>
      <c r="F401" s="99"/>
      <c r="G401" s="99"/>
      <c r="H401" s="99"/>
      <c r="I401" s="99"/>
      <c r="J401" s="99"/>
      <c r="K401" s="99"/>
      <c r="L401" s="99"/>
      <c r="M401" s="100" t="s">
        <v>67</v>
      </c>
      <c r="N401" s="100"/>
      <c r="O401" s="100"/>
      <c r="P401" s="100"/>
      <c r="Q401" s="100"/>
      <c r="R401" s="100"/>
      <c r="S401" s="100"/>
      <c r="T401" s="101" t="s">
        <v>68</v>
      </c>
      <c r="U401" s="102" t="n">
        <f aca="false">IFERROR(U400/H400,"0")</f>
        <v>0</v>
      </c>
      <c r="V401" s="102" t="n">
        <f aca="false">IFERROR(V400/H400,"0")</f>
        <v>0</v>
      </c>
      <c r="W401" s="102" t="n">
        <f aca="false">IFERROR(IF(W400="",0,W400),"0")</f>
        <v>0</v>
      </c>
      <c r="X401" s="103"/>
      <c r="Y401" s="103"/>
    </row>
    <row r="402" customFormat="false" ht="12.75" hidden="false" customHeight="false" outlineLevel="0" collapsed="false">
      <c r="A402" s="99"/>
      <c r="B402" s="99"/>
      <c r="C402" s="99"/>
      <c r="D402" s="99"/>
      <c r="E402" s="99"/>
      <c r="F402" s="99"/>
      <c r="G402" s="99"/>
      <c r="H402" s="99"/>
      <c r="I402" s="99"/>
      <c r="J402" s="99"/>
      <c r="K402" s="99"/>
      <c r="L402" s="99"/>
      <c r="M402" s="100" t="s">
        <v>67</v>
      </c>
      <c r="N402" s="100"/>
      <c r="O402" s="100"/>
      <c r="P402" s="100"/>
      <c r="Q402" s="100"/>
      <c r="R402" s="100"/>
      <c r="S402" s="100"/>
      <c r="T402" s="101" t="s">
        <v>66</v>
      </c>
      <c r="U402" s="102" t="n">
        <f aca="false">IFERROR(SUM(U400:U400),"0")</f>
        <v>0</v>
      </c>
      <c r="V402" s="102" t="n">
        <f aca="false">IFERROR(SUM(V400:V400),"0")</f>
        <v>0</v>
      </c>
      <c r="W402" s="101"/>
      <c r="X402" s="103"/>
      <c r="Y402" s="103"/>
    </row>
    <row r="403" customFormat="false" ht="14.25" hidden="false" customHeight="true" outlineLevel="0" collapsed="false">
      <c r="A403" s="82" t="s">
        <v>94</v>
      </c>
      <c r="B403" s="82"/>
      <c r="C403" s="82"/>
      <c r="D403" s="82"/>
      <c r="E403" s="82"/>
      <c r="F403" s="82"/>
      <c r="G403" s="82"/>
      <c r="H403" s="82"/>
      <c r="I403" s="82"/>
      <c r="J403" s="82"/>
      <c r="K403" s="82"/>
      <c r="L403" s="82"/>
      <c r="M403" s="82"/>
      <c r="N403" s="82"/>
      <c r="O403" s="82"/>
      <c r="P403" s="82"/>
      <c r="Q403" s="82"/>
      <c r="R403" s="82"/>
      <c r="S403" s="82"/>
      <c r="T403" s="82"/>
      <c r="U403" s="82"/>
      <c r="V403" s="82"/>
      <c r="W403" s="82"/>
      <c r="X403" s="82"/>
      <c r="Y403" s="82"/>
    </row>
    <row r="404" customFormat="false" ht="27" hidden="false" customHeight="true" outlineLevel="0" collapsed="false">
      <c r="A404" s="83" t="s">
        <v>532</v>
      </c>
      <c r="B404" s="83" t="s">
        <v>533</v>
      </c>
      <c r="C404" s="84" t="n">
        <v>4301170008</v>
      </c>
      <c r="D404" s="85" t="n">
        <v>4680115882980</v>
      </c>
      <c r="E404" s="85"/>
      <c r="F404" s="86" t="n">
        <v>0.13</v>
      </c>
      <c r="G404" s="87" t="n">
        <v>10</v>
      </c>
      <c r="H404" s="86" t="n">
        <v>1.3</v>
      </c>
      <c r="I404" s="86" t="n">
        <v>1.46</v>
      </c>
      <c r="J404" s="87" t="n">
        <v>200</v>
      </c>
      <c r="K404" s="88" t="s">
        <v>502</v>
      </c>
      <c r="L404" s="87" t="n">
        <v>150</v>
      </c>
      <c r="M404" s="89" t="str">
        <f aca="false"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404" s="89"/>
      <c r="O404" s="89"/>
      <c r="P404" s="89"/>
      <c r="Q404" s="89"/>
      <c r="R404" s="90"/>
      <c r="S404" s="90"/>
      <c r="T404" s="91" t="s">
        <v>66</v>
      </c>
      <c r="U404" s="92" t="n">
        <v>0</v>
      </c>
      <c r="V404" s="93" t="n">
        <f aca="false">IFERROR(IF(U404="",0,CEILING((U404/$H404),1)*$H404),"")</f>
        <v>0</v>
      </c>
      <c r="W404" s="94" t="str">
        <f aca="false">IFERROR(IF(V404=0,"",ROUNDUP(V404/H404,0)*0.00673),"")</f>
        <v/>
      </c>
      <c r="X404" s="95"/>
      <c r="Y404" s="96"/>
      <c r="AC404" s="97"/>
      <c r="AZ404" s="98" t="s">
        <v>1</v>
      </c>
    </row>
    <row r="405" customFormat="false" ht="12.75" hidden="false" customHeight="false" outlineLevel="0" collapsed="false">
      <c r="A405" s="99"/>
      <c r="B405" s="99"/>
      <c r="C405" s="99"/>
      <c r="D405" s="99"/>
      <c r="E405" s="99"/>
      <c r="F405" s="99"/>
      <c r="G405" s="99"/>
      <c r="H405" s="99"/>
      <c r="I405" s="99"/>
      <c r="J405" s="99"/>
      <c r="K405" s="99"/>
      <c r="L405" s="99"/>
      <c r="M405" s="100" t="s">
        <v>67</v>
      </c>
      <c r="N405" s="100"/>
      <c r="O405" s="100"/>
      <c r="P405" s="100"/>
      <c r="Q405" s="100"/>
      <c r="R405" s="100"/>
      <c r="S405" s="100"/>
      <c r="T405" s="101" t="s">
        <v>68</v>
      </c>
      <c r="U405" s="102" t="n">
        <f aca="false">IFERROR(U404/H404,"0")</f>
        <v>0</v>
      </c>
      <c r="V405" s="102" t="n">
        <f aca="false">IFERROR(V404/H404,"0")</f>
        <v>0</v>
      </c>
      <c r="W405" s="102" t="n">
        <f aca="false">IFERROR(IF(W404="",0,W404),"0")</f>
        <v>0</v>
      </c>
      <c r="X405" s="103"/>
      <c r="Y405" s="103"/>
    </row>
    <row r="406" customFormat="false" ht="12.75" hidden="false" customHeight="false" outlineLevel="0" collapsed="false">
      <c r="A406" s="99"/>
      <c r="B406" s="99"/>
      <c r="C406" s="99"/>
      <c r="D406" s="99"/>
      <c r="E406" s="99"/>
      <c r="F406" s="99"/>
      <c r="G406" s="99"/>
      <c r="H406" s="99"/>
      <c r="I406" s="99"/>
      <c r="J406" s="99"/>
      <c r="K406" s="99"/>
      <c r="L406" s="99"/>
      <c r="M406" s="100" t="s">
        <v>67</v>
      </c>
      <c r="N406" s="100"/>
      <c r="O406" s="100"/>
      <c r="P406" s="100"/>
      <c r="Q406" s="100"/>
      <c r="R406" s="100"/>
      <c r="S406" s="100"/>
      <c r="T406" s="101" t="s">
        <v>66</v>
      </c>
      <c r="U406" s="102" t="n">
        <f aca="false">IFERROR(SUM(U404:U404),"0")</f>
        <v>0</v>
      </c>
      <c r="V406" s="102" t="n">
        <f aca="false">IFERROR(SUM(V404:V404),"0")</f>
        <v>0</v>
      </c>
      <c r="W406" s="101"/>
      <c r="X406" s="103"/>
      <c r="Y406" s="103"/>
    </row>
    <row r="407" customFormat="false" ht="27.75" hidden="false" customHeight="true" outlineLevel="0" collapsed="false">
      <c r="A407" s="79" t="s">
        <v>534</v>
      </c>
      <c r="B407" s="79"/>
      <c r="C407" s="79"/>
      <c r="D407" s="79"/>
      <c r="E407" s="79"/>
      <c r="F407" s="79"/>
      <c r="G407" s="79"/>
      <c r="H407" s="79"/>
      <c r="I407" s="79"/>
      <c r="J407" s="79"/>
      <c r="K407" s="79"/>
      <c r="L407" s="79"/>
      <c r="M407" s="79"/>
      <c r="N407" s="79"/>
      <c r="O407" s="79"/>
      <c r="P407" s="79"/>
      <c r="Q407" s="79"/>
      <c r="R407" s="79"/>
      <c r="S407" s="79"/>
      <c r="T407" s="79"/>
      <c r="U407" s="79"/>
      <c r="V407" s="79"/>
      <c r="W407" s="79"/>
      <c r="X407" s="80"/>
      <c r="Y407" s="80"/>
    </row>
    <row r="408" customFormat="false" ht="16.5" hidden="false" customHeight="true" outlineLevel="0" collapsed="false">
      <c r="A408" s="81" t="s">
        <v>534</v>
      </c>
      <c r="B408" s="81"/>
      <c r="C408" s="81"/>
      <c r="D408" s="81"/>
      <c r="E408" s="81"/>
      <c r="F408" s="81"/>
      <c r="G408" s="81"/>
      <c r="H408" s="81"/>
      <c r="I408" s="81"/>
      <c r="J408" s="81"/>
      <c r="K408" s="81"/>
      <c r="L408" s="81"/>
      <c r="M408" s="81"/>
      <c r="N408" s="81"/>
      <c r="O408" s="81"/>
      <c r="P408" s="81"/>
      <c r="Q408" s="81"/>
      <c r="R408" s="81"/>
      <c r="S408" s="81"/>
      <c r="T408" s="81"/>
      <c r="U408" s="81"/>
      <c r="V408" s="81"/>
      <c r="W408" s="81"/>
      <c r="X408" s="81"/>
      <c r="Y408" s="81"/>
    </row>
    <row r="409" customFormat="false" ht="14.25" hidden="false" customHeight="true" outlineLevel="0" collapsed="false">
      <c r="A409" s="82" t="s">
        <v>106</v>
      </c>
      <c r="B409" s="82"/>
      <c r="C409" s="82"/>
      <c r="D409" s="82"/>
      <c r="E409" s="82"/>
      <c r="F409" s="82"/>
      <c r="G409" s="82"/>
      <c r="H409" s="82"/>
      <c r="I409" s="82"/>
      <c r="J409" s="82"/>
      <c r="K409" s="82"/>
      <c r="L409" s="82"/>
      <c r="M409" s="82"/>
      <c r="N409" s="82"/>
      <c r="O409" s="82"/>
      <c r="P409" s="82"/>
      <c r="Q409" s="82"/>
      <c r="R409" s="82"/>
      <c r="S409" s="82"/>
      <c r="T409" s="82"/>
      <c r="U409" s="82"/>
      <c r="V409" s="82"/>
      <c r="W409" s="82"/>
      <c r="X409" s="82"/>
      <c r="Y409" s="82"/>
    </row>
    <row r="410" customFormat="false" ht="27" hidden="false" customHeight="true" outlineLevel="0" collapsed="false">
      <c r="A410" s="83" t="s">
        <v>535</v>
      </c>
      <c r="B410" s="83" t="s">
        <v>536</v>
      </c>
      <c r="C410" s="84" t="n">
        <v>4301011371</v>
      </c>
      <c r="D410" s="85" t="n">
        <v>4607091389067</v>
      </c>
      <c r="E410" s="85"/>
      <c r="F410" s="86" t="n">
        <v>0.88</v>
      </c>
      <c r="G410" s="87" t="n">
        <v>6</v>
      </c>
      <c r="H410" s="86" t="n">
        <v>5.28</v>
      </c>
      <c r="I410" s="86" t="n">
        <v>5.64</v>
      </c>
      <c r="J410" s="87" t="n">
        <v>104</v>
      </c>
      <c r="K410" s="88" t="s">
        <v>129</v>
      </c>
      <c r="L410" s="87" t="n">
        <v>55</v>
      </c>
      <c r="M410" s="89" t="str">
        <f aca="false"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10" s="89"/>
      <c r="O410" s="89"/>
      <c r="P410" s="89"/>
      <c r="Q410" s="89"/>
      <c r="R410" s="90"/>
      <c r="S410" s="90"/>
      <c r="T410" s="91" t="s">
        <v>66</v>
      </c>
      <c r="U410" s="92" t="n">
        <v>0</v>
      </c>
      <c r="V410" s="93" t="n">
        <f aca="false">IFERROR(IF(U410="",0,CEILING((U410/$H410),1)*$H410),"")</f>
        <v>0</v>
      </c>
      <c r="W410" s="94" t="str">
        <f aca="false">IFERROR(IF(V410=0,"",ROUNDUP(V410/H410,0)*0.01196),"")</f>
        <v/>
      </c>
      <c r="X410" s="95"/>
      <c r="Y410" s="96"/>
      <c r="AC410" s="97"/>
      <c r="AZ410" s="98" t="s">
        <v>1</v>
      </c>
    </row>
    <row r="411" customFormat="false" ht="27" hidden="false" customHeight="true" outlineLevel="0" collapsed="false">
      <c r="A411" s="83" t="s">
        <v>537</v>
      </c>
      <c r="B411" s="83" t="s">
        <v>538</v>
      </c>
      <c r="C411" s="84" t="n">
        <v>4301011363</v>
      </c>
      <c r="D411" s="85" t="n">
        <v>4607091383522</v>
      </c>
      <c r="E411" s="85"/>
      <c r="F411" s="86" t="n">
        <v>0.88</v>
      </c>
      <c r="G411" s="87" t="n">
        <v>6</v>
      </c>
      <c r="H411" s="86" t="n">
        <v>5.28</v>
      </c>
      <c r="I411" s="86" t="n">
        <v>5.64</v>
      </c>
      <c r="J411" s="87" t="n">
        <v>104</v>
      </c>
      <c r="K411" s="88" t="s">
        <v>102</v>
      </c>
      <c r="L411" s="87" t="n">
        <v>55</v>
      </c>
      <c r="M411" s="89" t="str">
        <f aca="false"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11" s="89"/>
      <c r="O411" s="89"/>
      <c r="P411" s="89"/>
      <c r="Q411" s="89"/>
      <c r="R411" s="90"/>
      <c r="S411" s="90"/>
      <c r="T411" s="91" t="s">
        <v>66</v>
      </c>
      <c r="U411" s="92" t="n">
        <v>650</v>
      </c>
      <c r="V411" s="93" t="n">
        <f aca="false">IFERROR(IF(U411="",0,CEILING((U411/$H411),1)*$H411),"")</f>
        <v>654.72</v>
      </c>
      <c r="W411" s="94" t="n">
        <f aca="false">IFERROR(IF(V411=0,"",ROUNDUP(V411/H411,0)*0.01196),"")</f>
        <v>1.48304</v>
      </c>
      <c r="X411" s="95"/>
      <c r="Y411" s="96"/>
      <c r="AC411" s="97"/>
      <c r="AZ411" s="98" t="s">
        <v>1</v>
      </c>
    </row>
    <row r="412" customFormat="false" ht="27" hidden="false" customHeight="true" outlineLevel="0" collapsed="false">
      <c r="A412" s="83" t="s">
        <v>539</v>
      </c>
      <c r="B412" s="83" t="s">
        <v>540</v>
      </c>
      <c r="C412" s="84" t="n">
        <v>4301011431</v>
      </c>
      <c r="D412" s="85" t="n">
        <v>4607091384437</v>
      </c>
      <c r="E412" s="85"/>
      <c r="F412" s="86" t="n">
        <v>0.88</v>
      </c>
      <c r="G412" s="87" t="n">
        <v>6</v>
      </c>
      <c r="H412" s="86" t="n">
        <v>5.28</v>
      </c>
      <c r="I412" s="86" t="n">
        <v>5.64</v>
      </c>
      <c r="J412" s="87" t="n">
        <v>104</v>
      </c>
      <c r="K412" s="88" t="s">
        <v>102</v>
      </c>
      <c r="L412" s="87" t="n">
        <v>50</v>
      </c>
      <c r="M412" s="89" t="str">
        <f aca="false"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12" s="89"/>
      <c r="O412" s="89"/>
      <c r="P412" s="89"/>
      <c r="Q412" s="89"/>
      <c r="R412" s="90"/>
      <c r="S412" s="90"/>
      <c r="T412" s="91" t="s">
        <v>66</v>
      </c>
      <c r="U412" s="92" t="n">
        <v>0</v>
      </c>
      <c r="V412" s="93" t="n">
        <f aca="false">IFERROR(IF(U412="",0,CEILING((U412/$H412),1)*$H412),"")</f>
        <v>0</v>
      </c>
      <c r="W412" s="94" t="str">
        <f aca="false">IFERROR(IF(V412=0,"",ROUNDUP(V412/H412,0)*0.01196),"")</f>
        <v/>
      </c>
      <c r="X412" s="95"/>
      <c r="Y412" s="96"/>
      <c r="AC412" s="97"/>
      <c r="AZ412" s="98" t="s">
        <v>1</v>
      </c>
    </row>
    <row r="413" customFormat="false" ht="27" hidden="false" customHeight="true" outlineLevel="0" collapsed="false">
      <c r="A413" s="83" t="s">
        <v>541</v>
      </c>
      <c r="B413" s="83" t="s">
        <v>542</v>
      </c>
      <c r="C413" s="84" t="n">
        <v>4301011365</v>
      </c>
      <c r="D413" s="85" t="n">
        <v>4607091389104</v>
      </c>
      <c r="E413" s="85"/>
      <c r="F413" s="86" t="n">
        <v>0.88</v>
      </c>
      <c r="G413" s="87" t="n">
        <v>6</v>
      </c>
      <c r="H413" s="86" t="n">
        <v>5.28</v>
      </c>
      <c r="I413" s="86" t="n">
        <v>5.64</v>
      </c>
      <c r="J413" s="87" t="n">
        <v>104</v>
      </c>
      <c r="K413" s="88" t="s">
        <v>102</v>
      </c>
      <c r="L413" s="87" t="n">
        <v>55</v>
      </c>
      <c r="M413" s="89" t="str">
        <f aca="false"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13" s="89"/>
      <c r="O413" s="89"/>
      <c r="P413" s="89"/>
      <c r="Q413" s="89"/>
      <c r="R413" s="90"/>
      <c r="S413" s="90"/>
      <c r="T413" s="91" t="s">
        <v>66</v>
      </c>
      <c r="U413" s="92" t="n">
        <v>650</v>
      </c>
      <c r="V413" s="93" t="n">
        <f aca="false">IFERROR(IF(U413="",0,CEILING((U413/$H413),1)*$H413),"")</f>
        <v>654.72</v>
      </c>
      <c r="W413" s="94" t="n">
        <f aca="false">IFERROR(IF(V413=0,"",ROUNDUP(V413/H413,0)*0.01196),"")</f>
        <v>1.48304</v>
      </c>
      <c r="X413" s="95"/>
      <c r="Y413" s="96"/>
      <c r="AC413" s="97"/>
      <c r="AZ413" s="98" t="s">
        <v>1</v>
      </c>
    </row>
    <row r="414" customFormat="false" ht="27" hidden="false" customHeight="true" outlineLevel="0" collapsed="false">
      <c r="A414" s="83" t="s">
        <v>543</v>
      </c>
      <c r="B414" s="83" t="s">
        <v>544</v>
      </c>
      <c r="C414" s="84" t="n">
        <v>4301011367</v>
      </c>
      <c r="D414" s="85" t="n">
        <v>4680115880603</v>
      </c>
      <c r="E414" s="85"/>
      <c r="F414" s="86" t="n">
        <v>0.6</v>
      </c>
      <c r="G414" s="87" t="n">
        <v>6</v>
      </c>
      <c r="H414" s="86" t="n">
        <v>3.6</v>
      </c>
      <c r="I414" s="86" t="n">
        <v>3.84</v>
      </c>
      <c r="J414" s="87" t="n">
        <v>120</v>
      </c>
      <c r="K414" s="88" t="s">
        <v>102</v>
      </c>
      <c r="L414" s="87" t="n">
        <v>55</v>
      </c>
      <c r="M414" s="89" t="str">
        <f aca="false"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14" s="89"/>
      <c r="O414" s="89"/>
      <c r="P414" s="89"/>
      <c r="Q414" s="89"/>
      <c r="R414" s="90"/>
      <c r="S414" s="90"/>
      <c r="T414" s="91" t="s">
        <v>66</v>
      </c>
      <c r="U414" s="92" t="n">
        <v>0</v>
      </c>
      <c r="V414" s="93" t="n">
        <f aca="false">IFERROR(IF(U414="",0,CEILING((U414/$H414),1)*$H414),"")</f>
        <v>0</v>
      </c>
      <c r="W414" s="94" t="str">
        <f aca="false">IFERROR(IF(V414=0,"",ROUNDUP(V414/H414,0)*0.00937),"")</f>
        <v/>
      </c>
      <c r="X414" s="95"/>
      <c r="Y414" s="96"/>
      <c r="AC414" s="97"/>
      <c r="AZ414" s="98" t="s">
        <v>1</v>
      </c>
    </row>
    <row r="415" customFormat="false" ht="27" hidden="false" customHeight="true" outlineLevel="0" collapsed="false">
      <c r="A415" s="83" t="s">
        <v>545</v>
      </c>
      <c r="B415" s="83" t="s">
        <v>546</v>
      </c>
      <c r="C415" s="84" t="n">
        <v>4301011168</v>
      </c>
      <c r="D415" s="85" t="n">
        <v>4607091389999</v>
      </c>
      <c r="E415" s="85"/>
      <c r="F415" s="86" t="n">
        <v>0.6</v>
      </c>
      <c r="G415" s="87" t="n">
        <v>6</v>
      </c>
      <c r="H415" s="86" t="n">
        <v>3.6</v>
      </c>
      <c r="I415" s="86" t="n">
        <v>3.84</v>
      </c>
      <c r="J415" s="87" t="n">
        <v>120</v>
      </c>
      <c r="K415" s="88" t="s">
        <v>102</v>
      </c>
      <c r="L415" s="87" t="n">
        <v>55</v>
      </c>
      <c r="M415" s="89" t="str">
        <f aca="false"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15" s="89"/>
      <c r="O415" s="89"/>
      <c r="P415" s="89"/>
      <c r="Q415" s="89"/>
      <c r="R415" s="90"/>
      <c r="S415" s="90"/>
      <c r="T415" s="91" t="s">
        <v>66</v>
      </c>
      <c r="U415" s="92" t="n">
        <v>0</v>
      </c>
      <c r="V415" s="93" t="n">
        <f aca="false">IFERROR(IF(U415="",0,CEILING((U415/$H415),1)*$H415),"")</f>
        <v>0</v>
      </c>
      <c r="W415" s="94" t="str">
        <f aca="false">IFERROR(IF(V415=0,"",ROUNDUP(V415/H415,0)*0.00937),"")</f>
        <v/>
      </c>
      <c r="X415" s="95"/>
      <c r="Y415" s="96"/>
      <c r="AC415" s="97"/>
      <c r="AZ415" s="98" t="s">
        <v>1</v>
      </c>
    </row>
    <row r="416" customFormat="false" ht="27" hidden="false" customHeight="true" outlineLevel="0" collapsed="false">
      <c r="A416" s="83" t="s">
        <v>547</v>
      </c>
      <c r="B416" s="83" t="s">
        <v>548</v>
      </c>
      <c r="C416" s="84" t="n">
        <v>4301011372</v>
      </c>
      <c r="D416" s="85" t="n">
        <v>4680115882782</v>
      </c>
      <c r="E416" s="85"/>
      <c r="F416" s="86" t="n">
        <v>0.6</v>
      </c>
      <c r="G416" s="87" t="n">
        <v>6</v>
      </c>
      <c r="H416" s="86" t="n">
        <v>3.6</v>
      </c>
      <c r="I416" s="86" t="n">
        <v>3.84</v>
      </c>
      <c r="J416" s="87" t="n">
        <v>120</v>
      </c>
      <c r="K416" s="88" t="s">
        <v>102</v>
      </c>
      <c r="L416" s="87" t="n">
        <v>50</v>
      </c>
      <c r="M416" s="89" t="str">
        <f aca="false"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16" s="89"/>
      <c r="O416" s="89"/>
      <c r="P416" s="89"/>
      <c r="Q416" s="89"/>
      <c r="R416" s="90"/>
      <c r="S416" s="90"/>
      <c r="T416" s="91" t="s">
        <v>66</v>
      </c>
      <c r="U416" s="92" t="n">
        <v>0</v>
      </c>
      <c r="V416" s="93" t="n">
        <f aca="false">IFERROR(IF(U416="",0,CEILING((U416/$H416),1)*$H416),"")</f>
        <v>0</v>
      </c>
      <c r="W416" s="94" t="str">
        <f aca="false">IFERROR(IF(V416=0,"",ROUNDUP(V416/H416,0)*0.00937),"")</f>
        <v/>
      </c>
      <c r="X416" s="95"/>
      <c r="Y416" s="96"/>
      <c r="AC416" s="97"/>
      <c r="AZ416" s="98" t="s">
        <v>1</v>
      </c>
    </row>
    <row r="417" customFormat="false" ht="27" hidden="false" customHeight="true" outlineLevel="0" collapsed="false">
      <c r="A417" s="83" t="s">
        <v>549</v>
      </c>
      <c r="B417" s="83" t="s">
        <v>550</v>
      </c>
      <c r="C417" s="84" t="n">
        <v>4301011190</v>
      </c>
      <c r="D417" s="85" t="n">
        <v>4607091389098</v>
      </c>
      <c r="E417" s="85"/>
      <c r="F417" s="86" t="n">
        <v>0.4</v>
      </c>
      <c r="G417" s="87" t="n">
        <v>6</v>
      </c>
      <c r="H417" s="86" t="n">
        <v>2.4</v>
      </c>
      <c r="I417" s="86" t="n">
        <v>2.6</v>
      </c>
      <c r="J417" s="87" t="n">
        <v>156</v>
      </c>
      <c r="K417" s="88" t="s">
        <v>129</v>
      </c>
      <c r="L417" s="87" t="n">
        <v>50</v>
      </c>
      <c r="M417" s="89" t="str">
        <f aca="false"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17" s="89"/>
      <c r="O417" s="89"/>
      <c r="P417" s="89"/>
      <c r="Q417" s="89"/>
      <c r="R417" s="90"/>
      <c r="S417" s="90"/>
      <c r="T417" s="91" t="s">
        <v>66</v>
      </c>
      <c r="U417" s="92" t="n">
        <v>0</v>
      </c>
      <c r="V417" s="93" t="n">
        <f aca="false">IFERROR(IF(U417="",0,CEILING((U417/$H417),1)*$H417),"")</f>
        <v>0</v>
      </c>
      <c r="W417" s="94" t="str">
        <f aca="false">IFERROR(IF(V417=0,"",ROUNDUP(V417/H417,0)*0.00753),"")</f>
        <v/>
      </c>
      <c r="X417" s="95"/>
      <c r="Y417" s="96"/>
      <c r="AC417" s="97"/>
      <c r="AZ417" s="98" t="s">
        <v>1</v>
      </c>
    </row>
    <row r="418" customFormat="false" ht="27" hidden="false" customHeight="true" outlineLevel="0" collapsed="false">
      <c r="A418" s="83" t="s">
        <v>551</v>
      </c>
      <c r="B418" s="83" t="s">
        <v>552</v>
      </c>
      <c r="C418" s="84" t="n">
        <v>4301011366</v>
      </c>
      <c r="D418" s="85" t="n">
        <v>4607091389982</v>
      </c>
      <c r="E418" s="85"/>
      <c r="F418" s="86" t="n">
        <v>0.6</v>
      </c>
      <c r="G418" s="87" t="n">
        <v>6</v>
      </c>
      <c r="H418" s="86" t="n">
        <v>3.6</v>
      </c>
      <c r="I418" s="86" t="n">
        <v>3.84</v>
      </c>
      <c r="J418" s="87" t="n">
        <v>120</v>
      </c>
      <c r="K418" s="88" t="s">
        <v>102</v>
      </c>
      <c r="L418" s="87" t="n">
        <v>55</v>
      </c>
      <c r="M418" s="89" t="str">
        <f aca="false"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8" s="89"/>
      <c r="O418" s="89"/>
      <c r="P418" s="89"/>
      <c r="Q418" s="89"/>
      <c r="R418" s="90"/>
      <c r="S418" s="90"/>
      <c r="T418" s="91" t="s">
        <v>66</v>
      </c>
      <c r="U418" s="92" t="n">
        <v>0</v>
      </c>
      <c r="V418" s="93" t="n">
        <f aca="false">IFERROR(IF(U418="",0,CEILING((U418/$H418),1)*$H418),"")</f>
        <v>0</v>
      </c>
      <c r="W418" s="94" t="str">
        <f aca="false">IFERROR(IF(V418=0,"",ROUNDUP(V418/H418,0)*0.00937),"")</f>
        <v/>
      </c>
      <c r="X418" s="95"/>
      <c r="Y418" s="96"/>
      <c r="AC418" s="97"/>
      <c r="AZ418" s="98" t="s">
        <v>1</v>
      </c>
    </row>
    <row r="419" customFormat="false" ht="12.75" hidden="false" customHeight="false" outlineLevel="0" collapsed="false">
      <c r="A419" s="99"/>
      <c r="B419" s="99"/>
      <c r="C419" s="99"/>
      <c r="D419" s="99"/>
      <c r="E419" s="99"/>
      <c r="F419" s="99"/>
      <c r="G419" s="99"/>
      <c r="H419" s="99"/>
      <c r="I419" s="99"/>
      <c r="J419" s="99"/>
      <c r="K419" s="99"/>
      <c r="L419" s="99"/>
      <c r="M419" s="100" t="s">
        <v>67</v>
      </c>
      <c r="N419" s="100"/>
      <c r="O419" s="100"/>
      <c r="P419" s="100"/>
      <c r="Q419" s="100"/>
      <c r="R419" s="100"/>
      <c r="S419" s="100"/>
      <c r="T419" s="101" t="s">
        <v>68</v>
      </c>
      <c r="U419" s="102" t="n">
        <f aca="false">IFERROR(U410/H410,"0")+IFERROR(U411/H411,"0")+IFERROR(U412/H412,"0")+IFERROR(U413/H413,"0")+IFERROR(U414/H414,"0")+IFERROR(U415/H415,"0")+IFERROR(U416/H416,"0")+IFERROR(U417/H417,"0")+IFERROR(U418/H418,"0")</f>
        <v>246.212121212121</v>
      </c>
      <c r="V419" s="102" t="n">
        <f aca="false">IFERROR(V410/H410,"0")+IFERROR(V411/H411,"0")+IFERROR(V412/H412,"0")+IFERROR(V413/H413,"0")+IFERROR(V414/H414,"0")+IFERROR(V415/H415,"0")+IFERROR(V416/H416,"0")+IFERROR(V417/H417,"0")+IFERROR(V418/H418,"0")</f>
        <v>248</v>
      </c>
      <c r="W419" s="102" t="n">
        <f aca="false">IFERROR(IF(W410="",0,W410),"0")+IFERROR(IF(W411="",0,W411),"0")+IFERROR(IF(W412="",0,W412),"0")+IFERROR(IF(W413="",0,W413),"0")+IFERROR(IF(W414="",0,W414),"0")+IFERROR(IF(W415="",0,W415),"0")+IFERROR(IF(W416="",0,W416),"0")+IFERROR(IF(W417="",0,W417),"0")+IFERROR(IF(W418="",0,W418),"0")</f>
        <v>2.96608</v>
      </c>
      <c r="X419" s="103"/>
      <c r="Y419" s="103"/>
    </row>
    <row r="420" customFormat="false" ht="12.75" hidden="false" customHeight="false" outlineLevel="0" collapsed="false">
      <c r="A420" s="99"/>
      <c r="B420" s="99"/>
      <c r="C420" s="99"/>
      <c r="D420" s="99"/>
      <c r="E420" s="99"/>
      <c r="F420" s="99"/>
      <c r="G420" s="99"/>
      <c r="H420" s="99"/>
      <c r="I420" s="99"/>
      <c r="J420" s="99"/>
      <c r="K420" s="99"/>
      <c r="L420" s="99"/>
      <c r="M420" s="100" t="s">
        <v>67</v>
      </c>
      <c r="N420" s="100"/>
      <c r="O420" s="100"/>
      <c r="P420" s="100"/>
      <c r="Q420" s="100"/>
      <c r="R420" s="100"/>
      <c r="S420" s="100"/>
      <c r="T420" s="101" t="s">
        <v>66</v>
      </c>
      <c r="U420" s="102" t="n">
        <f aca="false">IFERROR(SUM(U410:U418),"0")</f>
        <v>1300</v>
      </c>
      <c r="V420" s="102" t="n">
        <f aca="false">IFERROR(SUM(V410:V418),"0")</f>
        <v>1309.44</v>
      </c>
      <c r="W420" s="101"/>
      <c r="X420" s="103"/>
      <c r="Y420" s="103"/>
    </row>
    <row r="421" customFormat="false" ht="14.25" hidden="false" customHeight="true" outlineLevel="0" collapsed="false">
      <c r="A421" s="82" t="s">
        <v>99</v>
      </c>
      <c r="B421" s="82"/>
      <c r="C421" s="82"/>
      <c r="D421" s="82"/>
      <c r="E421" s="82"/>
      <c r="F421" s="82"/>
      <c r="G421" s="82"/>
      <c r="H421" s="82"/>
      <c r="I421" s="82"/>
      <c r="J421" s="82"/>
      <c r="K421" s="82"/>
      <c r="L421" s="82"/>
      <c r="M421" s="82"/>
      <c r="N421" s="82"/>
      <c r="O421" s="82"/>
      <c r="P421" s="82"/>
      <c r="Q421" s="82"/>
      <c r="R421" s="82"/>
      <c r="S421" s="82"/>
      <c r="T421" s="82"/>
      <c r="U421" s="82"/>
      <c r="V421" s="82"/>
      <c r="W421" s="82"/>
      <c r="X421" s="82"/>
      <c r="Y421" s="82"/>
    </row>
    <row r="422" customFormat="false" ht="16.5" hidden="false" customHeight="true" outlineLevel="0" collapsed="false">
      <c r="A422" s="83" t="s">
        <v>553</v>
      </c>
      <c r="B422" s="83" t="s">
        <v>554</v>
      </c>
      <c r="C422" s="84" t="n">
        <v>4301020222</v>
      </c>
      <c r="D422" s="85" t="n">
        <v>4607091388930</v>
      </c>
      <c r="E422" s="85"/>
      <c r="F422" s="86" t="n">
        <v>0.88</v>
      </c>
      <c r="G422" s="87" t="n">
        <v>6</v>
      </c>
      <c r="H422" s="86" t="n">
        <v>5.28</v>
      </c>
      <c r="I422" s="86" t="n">
        <v>5.64</v>
      </c>
      <c r="J422" s="87" t="n">
        <v>104</v>
      </c>
      <c r="K422" s="88" t="s">
        <v>102</v>
      </c>
      <c r="L422" s="87" t="n">
        <v>55</v>
      </c>
      <c r="M422" s="89" t="str">
        <f aca="false"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22" s="89"/>
      <c r="O422" s="89"/>
      <c r="P422" s="89"/>
      <c r="Q422" s="89"/>
      <c r="R422" s="90"/>
      <c r="S422" s="90"/>
      <c r="T422" s="91" t="s">
        <v>66</v>
      </c>
      <c r="U422" s="92" t="n">
        <v>400</v>
      </c>
      <c r="V422" s="93" t="n">
        <f aca="false">IFERROR(IF(U422="",0,CEILING((U422/$H422),1)*$H422),"")</f>
        <v>401.28</v>
      </c>
      <c r="W422" s="94" t="n">
        <f aca="false">IFERROR(IF(V422=0,"",ROUNDUP(V422/H422,0)*0.01196),"")</f>
        <v>0.90896</v>
      </c>
      <c r="X422" s="95"/>
      <c r="Y422" s="96"/>
      <c r="AC422" s="97"/>
      <c r="AZ422" s="98" t="s">
        <v>1</v>
      </c>
    </row>
    <row r="423" customFormat="false" ht="16.5" hidden="false" customHeight="true" outlineLevel="0" collapsed="false">
      <c r="A423" s="83" t="s">
        <v>555</v>
      </c>
      <c r="B423" s="83" t="s">
        <v>556</v>
      </c>
      <c r="C423" s="84" t="n">
        <v>4301020206</v>
      </c>
      <c r="D423" s="85" t="n">
        <v>4680115880054</v>
      </c>
      <c r="E423" s="85"/>
      <c r="F423" s="86" t="n">
        <v>0.6</v>
      </c>
      <c r="G423" s="87" t="n">
        <v>6</v>
      </c>
      <c r="H423" s="86" t="n">
        <v>3.6</v>
      </c>
      <c r="I423" s="86" t="n">
        <v>3.84</v>
      </c>
      <c r="J423" s="87" t="n">
        <v>120</v>
      </c>
      <c r="K423" s="88" t="s">
        <v>102</v>
      </c>
      <c r="L423" s="87" t="n">
        <v>55</v>
      </c>
      <c r="M423" s="89" t="str">
        <f aca="false"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23" s="89"/>
      <c r="O423" s="89"/>
      <c r="P423" s="89"/>
      <c r="Q423" s="89"/>
      <c r="R423" s="90"/>
      <c r="S423" s="90"/>
      <c r="T423" s="91" t="s">
        <v>66</v>
      </c>
      <c r="U423" s="92" t="n">
        <v>0</v>
      </c>
      <c r="V423" s="93" t="n">
        <f aca="false">IFERROR(IF(U423="",0,CEILING((U423/$H423),1)*$H423),"")</f>
        <v>0</v>
      </c>
      <c r="W423" s="94" t="str">
        <f aca="false">IFERROR(IF(V423=0,"",ROUNDUP(V423/H423,0)*0.00937),"")</f>
        <v/>
      </c>
      <c r="X423" s="95"/>
      <c r="Y423" s="96"/>
      <c r="AC423" s="97"/>
      <c r="AZ423" s="98" t="s">
        <v>1</v>
      </c>
    </row>
    <row r="424" customFormat="false" ht="12.75" hidden="false" customHeight="false" outlineLevel="0" collapsed="false">
      <c r="A424" s="99"/>
      <c r="B424" s="99"/>
      <c r="C424" s="99"/>
      <c r="D424" s="99"/>
      <c r="E424" s="99"/>
      <c r="F424" s="99"/>
      <c r="G424" s="99"/>
      <c r="H424" s="99"/>
      <c r="I424" s="99"/>
      <c r="J424" s="99"/>
      <c r="K424" s="99"/>
      <c r="L424" s="99"/>
      <c r="M424" s="100" t="s">
        <v>67</v>
      </c>
      <c r="N424" s="100"/>
      <c r="O424" s="100"/>
      <c r="P424" s="100"/>
      <c r="Q424" s="100"/>
      <c r="R424" s="100"/>
      <c r="S424" s="100"/>
      <c r="T424" s="101" t="s">
        <v>68</v>
      </c>
      <c r="U424" s="102" t="n">
        <f aca="false">IFERROR(U422/H422,"0")+IFERROR(U423/H423,"0")</f>
        <v>75.7575757575758</v>
      </c>
      <c r="V424" s="102" t="n">
        <f aca="false">IFERROR(V422/H422,"0")+IFERROR(V423/H423,"0")</f>
        <v>76</v>
      </c>
      <c r="W424" s="102" t="n">
        <f aca="false">IFERROR(IF(W422="",0,W422),"0")+IFERROR(IF(W423="",0,W423),"0")</f>
        <v>0.90896</v>
      </c>
      <c r="X424" s="103"/>
      <c r="Y424" s="103"/>
    </row>
    <row r="425" customFormat="false" ht="12.75" hidden="false" customHeight="false" outlineLevel="0" collapsed="false">
      <c r="A425" s="99"/>
      <c r="B425" s="99"/>
      <c r="C425" s="99"/>
      <c r="D425" s="99"/>
      <c r="E425" s="99"/>
      <c r="F425" s="99"/>
      <c r="G425" s="99"/>
      <c r="H425" s="99"/>
      <c r="I425" s="99"/>
      <c r="J425" s="99"/>
      <c r="K425" s="99"/>
      <c r="L425" s="99"/>
      <c r="M425" s="100" t="s">
        <v>67</v>
      </c>
      <c r="N425" s="100"/>
      <c r="O425" s="100"/>
      <c r="P425" s="100"/>
      <c r="Q425" s="100"/>
      <c r="R425" s="100"/>
      <c r="S425" s="100"/>
      <c r="T425" s="101" t="s">
        <v>66</v>
      </c>
      <c r="U425" s="102" t="n">
        <f aca="false">IFERROR(SUM(U422:U423),"0")</f>
        <v>400</v>
      </c>
      <c r="V425" s="102" t="n">
        <f aca="false">IFERROR(SUM(V422:V423),"0")</f>
        <v>401.28</v>
      </c>
      <c r="W425" s="101"/>
      <c r="X425" s="103"/>
      <c r="Y425" s="103"/>
    </row>
    <row r="426" customFormat="false" ht="14.25" hidden="false" customHeight="true" outlineLevel="0" collapsed="false">
      <c r="A426" s="82" t="s">
        <v>62</v>
      </c>
      <c r="B426" s="82"/>
      <c r="C426" s="82"/>
      <c r="D426" s="82"/>
      <c r="E426" s="82"/>
      <c r="F426" s="82"/>
      <c r="G426" s="82"/>
      <c r="H426" s="82"/>
      <c r="I426" s="82"/>
      <c r="J426" s="82"/>
      <c r="K426" s="82"/>
      <c r="L426" s="82"/>
      <c r="M426" s="82"/>
      <c r="N426" s="82"/>
      <c r="O426" s="82"/>
      <c r="P426" s="82"/>
      <c r="Q426" s="82"/>
      <c r="R426" s="82"/>
      <c r="S426" s="82"/>
      <c r="T426" s="82"/>
      <c r="U426" s="82"/>
      <c r="V426" s="82"/>
      <c r="W426" s="82"/>
      <c r="X426" s="82"/>
      <c r="Y426" s="82"/>
    </row>
    <row r="427" customFormat="false" ht="27" hidden="false" customHeight="true" outlineLevel="0" collapsed="false">
      <c r="A427" s="83" t="s">
        <v>557</v>
      </c>
      <c r="B427" s="83" t="s">
        <v>558</v>
      </c>
      <c r="C427" s="84" t="n">
        <v>4301031252</v>
      </c>
      <c r="D427" s="85" t="n">
        <v>4680115883116</v>
      </c>
      <c r="E427" s="85"/>
      <c r="F427" s="86" t="n">
        <v>0.88</v>
      </c>
      <c r="G427" s="87" t="n">
        <v>6</v>
      </c>
      <c r="H427" s="86" t="n">
        <v>5.28</v>
      </c>
      <c r="I427" s="86" t="n">
        <v>5.64</v>
      </c>
      <c r="J427" s="87" t="n">
        <v>104</v>
      </c>
      <c r="K427" s="88" t="s">
        <v>102</v>
      </c>
      <c r="L427" s="87" t="n">
        <v>60</v>
      </c>
      <c r="M427" s="89" t="str">
        <f aca="false"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27" s="89"/>
      <c r="O427" s="89"/>
      <c r="P427" s="89"/>
      <c r="Q427" s="89"/>
      <c r="R427" s="90"/>
      <c r="S427" s="90"/>
      <c r="T427" s="91" t="s">
        <v>66</v>
      </c>
      <c r="U427" s="92" t="n">
        <v>550</v>
      </c>
      <c r="V427" s="93" t="n">
        <f aca="false">IFERROR(IF(U427="",0,CEILING((U427/$H427),1)*$H427),"")</f>
        <v>554.4</v>
      </c>
      <c r="W427" s="94" t="n">
        <f aca="false">IFERROR(IF(V427=0,"",ROUNDUP(V427/H427,0)*0.01196),"")</f>
        <v>1.2558</v>
      </c>
      <c r="X427" s="95"/>
      <c r="Y427" s="96"/>
      <c r="AC427" s="97"/>
      <c r="AZ427" s="98" t="s">
        <v>1</v>
      </c>
    </row>
    <row r="428" customFormat="false" ht="27" hidden="false" customHeight="true" outlineLevel="0" collapsed="false">
      <c r="A428" s="83" t="s">
        <v>559</v>
      </c>
      <c r="B428" s="83" t="s">
        <v>560</v>
      </c>
      <c r="C428" s="84" t="n">
        <v>4301031248</v>
      </c>
      <c r="D428" s="85" t="n">
        <v>4680115883093</v>
      </c>
      <c r="E428" s="85"/>
      <c r="F428" s="86" t="n">
        <v>0.88</v>
      </c>
      <c r="G428" s="87" t="n">
        <v>6</v>
      </c>
      <c r="H428" s="86" t="n">
        <v>5.28</v>
      </c>
      <c r="I428" s="86" t="n">
        <v>5.64</v>
      </c>
      <c r="J428" s="87" t="n">
        <v>104</v>
      </c>
      <c r="K428" s="88" t="s">
        <v>65</v>
      </c>
      <c r="L428" s="87" t="n">
        <v>60</v>
      </c>
      <c r="M428" s="89" t="str">
        <f aca="false"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28" s="89"/>
      <c r="O428" s="89"/>
      <c r="P428" s="89"/>
      <c r="Q428" s="89"/>
      <c r="R428" s="90"/>
      <c r="S428" s="90"/>
      <c r="T428" s="91" t="s">
        <v>66</v>
      </c>
      <c r="U428" s="92" t="n">
        <v>350</v>
      </c>
      <c r="V428" s="93" t="n">
        <f aca="false">IFERROR(IF(U428="",0,CEILING((U428/$H428),1)*$H428),"")</f>
        <v>353.76</v>
      </c>
      <c r="W428" s="94" t="n">
        <f aca="false">IFERROR(IF(V428=0,"",ROUNDUP(V428/H428,0)*0.01196),"")</f>
        <v>0.80132</v>
      </c>
      <c r="X428" s="95"/>
      <c r="Y428" s="96"/>
      <c r="AC428" s="97"/>
      <c r="AZ428" s="98" t="s">
        <v>1</v>
      </c>
    </row>
    <row r="429" customFormat="false" ht="27" hidden="false" customHeight="true" outlineLevel="0" collapsed="false">
      <c r="A429" s="83" t="s">
        <v>561</v>
      </c>
      <c r="B429" s="83" t="s">
        <v>562</v>
      </c>
      <c r="C429" s="84" t="n">
        <v>4301031250</v>
      </c>
      <c r="D429" s="85" t="n">
        <v>4680115883109</v>
      </c>
      <c r="E429" s="85"/>
      <c r="F429" s="86" t="n">
        <v>0.88</v>
      </c>
      <c r="G429" s="87" t="n">
        <v>6</v>
      </c>
      <c r="H429" s="86" t="n">
        <v>5.28</v>
      </c>
      <c r="I429" s="86" t="n">
        <v>5.64</v>
      </c>
      <c r="J429" s="87" t="n">
        <v>104</v>
      </c>
      <c r="K429" s="88" t="s">
        <v>65</v>
      </c>
      <c r="L429" s="87" t="n">
        <v>60</v>
      </c>
      <c r="M429" s="89" t="str">
        <f aca="false"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9" s="89"/>
      <c r="O429" s="89"/>
      <c r="P429" s="89"/>
      <c r="Q429" s="89"/>
      <c r="R429" s="90"/>
      <c r="S429" s="90"/>
      <c r="T429" s="91" t="s">
        <v>66</v>
      </c>
      <c r="U429" s="92" t="n">
        <v>450</v>
      </c>
      <c r="V429" s="93" t="n">
        <f aca="false">IFERROR(IF(U429="",0,CEILING((U429/$H429),1)*$H429),"")</f>
        <v>454.08</v>
      </c>
      <c r="W429" s="94" t="n">
        <f aca="false">IFERROR(IF(V429=0,"",ROUNDUP(V429/H429,0)*0.01196),"")</f>
        <v>1.02856</v>
      </c>
      <c r="X429" s="95"/>
      <c r="Y429" s="96"/>
      <c r="AC429" s="97"/>
      <c r="AZ429" s="98" t="s">
        <v>1</v>
      </c>
    </row>
    <row r="430" customFormat="false" ht="27" hidden="false" customHeight="true" outlineLevel="0" collapsed="false">
      <c r="A430" s="83" t="s">
        <v>563</v>
      </c>
      <c r="B430" s="83" t="s">
        <v>564</v>
      </c>
      <c r="C430" s="84" t="n">
        <v>4301031249</v>
      </c>
      <c r="D430" s="85" t="n">
        <v>4680115882072</v>
      </c>
      <c r="E430" s="85"/>
      <c r="F430" s="86" t="n">
        <v>0.6</v>
      </c>
      <c r="G430" s="87" t="n">
        <v>6</v>
      </c>
      <c r="H430" s="86" t="n">
        <v>3.6</v>
      </c>
      <c r="I430" s="86" t="n">
        <v>3.84</v>
      </c>
      <c r="J430" s="87" t="n">
        <v>120</v>
      </c>
      <c r="K430" s="88" t="s">
        <v>102</v>
      </c>
      <c r="L430" s="87" t="n">
        <v>60</v>
      </c>
      <c r="M430" s="104" t="s">
        <v>565</v>
      </c>
      <c r="N430" s="104"/>
      <c r="O430" s="104"/>
      <c r="P430" s="104"/>
      <c r="Q430" s="104"/>
      <c r="R430" s="90"/>
      <c r="S430" s="90"/>
      <c r="T430" s="91" t="s">
        <v>66</v>
      </c>
      <c r="U430" s="92" t="n">
        <v>0</v>
      </c>
      <c r="V430" s="93" t="n">
        <f aca="false">IFERROR(IF(U430="",0,CEILING((U430/$H430),1)*$H430),"")</f>
        <v>0</v>
      </c>
      <c r="W430" s="94" t="str">
        <f aca="false">IFERROR(IF(V430=0,"",ROUNDUP(V430/H430,0)*0.00937),"")</f>
        <v/>
      </c>
      <c r="X430" s="95"/>
      <c r="Y430" s="96"/>
      <c r="AC430" s="97"/>
      <c r="AZ430" s="98" t="s">
        <v>1</v>
      </c>
    </row>
    <row r="431" customFormat="false" ht="27" hidden="false" customHeight="true" outlineLevel="0" collapsed="false">
      <c r="A431" s="83" t="s">
        <v>566</v>
      </c>
      <c r="B431" s="83" t="s">
        <v>567</v>
      </c>
      <c r="C431" s="84" t="n">
        <v>4301031251</v>
      </c>
      <c r="D431" s="85" t="n">
        <v>4680115882102</v>
      </c>
      <c r="E431" s="85"/>
      <c r="F431" s="86" t="n">
        <v>0.6</v>
      </c>
      <c r="G431" s="87" t="n">
        <v>6</v>
      </c>
      <c r="H431" s="86" t="n">
        <v>3.6</v>
      </c>
      <c r="I431" s="86" t="n">
        <v>3.81</v>
      </c>
      <c r="J431" s="87" t="n">
        <v>120</v>
      </c>
      <c r="K431" s="88" t="s">
        <v>65</v>
      </c>
      <c r="L431" s="87" t="n">
        <v>60</v>
      </c>
      <c r="M431" s="104" t="s">
        <v>568</v>
      </c>
      <c r="N431" s="104"/>
      <c r="O431" s="104"/>
      <c r="P431" s="104"/>
      <c r="Q431" s="104"/>
      <c r="R431" s="90"/>
      <c r="S431" s="90"/>
      <c r="T431" s="91" t="s">
        <v>66</v>
      </c>
      <c r="U431" s="92" t="n">
        <v>0</v>
      </c>
      <c r="V431" s="93" t="n">
        <f aca="false">IFERROR(IF(U431="",0,CEILING((U431/$H431),1)*$H431),"")</f>
        <v>0</v>
      </c>
      <c r="W431" s="94" t="str">
        <f aca="false">IFERROR(IF(V431=0,"",ROUNDUP(V431/H431,0)*0.00937),"")</f>
        <v/>
      </c>
      <c r="X431" s="95"/>
      <c r="Y431" s="96"/>
      <c r="AC431" s="97"/>
      <c r="AZ431" s="98" t="s">
        <v>1</v>
      </c>
    </row>
    <row r="432" customFormat="false" ht="27" hidden="false" customHeight="true" outlineLevel="0" collapsed="false">
      <c r="A432" s="83" t="s">
        <v>569</v>
      </c>
      <c r="B432" s="83" t="s">
        <v>570</v>
      </c>
      <c r="C432" s="84" t="n">
        <v>4301031253</v>
      </c>
      <c r="D432" s="85" t="n">
        <v>4680115882096</v>
      </c>
      <c r="E432" s="85"/>
      <c r="F432" s="86" t="n">
        <v>0.6</v>
      </c>
      <c r="G432" s="87" t="n">
        <v>6</v>
      </c>
      <c r="H432" s="86" t="n">
        <v>3.6</v>
      </c>
      <c r="I432" s="86" t="n">
        <v>3.81</v>
      </c>
      <c r="J432" s="87" t="n">
        <v>120</v>
      </c>
      <c r="K432" s="88" t="s">
        <v>65</v>
      </c>
      <c r="L432" s="87" t="n">
        <v>60</v>
      </c>
      <c r="M432" s="104" t="s">
        <v>571</v>
      </c>
      <c r="N432" s="104"/>
      <c r="O432" s="104"/>
      <c r="P432" s="104"/>
      <c r="Q432" s="104"/>
      <c r="R432" s="90"/>
      <c r="S432" s="90"/>
      <c r="T432" s="91" t="s">
        <v>66</v>
      </c>
      <c r="U432" s="92" t="n">
        <v>0</v>
      </c>
      <c r="V432" s="93" t="n">
        <f aca="false">IFERROR(IF(U432="",0,CEILING((U432/$H432),1)*$H432),"")</f>
        <v>0</v>
      </c>
      <c r="W432" s="94" t="str">
        <f aca="false">IFERROR(IF(V432=0,"",ROUNDUP(V432/H432,0)*0.00937),"")</f>
        <v/>
      </c>
      <c r="X432" s="95"/>
      <c r="Y432" s="96"/>
      <c r="AC432" s="97"/>
      <c r="AZ432" s="98" t="s">
        <v>1</v>
      </c>
    </row>
    <row r="433" customFormat="false" ht="12.75" hidden="false" customHeight="false" outlineLevel="0" collapsed="false">
      <c r="A433" s="99"/>
      <c r="B433" s="99"/>
      <c r="C433" s="99"/>
      <c r="D433" s="99"/>
      <c r="E433" s="99"/>
      <c r="F433" s="99"/>
      <c r="G433" s="99"/>
      <c r="H433" s="99"/>
      <c r="I433" s="99"/>
      <c r="J433" s="99"/>
      <c r="K433" s="99"/>
      <c r="L433" s="99"/>
      <c r="M433" s="100" t="s">
        <v>67</v>
      </c>
      <c r="N433" s="100"/>
      <c r="O433" s="100"/>
      <c r="P433" s="100"/>
      <c r="Q433" s="100"/>
      <c r="R433" s="100"/>
      <c r="S433" s="100"/>
      <c r="T433" s="101" t="s">
        <v>68</v>
      </c>
      <c r="U433" s="102" t="n">
        <f aca="false">IFERROR(U427/H427,"0")+IFERROR(U428/H428,"0")+IFERROR(U429/H429,"0")+IFERROR(U430/H430,"0")+IFERROR(U431/H431,"0")+IFERROR(U432/H432,"0")</f>
        <v>255.681818181818</v>
      </c>
      <c r="V433" s="102" t="n">
        <f aca="false">IFERROR(V427/H427,"0")+IFERROR(V428/H428,"0")+IFERROR(V429/H429,"0")+IFERROR(V430/H430,"0")+IFERROR(V431/H431,"0")+IFERROR(V432/H432,"0")</f>
        <v>258</v>
      </c>
      <c r="W433" s="102" t="n">
        <f aca="false">IFERROR(IF(W427="",0,W427),"0")+IFERROR(IF(W428="",0,W428),"0")+IFERROR(IF(W429="",0,W429),"0")+IFERROR(IF(W430="",0,W430),"0")+IFERROR(IF(W431="",0,W431),"0")+IFERROR(IF(W432="",0,W432),"0")</f>
        <v>3.08568</v>
      </c>
      <c r="X433" s="103"/>
      <c r="Y433" s="103"/>
    </row>
    <row r="434" customFormat="false" ht="12.75" hidden="false" customHeight="false" outlineLevel="0" collapsed="false">
      <c r="A434" s="99"/>
      <c r="B434" s="99"/>
      <c r="C434" s="99"/>
      <c r="D434" s="99"/>
      <c r="E434" s="99"/>
      <c r="F434" s="99"/>
      <c r="G434" s="99"/>
      <c r="H434" s="99"/>
      <c r="I434" s="99"/>
      <c r="J434" s="99"/>
      <c r="K434" s="99"/>
      <c r="L434" s="99"/>
      <c r="M434" s="100" t="s">
        <v>67</v>
      </c>
      <c r="N434" s="100"/>
      <c r="O434" s="100"/>
      <c r="P434" s="100"/>
      <c r="Q434" s="100"/>
      <c r="R434" s="100"/>
      <c r="S434" s="100"/>
      <c r="T434" s="101" t="s">
        <v>66</v>
      </c>
      <c r="U434" s="102" t="n">
        <f aca="false">IFERROR(SUM(U427:U432),"0")</f>
        <v>1350</v>
      </c>
      <c r="V434" s="102" t="n">
        <f aca="false">IFERROR(SUM(V427:V432),"0")</f>
        <v>1362.24</v>
      </c>
      <c r="W434" s="101"/>
      <c r="X434" s="103"/>
      <c r="Y434" s="103"/>
    </row>
    <row r="435" customFormat="false" ht="14.25" hidden="false" customHeight="true" outlineLevel="0" collapsed="false">
      <c r="A435" s="82" t="s">
        <v>69</v>
      </c>
      <c r="B435" s="82"/>
      <c r="C435" s="82"/>
      <c r="D435" s="82"/>
      <c r="E435" s="82"/>
      <c r="F435" s="82"/>
      <c r="G435" s="82"/>
      <c r="H435" s="82"/>
      <c r="I435" s="82"/>
      <c r="J435" s="82"/>
      <c r="K435" s="82"/>
      <c r="L435" s="82"/>
      <c r="M435" s="82"/>
      <c r="N435" s="82"/>
      <c r="O435" s="82"/>
      <c r="P435" s="82"/>
      <c r="Q435" s="82"/>
      <c r="R435" s="82"/>
      <c r="S435" s="82"/>
      <c r="T435" s="82"/>
      <c r="U435" s="82"/>
      <c r="V435" s="82"/>
      <c r="W435" s="82"/>
      <c r="X435" s="82"/>
      <c r="Y435" s="82"/>
    </row>
    <row r="436" customFormat="false" ht="16.5" hidden="false" customHeight="true" outlineLevel="0" collapsed="false">
      <c r="A436" s="83" t="s">
        <v>572</v>
      </c>
      <c r="B436" s="83" t="s">
        <v>573</v>
      </c>
      <c r="C436" s="84" t="n">
        <v>4301051230</v>
      </c>
      <c r="D436" s="85" t="n">
        <v>4607091383409</v>
      </c>
      <c r="E436" s="85"/>
      <c r="F436" s="86" t="n">
        <v>1.3</v>
      </c>
      <c r="G436" s="87" t="n">
        <v>6</v>
      </c>
      <c r="H436" s="86" t="n">
        <v>7.8</v>
      </c>
      <c r="I436" s="86" t="n">
        <v>8.346</v>
      </c>
      <c r="J436" s="87" t="n">
        <v>56</v>
      </c>
      <c r="K436" s="88" t="s">
        <v>65</v>
      </c>
      <c r="L436" s="87" t="n">
        <v>45</v>
      </c>
      <c r="M436" s="89" t="str">
        <f aca="false"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36" s="89"/>
      <c r="O436" s="89"/>
      <c r="P436" s="89"/>
      <c r="Q436" s="89"/>
      <c r="R436" s="90"/>
      <c r="S436" s="90"/>
      <c r="T436" s="91" t="s">
        <v>66</v>
      </c>
      <c r="U436" s="92" t="n">
        <v>0</v>
      </c>
      <c r="V436" s="93" t="n">
        <f aca="false">IFERROR(IF(U436="",0,CEILING((U436/$H436),1)*$H436),"")</f>
        <v>0</v>
      </c>
      <c r="W436" s="94" t="str">
        <f aca="false">IFERROR(IF(V436=0,"",ROUNDUP(V436/H436,0)*0.02175),"")</f>
        <v/>
      </c>
      <c r="X436" s="95"/>
      <c r="Y436" s="96"/>
      <c r="AC436" s="97"/>
      <c r="AZ436" s="98" t="s">
        <v>1</v>
      </c>
    </row>
    <row r="437" customFormat="false" ht="16.5" hidden="false" customHeight="true" outlineLevel="0" collapsed="false">
      <c r="A437" s="83" t="s">
        <v>574</v>
      </c>
      <c r="B437" s="83" t="s">
        <v>575</v>
      </c>
      <c r="C437" s="84" t="n">
        <v>4301051231</v>
      </c>
      <c r="D437" s="85" t="n">
        <v>4607091383416</v>
      </c>
      <c r="E437" s="85"/>
      <c r="F437" s="86" t="n">
        <v>1.3</v>
      </c>
      <c r="G437" s="87" t="n">
        <v>6</v>
      </c>
      <c r="H437" s="86" t="n">
        <v>7.8</v>
      </c>
      <c r="I437" s="86" t="n">
        <v>8.346</v>
      </c>
      <c r="J437" s="87" t="n">
        <v>56</v>
      </c>
      <c r="K437" s="88" t="s">
        <v>65</v>
      </c>
      <c r="L437" s="87" t="n">
        <v>45</v>
      </c>
      <c r="M437" s="89" t="str">
        <f aca="false"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37" s="89"/>
      <c r="O437" s="89"/>
      <c r="P437" s="89"/>
      <c r="Q437" s="89"/>
      <c r="R437" s="90"/>
      <c r="S437" s="90"/>
      <c r="T437" s="91" t="s">
        <v>66</v>
      </c>
      <c r="U437" s="92" t="n">
        <v>0</v>
      </c>
      <c r="V437" s="93" t="n">
        <f aca="false">IFERROR(IF(U437="",0,CEILING((U437/$H437),1)*$H437),"")</f>
        <v>0</v>
      </c>
      <c r="W437" s="94" t="str">
        <f aca="false">IFERROR(IF(V437=0,"",ROUNDUP(V437/H437,0)*0.02175),"")</f>
        <v/>
      </c>
      <c r="X437" s="95"/>
      <c r="Y437" s="96"/>
      <c r="AC437" s="97"/>
      <c r="AZ437" s="98" t="s">
        <v>1</v>
      </c>
    </row>
    <row r="438" customFormat="false" ht="12.75" hidden="false" customHeight="false" outlineLevel="0" collapsed="false">
      <c r="A438" s="99"/>
      <c r="B438" s="99"/>
      <c r="C438" s="99"/>
      <c r="D438" s="99"/>
      <c r="E438" s="99"/>
      <c r="F438" s="99"/>
      <c r="G438" s="99"/>
      <c r="H438" s="99"/>
      <c r="I438" s="99"/>
      <c r="J438" s="99"/>
      <c r="K438" s="99"/>
      <c r="L438" s="99"/>
      <c r="M438" s="100" t="s">
        <v>67</v>
      </c>
      <c r="N438" s="100"/>
      <c r="O438" s="100"/>
      <c r="P438" s="100"/>
      <c r="Q438" s="100"/>
      <c r="R438" s="100"/>
      <c r="S438" s="100"/>
      <c r="T438" s="101" t="s">
        <v>68</v>
      </c>
      <c r="U438" s="102" t="n">
        <f aca="false">IFERROR(U436/H436,"0")+IFERROR(U437/H437,"0")</f>
        <v>0</v>
      </c>
      <c r="V438" s="102" t="n">
        <f aca="false">IFERROR(V436/H436,"0")+IFERROR(V437/H437,"0")</f>
        <v>0</v>
      </c>
      <c r="W438" s="102" t="n">
        <f aca="false">IFERROR(IF(W436="",0,W436),"0")+IFERROR(IF(W437="",0,W437),"0")</f>
        <v>0</v>
      </c>
      <c r="X438" s="103"/>
      <c r="Y438" s="103"/>
    </row>
    <row r="439" customFormat="false" ht="12.75" hidden="false" customHeight="false" outlineLevel="0" collapsed="false">
      <c r="A439" s="99"/>
      <c r="B439" s="99"/>
      <c r="C439" s="99"/>
      <c r="D439" s="99"/>
      <c r="E439" s="99"/>
      <c r="F439" s="99"/>
      <c r="G439" s="99"/>
      <c r="H439" s="99"/>
      <c r="I439" s="99"/>
      <c r="J439" s="99"/>
      <c r="K439" s="99"/>
      <c r="L439" s="99"/>
      <c r="M439" s="100" t="s">
        <v>67</v>
      </c>
      <c r="N439" s="100"/>
      <c r="O439" s="100"/>
      <c r="P439" s="100"/>
      <c r="Q439" s="100"/>
      <c r="R439" s="100"/>
      <c r="S439" s="100"/>
      <c r="T439" s="101" t="s">
        <v>66</v>
      </c>
      <c r="U439" s="102" t="n">
        <f aca="false">IFERROR(SUM(U436:U437),"0")</f>
        <v>0</v>
      </c>
      <c r="V439" s="102" t="n">
        <f aca="false">IFERROR(SUM(V436:V437),"0")</f>
        <v>0</v>
      </c>
      <c r="W439" s="101"/>
      <c r="X439" s="103"/>
      <c r="Y439" s="103"/>
    </row>
    <row r="440" customFormat="false" ht="27.75" hidden="false" customHeight="true" outlineLevel="0" collapsed="false">
      <c r="A440" s="79" t="s">
        <v>576</v>
      </c>
      <c r="B440" s="79"/>
      <c r="C440" s="79"/>
      <c r="D440" s="79"/>
      <c r="E440" s="79"/>
      <c r="F440" s="79"/>
      <c r="G440" s="79"/>
      <c r="H440" s="79"/>
      <c r="I440" s="79"/>
      <c r="J440" s="79"/>
      <c r="K440" s="79"/>
      <c r="L440" s="79"/>
      <c r="M440" s="79"/>
      <c r="N440" s="79"/>
      <c r="O440" s="79"/>
      <c r="P440" s="79"/>
      <c r="Q440" s="79"/>
      <c r="R440" s="79"/>
      <c r="S440" s="79"/>
      <c r="T440" s="79"/>
      <c r="U440" s="79"/>
      <c r="V440" s="79"/>
      <c r="W440" s="79"/>
      <c r="X440" s="80"/>
      <c r="Y440" s="80"/>
    </row>
    <row r="441" customFormat="false" ht="16.5" hidden="false" customHeight="true" outlineLevel="0" collapsed="false">
      <c r="A441" s="81" t="s">
        <v>577</v>
      </c>
      <c r="B441" s="81"/>
      <c r="C441" s="81"/>
      <c r="D441" s="81"/>
      <c r="E441" s="81"/>
      <c r="F441" s="81"/>
      <c r="G441" s="81"/>
      <c r="H441" s="81"/>
      <c r="I441" s="81"/>
      <c r="J441" s="81"/>
      <c r="K441" s="81"/>
      <c r="L441" s="81"/>
      <c r="M441" s="81"/>
      <c r="N441" s="81"/>
      <c r="O441" s="81"/>
      <c r="P441" s="81"/>
      <c r="Q441" s="81"/>
      <c r="R441" s="81"/>
      <c r="S441" s="81"/>
      <c r="T441" s="81"/>
      <c r="U441" s="81"/>
      <c r="V441" s="81"/>
      <c r="W441" s="81"/>
      <c r="X441" s="81"/>
      <c r="Y441" s="81"/>
    </row>
    <row r="442" customFormat="false" ht="14.25" hidden="false" customHeight="true" outlineLevel="0" collapsed="false">
      <c r="A442" s="82" t="s">
        <v>106</v>
      </c>
      <c r="B442" s="82"/>
      <c r="C442" s="82"/>
      <c r="D442" s="82"/>
      <c r="E442" s="82"/>
      <c r="F442" s="82"/>
      <c r="G442" s="82"/>
      <c r="H442" s="82"/>
      <c r="I442" s="82"/>
      <c r="J442" s="82"/>
      <c r="K442" s="82"/>
      <c r="L442" s="82"/>
      <c r="M442" s="82"/>
      <c r="N442" s="82"/>
      <c r="O442" s="82"/>
      <c r="P442" s="82"/>
      <c r="Q442" s="82"/>
      <c r="R442" s="82"/>
      <c r="S442" s="82"/>
      <c r="T442" s="82"/>
      <c r="U442" s="82"/>
      <c r="V442" s="82"/>
      <c r="W442" s="82"/>
      <c r="X442" s="82"/>
      <c r="Y442" s="82"/>
    </row>
    <row r="443" customFormat="false" ht="27" hidden="false" customHeight="true" outlineLevel="0" collapsed="false">
      <c r="A443" s="83" t="s">
        <v>578</v>
      </c>
      <c r="B443" s="83" t="s">
        <v>579</v>
      </c>
      <c r="C443" s="84" t="n">
        <v>4301011434</v>
      </c>
      <c r="D443" s="85" t="n">
        <v>4680115881099</v>
      </c>
      <c r="E443" s="85"/>
      <c r="F443" s="86" t="n">
        <v>1.5</v>
      </c>
      <c r="G443" s="87" t="n">
        <v>8</v>
      </c>
      <c r="H443" s="86" t="n">
        <v>12</v>
      </c>
      <c r="I443" s="86" t="n">
        <v>12.48</v>
      </c>
      <c r="J443" s="87" t="n">
        <v>56</v>
      </c>
      <c r="K443" s="88" t="s">
        <v>102</v>
      </c>
      <c r="L443" s="87" t="n">
        <v>50</v>
      </c>
      <c r="M443" s="89" t="str">
        <f aca="false"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43" s="89"/>
      <c r="O443" s="89"/>
      <c r="P443" s="89"/>
      <c r="Q443" s="89"/>
      <c r="R443" s="90"/>
      <c r="S443" s="90"/>
      <c r="T443" s="91" t="s">
        <v>66</v>
      </c>
      <c r="U443" s="92" t="n">
        <v>0</v>
      </c>
      <c r="V443" s="93" t="n">
        <f aca="false">IFERROR(IF(U443="",0,CEILING((U443/$H443),1)*$H443),"")</f>
        <v>0</v>
      </c>
      <c r="W443" s="94" t="str">
        <f aca="false">IFERROR(IF(V443=0,"",ROUNDUP(V443/H443,0)*0.02175),"")</f>
        <v/>
      </c>
      <c r="X443" s="95"/>
      <c r="Y443" s="96"/>
      <c r="AC443" s="97"/>
      <c r="AZ443" s="98" t="s">
        <v>1</v>
      </c>
    </row>
    <row r="444" customFormat="false" ht="27" hidden="false" customHeight="true" outlineLevel="0" collapsed="false">
      <c r="A444" s="83" t="s">
        <v>580</v>
      </c>
      <c r="B444" s="83" t="s">
        <v>581</v>
      </c>
      <c r="C444" s="84" t="n">
        <v>4301011435</v>
      </c>
      <c r="D444" s="85" t="n">
        <v>4680115881150</v>
      </c>
      <c r="E444" s="85"/>
      <c r="F444" s="86" t="n">
        <v>1.5</v>
      </c>
      <c r="G444" s="87" t="n">
        <v>8</v>
      </c>
      <c r="H444" s="86" t="n">
        <v>12</v>
      </c>
      <c r="I444" s="86" t="n">
        <v>12.48</v>
      </c>
      <c r="J444" s="87" t="n">
        <v>56</v>
      </c>
      <c r="K444" s="88" t="s">
        <v>102</v>
      </c>
      <c r="L444" s="87" t="n">
        <v>50</v>
      </c>
      <c r="M444" s="89" t="str">
        <f aca="false"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44" s="89"/>
      <c r="O444" s="89"/>
      <c r="P444" s="89"/>
      <c r="Q444" s="89"/>
      <c r="R444" s="90"/>
      <c r="S444" s="90"/>
      <c r="T444" s="91" t="s">
        <v>66</v>
      </c>
      <c r="U444" s="92" t="n">
        <v>300</v>
      </c>
      <c r="V444" s="93" t="n">
        <f aca="false">IFERROR(IF(U444="",0,CEILING((U444/$H444),1)*$H444),"")</f>
        <v>300</v>
      </c>
      <c r="W444" s="94" t="n">
        <f aca="false">IFERROR(IF(V444=0,"",ROUNDUP(V444/H444,0)*0.02175),"")</f>
        <v>0.54375</v>
      </c>
      <c r="X444" s="95"/>
      <c r="Y444" s="96"/>
      <c r="AC444" s="97"/>
      <c r="AZ444" s="98" t="s">
        <v>1</v>
      </c>
    </row>
    <row r="445" customFormat="false" ht="12.75" hidden="false" customHeight="false" outlineLevel="0" collapsed="false">
      <c r="A445" s="99"/>
      <c r="B445" s="99"/>
      <c r="C445" s="99"/>
      <c r="D445" s="99"/>
      <c r="E445" s="99"/>
      <c r="F445" s="99"/>
      <c r="G445" s="99"/>
      <c r="H445" s="99"/>
      <c r="I445" s="99"/>
      <c r="J445" s="99"/>
      <c r="K445" s="99"/>
      <c r="L445" s="99"/>
      <c r="M445" s="100" t="s">
        <v>67</v>
      </c>
      <c r="N445" s="100"/>
      <c r="O445" s="100"/>
      <c r="P445" s="100"/>
      <c r="Q445" s="100"/>
      <c r="R445" s="100"/>
      <c r="S445" s="100"/>
      <c r="T445" s="101" t="s">
        <v>68</v>
      </c>
      <c r="U445" s="102" t="n">
        <f aca="false">IFERROR(U443/H443,"0")+IFERROR(U444/H444,"0")</f>
        <v>25</v>
      </c>
      <c r="V445" s="102" t="n">
        <f aca="false">IFERROR(V443/H443,"0")+IFERROR(V444/H444,"0")</f>
        <v>25</v>
      </c>
      <c r="W445" s="102" t="n">
        <f aca="false">IFERROR(IF(W443="",0,W443),"0")+IFERROR(IF(W444="",0,W444),"0")</f>
        <v>0.54375</v>
      </c>
      <c r="X445" s="103"/>
      <c r="Y445" s="103"/>
    </row>
    <row r="446" customFormat="false" ht="12.75" hidden="false" customHeight="false" outlineLevel="0" collapsed="false">
      <c r="A446" s="99"/>
      <c r="B446" s="99"/>
      <c r="C446" s="99"/>
      <c r="D446" s="99"/>
      <c r="E446" s="99"/>
      <c r="F446" s="99"/>
      <c r="G446" s="99"/>
      <c r="H446" s="99"/>
      <c r="I446" s="99"/>
      <c r="J446" s="99"/>
      <c r="K446" s="99"/>
      <c r="L446" s="99"/>
      <c r="M446" s="100" t="s">
        <v>67</v>
      </c>
      <c r="N446" s="100"/>
      <c r="O446" s="100"/>
      <c r="P446" s="100"/>
      <c r="Q446" s="100"/>
      <c r="R446" s="100"/>
      <c r="S446" s="100"/>
      <c r="T446" s="101" t="s">
        <v>66</v>
      </c>
      <c r="U446" s="102" t="n">
        <f aca="false">IFERROR(SUM(U443:U444),"0")</f>
        <v>300</v>
      </c>
      <c r="V446" s="102" t="n">
        <f aca="false">IFERROR(SUM(V443:V444),"0")</f>
        <v>300</v>
      </c>
      <c r="W446" s="101"/>
      <c r="X446" s="103"/>
      <c r="Y446" s="103"/>
    </row>
    <row r="447" customFormat="false" ht="14.25" hidden="false" customHeight="true" outlineLevel="0" collapsed="false">
      <c r="A447" s="82" t="s">
        <v>99</v>
      </c>
      <c r="B447" s="82"/>
      <c r="C447" s="82"/>
      <c r="D447" s="82"/>
      <c r="E447" s="82"/>
      <c r="F447" s="82"/>
      <c r="G447" s="82"/>
      <c r="H447" s="82"/>
      <c r="I447" s="82"/>
      <c r="J447" s="82"/>
      <c r="K447" s="82"/>
      <c r="L447" s="82"/>
      <c r="M447" s="82"/>
      <c r="N447" s="82"/>
      <c r="O447" s="82"/>
      <c r="P447" s="82"/>
      <c r="Q447" s="82"/>
      <c r="R447" s="82"/>
      <c r="S447" s="82"/>
      <c r="T447" s="82"/>
      <c r="U447" s="82"/>
      <c r="V447" s="82"/>
      <c r="W447" s="82"/>
      <c r="X447" s="82"/>
      <c r="Y447" s="82"/>
    </row>
    <row r="448" customFormat="false" ht="16.5" hidden="false" customHeight="true" outlineLevel="0" collapsed="false">
      <c r="A448" s="83" t="s">
        <v>582</v>
      </c>
      <c r="B448" s="83" t="s">
        <v>583</v>
      </c>
      <c r="C448" s="84" t="n">
        <v>4301020230</v>
      </c>
      <c r="D448" s="85" t="n">
        <v>4680115881112</v>
      </c>
      <c r="E448" s="85"/>
      <c r="F448" s="86" t="n">
        <v>1.35</v>
      </c>
      <c r="G448" s="87" t="n">
        <v>8</v>
      </c>
      <c r="H448" s="86" t="n">
        <v>10.8</v>
      </c>
      <c r="I448" s="86" t="n">
        <v>11.28</v>
      </c>
      <c r="J448" s="87" t="n">
        <v>56</v>
      </c>
      <c r="K448" s="88" t="s">
        <v>102</v>
      </c>
      <c r="L448" s="87" t="n">
        <v>50</v>
      </c>
      <c r="M448" s="89" t="str">
        <f aca="false"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8" s="89"/>
      <c r="O448" s="89"/>
      <c r="P448" s="89"/>
      <c r="Q448" s="89"/>
      <c r="R448" s="90"/>
      <c r="S448" s="90"/>
      <c r="T448" s="91" t="s">
        <v>66</v>
      </c>
      <c r="U448" s="92" t="n">
        <v>0</v>
      </c>
      <c r="V448" s="93" t="n">
        <f aca="false">IFERROR(IF(U448="",0,CEILING((U448/$H448),1)*$H448),"")</f>
        <v>0</v>
      </c>
      <c r="W448" s="94" t="str">
        <f aca="false">IFERROR(IF(V448=0,"",ROUNDUP(V448/H448,0)*0.02175),"")</f>
        <v/>
      </c>
      <c r="X448" s="95"/>
      <c r="Y448" s="96"/>
      <c r="AC448" s="97"/>
      <c r="AZ448" s="98" t="s">
        <v>1</v>
      </c>
    </row>
    <row r="449" customFormat="false" ht="27" hidden="false" customHeight="true" outlineLevel="0" collapsed="false">
      <c r="A449" s="83" t="s">
        <v>584</v>
      </c>
      <c r="B449" s="83" t="s">
        <v>585</v>
      </c>
      <c r="C449" s="84" t="n">
        <v>4301020231</v>
      </c>
      <c r="D449" s="85" t="n">
        <v>4680115881129</v>
      </c>
      <c r="E449" s="85"/>
      <c r="F449" s="86" t="n">
        <v>1.8</v>
      </c>
      <c r="G449" s="87" t="n">
        <v>6</v>
      </c>
      <c r="H449" s="86" t="n">
        <v>10.8</v>
      </c>
      <c r="I449" s="86" t="n">
        <v>11.28</v>
      </c>
      <c r="J449" s="87" t="n">
        <v>56</v>
      </c>
      <c r="K449" s="88" t="s">
        <v>102</v>
      </c>
      <c r="L449" s="87" t="n">
        <v>50</v>
      </c>
      <c r="M449" s="89" t="str">
        <f aca="false">HYPERLINK("https://abi.ru/products/Охлажденные/Зареченские/Зареченские продукты/Ветчины/P003208/","Ветчины «Нежная» Весовой п/а ТМ «Зареченские» большой батон")</f>
        <v>Ветчины «Нежная» Весовой п/а ТМ «Зареченские» большой батон</v>
      </c>
      <c r="N449" s="89"/>
      <c r="O449" s="89"/>
      <c r="P449" s="89"/>
      <c r="Q449" s="89"/>
      <c r="R449" s="90"/>
      <c r="S449" s="90"/>
      <c r="T449" s="91" t="s">
        <v>66</v>
      </c>
      <c r="U449" s="92" t="n">
        <v>0</v>
      </c>
      <c r="V449" s="93" t="n">
        <f aca="false">IFERROR(IF(U449="",0,CEILING((U449/$H449),1)*$H449),"")</f>
        <v>0</v>
      </c>
      <c r="W449" s="94" t="str">
        <f aca="false">IFERROR(IF(V449=0,"",ROUNDUP(V449/H449,0)*0.02175),"")</f>
        <v/>
      </c>
      <c r="X449" s="95"/>
      <c r="Y449" s="96"/>
      <c r="AC449" s="97"/>
      <c r="AZ449" s="98" t="s">
        <v>1</v>
      </c>
    </row>
    <row r="450" customFormat="false" ht="12.75" hidden="false" customHeight="false" outlineLevel="0" collapsed="false">
      <c r="A450" s="99"/>
      <c r="B450" s="99"/>
      <c r="C450" s="99"/>
      <c r="D450" s="99"/>
      <c r="E450" s="99"/>
      <c r="F450" s="99"/>
      <c r="G450" s="99"/>
      <c r="H450" s="99"/>
      <c r="I450" s="99"/>
      <c r="J450" s="99"/>
      <c r="K450" s="99"/>
      <c r="L450" s="99"/>
      <c r="M450" s="100" t="s">
        <v>67</v>
      </c>
      <c r="N450" s="100"/>
      <c r="O450" s="100"/>
      <c r="P450" s="100"/>
      <c r="Q450" s="100"/>
      <c r="R450" s="100"/>
      <c r="S450" s="100"/>
      <c r="T450" s="101" t="s">
        <v>68</v>
      </c>
      <c r="U450" s="102" t="n">
        <f aca="false">IFERROR(U448/H448,"0")+IFERROR(U449/H449,"0")</f>
        <v>0</v>
      </c>
      <c r="V450" s="102" t="n">
        <f aca="false">IFERROR(V448/H448,"0")+IFERROR(V449/H449,"0")</f>
        <v>0</v>
      </c>
      <c r="W450" s="102" t="n">
        <f aca="false">IFERROR(IF(W448="",0,W448),"0")+IFERROR(IF(W449="",0,W449),"0")</f>
        <v>0</v>
      </c>
      <c r="X450" s="103"/>
      <c r="Y450" s="103"/>
    </row>
    <row r="451" customFormat="false" ht="12.75" hidden="false" customHeight="false" outlineLevel="0" collapsed="false">
      <c r="A451" s="99"/>
      <c r="B451" s="99"/>
      <c r="C451" s="99"/>
      <c r="D451" s="99"/>
      <c r="E451" s="99"/>
      <c r="F451" s="99"/>
      <c r="G451" s="99"/>
      <c r="H451" s="99"/>
      <c r="I451" s="99"/>
      <c r="J451" s="99"/>
      <c r="K451" s="99"/>
      <c r="L451" s="99"/>
      <c r="M451" s="100" t="s">
        <v>67</v>
      </c>
      <c r="N451" s="100"/>
      <c r="O451" s="100"/>
      <c r="P451" s="100"/>
      <c r="Q451" s="100"/>
      <c r="R451" s="100"/>
      <c r="S451" s="100"/>
      <c r="T451" s="101" t="s">
        <v>66</v>
      </c>
      <c r="U451" s="102" t="n">
        <f aca="false">IFERROR(SUM(U448:U449),"0")</f>
        <v>0</v>
      </c>
      <c r="V451" s="102" t="n">
        <f aca="false">IFERROR(SUM(V448:V449),"0")</f>
        <v>0</v>
      </c>
      <c r="W451" s="101"/>
      <c r="X451" s="103"/>
      <c r="Y451" s="103"/>
    </row>
    <row r="452" customFormat="false" ht="14.25" hidden="false" customHeight="true" outlineLevel="0" collapsed="false">
      <c r="A452" s="82" t="s">
        <v>62</v>
      </c>
      <c r="B452" s="82"/>
      <c r="C452" s="82"/>
      <c r="D452" s="82"/>
      <c r="E452" s="82"/>
      <c r="F452" s="82"/>
      <c r="G452" s="82"/>
      <c r="H452" s="82"/>
      <c r="I452" s="82"/>
      <c r="J452" s="82"/>
      <c r="K452" s="82"/>
      <c r="L452" s="82"/>
      <c r="M452" s="82"/>
      <c r="N452" s="82"/>
      <c r="O452" s="82"/>
      <c r="P452" s="82"/>
      <c r="Q452" s="82"/>
      <c r="R452" s="82"/>
      <c r="S452" s="82"/>
      <c r="T452" s="82"/>
      <c r="U452" s="82"/>
      <c r="V452" s="82"/>
      <c r="W452" s="82"/>
      <c r="X452" s="82"/>
      <c r="Y452" s="82"/>
    </row>
    <row r="453" customFormat="false" ht="27" hidden="false" customHeight="true" outlineLevel="0" collapsed="false">
      <c r="A453" s="83" t="s">
        <v>586</v>
      </c>
      <c r="B453" s="83" t="s">
        <v>587</v>
      </c>
      <c r="C453" s="84" t="n">
        <v>4301031192</v>
      </c>
      <c r="D453" s="85" t="n">
        <v>4680115881167</v>
      </c>
      <c r="E453" s="85"/>
      <c r="F453" s="86" t="n">
        <v>0.73</v>
      </c>
      <c r="G453" s="87" t="n">
        <v>6</v>
      </c>
      <c r="H453" s="86" t="n">
        <v>4.38</v>
      </c>
      <c r="I453" s="86" t="n">
        <v>4.64</v>
      </c>
      <c r="J453" s="87" t="n">
        <v>156</v>
      </c>
      <c r="K453" s="88" t="s">
        <v>65</v>
      </c>
      <c r="L453" s="87" t="n">
        <v>40</v>
      </c>
      <c r="M453" s="89" t="str">
        <f aca="false"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53" s="89"/>
      <c r="O453" s="89"/>
      <c r="P453" s="89"/>
      <c r="Q453" s="89"/>
      <c r="R453" s="90"/>
      <c r="S453" s="90"/>
      <c r="T453" s="91" t="s">
        <v>66</v>
      </c>
      <c r="U453" s="92" t="n">
        <v>200</v>
      </c>
      <c r="V453" s="93" t="n">
        <f aca="false">IFERROR(IF(U453="",0,CEILING((U453/$H453),1)*$H453),"")</f>
        <v>201.48</v>
      </c>
      <c r="W453" s="94" t="n">
        <f aca="false">IFERROR(IF(V453=0,"",ROUNDUP(V453/H453,0)*0.00753),"")</f>
        <v>0.34638</v>
      </c>
      <c r="X453" s="95"/>
      <c r="Y453" s="96"/>
      <c r="AC453" s="97"/>
      <c r="AZ453" s="98" t="s">
        <v>1</v>
      </c>
    </row>
    <row r="454" customFormat="false" ht="16.5" hidden="false" customHeight="true" outlineLevel="0" collapsed="false">
      <c r="A454" s="83" t="s">
        <v>588</v>
      </c>
      <c r="B454" s="83" t="s">
        <v>589</v>
      </c>
      <c r="C454" s="84" t="n">
        <v>4301031193</v>
      </c>
      <c r="D454" s="85" t="n">
        <v>4680115881136</v>
      </c>
      <c r="E454" s="85"/>
      <c r="F454" s="86" t="n">
        <v>0.73</v>
      </c>
      <c r="G454" s="87" t="n">
        <v>6</v>
      </c>
      <c r="H454" s="86" t="n">
        <v>4.38</v>
      </c>
      <c r="I454" s="86" t="n">
        <v>4.64</v>
      </c>
      <c r="J454" s="87" t="n">
        <v>156</v>
      </c>
      <c r="K454" s="88" t="s">
        <v>65</v>
      </c>
      <c r="L454" s="87" t="n">
        <v>40</v>
      </c>
      <c r="M454" s="89" t="str">
        <f aca="false"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>В/к колбасы «Рижский» НТУ Весовые Фиброуз в/у ТМ «Зареченские»</v>
      </c>
      <c r="N454" s="89"/>
      <c r="O454" s="89"/>
      <c r="P454" s="89"/>
      <c r="Q454" s="89"/>
      <c r="R454" s="90"/>
      <c r="S454" s="90"/>
      <c r="T454" s="91" t="s">
        <v>66</v>
      </c>
      <c r="U454" s="92" t="n">
        <v>200</v>
      </c>
      <c r="V454" s="93" t="n">
        <f aca="false">IFERROR(IF(U454="",0,CEILING((U454/$H454),1)*$H454),"")</f>
        <v>201.48</v>
      </c>
      <c r="W454" s="94" t="n">
        <f aca="false">IFERROR(IF(V454=0,"",ROUNDUP(V454/H454,0)*0.00753),"")</f>
        <v>0.34638</v>
      </c>
      <c r="X454" s="95"/>
      <c r="Y454" s="96"/>
      <c r="AC454" s="97"/>
      <c r="AZ454" s="98" t="s">
        <v>1</v>
      </c>
    </row>
    <row r="455" customFormat="false" ht="12.75" hidden="false" customHeight="false" outlineLevel="0" collapsed="false">
      <c r="A455" s="99"/>
      <c r="B455" s="99"/>
      <c r="C455" s="99"/>
      <c r="D455" s="99"/>
      <c r="E455" s="99"/>
      <c r="F455" s="99"/>
      <c r="G455" s="99"/>
      <c r="H455" s="99"/>
      <c r="I455" s="99"/>
      <c r="J455" s="99"/>
      <c r="K455" s="99"/>
      <c r="L455" s="99"/>
      <c r="M455" s="100" t="s">
        <v>67</v>
      </c>
      <c r="N455" s="100"/>
      <c r="O455" s="100"/>
      <c r="P455" s="100"/>
      <c r="Q455" s="100"/>
      <c r="R455" s="100"/>
      <c r="S455" s="100"/>
      <c r="T455" s="101" t="s">
        <v>68</v>
      </c>
      <c r="U455" s="102" t="n">
        <f aca="false">IFERROR(U453/H453,"0")+IFERROR(U454/H454,"0")</f>
        <v>91.324200913242</v>
      </c>
      <c r="V455" s="102" t="n">
        <f aca="false">IFERROR(V453/H453,"0")+IFERROR(V454/H454,"0")</f>
        <v>92</v>
      </c>
      <c r="W455" s="102" t="n">
        <f aca="false">IFERROR(IF(W453="",0,W453),"0")+IFERROR(IF(W454="",0,W454),"0")</f>
        <v>0.69276</v>
      </c>
      <c r="X455" s="103"/>
      <c r="Y455" s="103"/>
    </row>
    <row r="456" customFormat="false" ht="12.75" hidden="false" customHeight="false" outlineLevel="0" collapsed="false">
      <c r="A456" s="99"/>
      <c r="B456" s="99"/>
      <c r="C456" s="99"/>
      <c r="D456" s="99"/>
      <c r="E456" s="99"/>
      <c r="F456" s="99"/>
      <c r="G456" s="99"/>
      <c r="H456" s="99"/>
      <c r="I456" s="99"/>
      <c r="J456" s="99"/>
      <c r="K456" s="99"/>
      <c r="L456" s="99"/>
      <c r="M456" s="100" t="s">
        <v>67</v>
      </c>
      <c r="N456" s="100"/>
      <c r="O456" s="100"/>
      <c r="P456" s="100"/>
      <c r="Q456" s="100"/>
      <c r="R456" s="100"/>
      <c r="S456" s="100"/>
      <c r="T456" s="101" t="s">
        <v>66</v>
      </c>
      <c r="U456" s="102" t="n">
        <f aca="false">IFERROR(SUM(U453:U454),"0")</f>
        <v>400</v>
      </c>
      <c r="V456" s="102" t="n">
        <f aca="false">IFERROR(SUM(V453:V454),"0")</f>
        <v>402.96</v>
      </c>
      <c r="W456" s="101"/>
      <c r="X456" s="103"/>
      <c r="Y456" s="103"/>
    </row>
    <row r="457" customFormat="false" ht="14.25" hidden="false" customHeight="true" outlineLevel="0" collapsed="false">
      <c r="A457" s="82" t="s">
        <v>69</v>
      </c>
      <c r="B457" s="82"/>
      <c r="C457" s="82"/>
      <c r="D457" s="82"/>
      <c r="E457" s="82"/>
      <c r="F457" s="82"/>
      <c r="G457" s="82"/>
      <c r="H457" s="82"/>
      <c r="I457" s="82"/>
      <c r="J457" s="82"/>
      <c r="K457" s="82"/>
      <c r="L457" s="82"/>
      <c r="M457" s="82"/>
      <c r="N457" s="82"/>
      <c r="O457" s="82"/>
      <c r="P457" s="82"/>
      <c r="Q457" s="82"/>
      <c r="R457" s="82"/>
      <c r="S457" s="82"/>
      <c r="T457" s="82"/>
      <c r="U457" s="82"/>
      <c r="V457" s="82"/>
      <c r="W457" s="82"/>
      <c r="X457" s="82"/>
      <c r="Y457" s="82"/>
    </row>
    <row r="458" customFormat="false" ht="27" hidden="false" customHeight="true" outlineLevel="0" collapsed="false">
      <c r="A458" s="83" t="s">
        <v>590</v>
      </c>
      <c r="B458" s="83" t="s">
        <v>591</v>
      </c>
      <c r="C458" s="84" t="n">
        <v>4301051383</v>
      </c>
      <c r="D458" s="85" t="n">
        <v>4680115881143</v>
      </c>
      <c r="E458" s="85"/>
      <c r="F458" s="86" t="n">
        <v>1.3</v>
      </c>
      <c r="G458" s="87" t="n">
        <v>6</v>
      </c>
      <c r="H458" s="86" t="n">
        <v>7.8</v>
      </c>
      <c r="I458" s="86" t="n">
        <v>8.364</v>
      </c>
      <c r="J458" s="87" t="n">
        <v>56</v>
      </c>
      <c r="K458" s="88" t="s">
        <v>65</v>
      </c>
      <c r="L458" s="87" t="n">
        <v>40</v>
      </c>
      <c r="M458" s="89" t="str">
        <f aca="false">HYPERLINK("https://abi.ru/products/Охлажденные/Зареченские/Зареченские продукты/Сосиски/P003215/","Сосиски «Датские» НТУ Весовые П/а мгс ТМ «Зареченские»")</f>
        <v>Сосиски «Датские» НТУ Весовые П/а мгс ТМ «Зареченские»</v>
      </c>
      <c r="N458" s="89"/>
      <c r="O458" s="89"/>
      <c r="P458" s="89"/>
      <c r="Q458" s="89"/>
      <c r="R458" s="90"/>
      <c r="S458" s="90"/>
      <c r="T458" s="91" t="s">
        <v>66</v>
      </c>
      <c r="U458" s="92" t="n">
        <v>1350</v>
      </c>
      <c r="V458" s="93" t="n">
        <f aca="false">IFERROR(IF(U458="",0,CEILING((U458/$H458),1)*$H458),"")</f>
        <v>1357.2</v>
      </c>
      <c r="W458" s="94" t="n">
        <f aca="false">IFERROR(IF(V458=0,"",ROUNDUP(V458/H458,0)*0.02175),"")</f>
        <v>3.7845</v>
      </c>
      <c r="X458" s="95"/>
      <c r="Y458" s="96"/>
      <c r="AC458" s="97"/>
      <c r="AZ458" s="98" t="s">
        <v>1</v>
      </c>
    </row>
    <row r="459" customFormat="false" ht="27" hidden="false" customHeight="true" outlineLevel="0" collapsed="false">
      <c r="A459" s="83" t="s">
        <v>592</v>
      </c>
      <c r="B459" s="83" t="s">
        <v>593</v>
      </c>
      <c r="C459" s="84" t="n">
        <v>4301051381</v>
      </c>
      <c r="D459" s="85" t="n">
        <v>4680115881068</v>
      </c>
      <c r="E459" s="85"/>
      <c r="F459" s="86" t="n">
        <v>1.3</v>
      </c>
      <c r="G459" s="87" t="n">
        <v>6</v>
      </c>
      <c r="H459" s="86" t="n">
        <v>7.8</v>
      </c>
      <c r="I459" s="86" t="n">
        <v>8.28</v>
      </c>
      <c r="J459" s="87" t="n">
        <v>56</v>
      </c>
      <c r="K459" s="88" t="s">
        <v>65</v>
      </c>
      <c r="L459" s="87" t="n">
        <v>30</v>
      </c>
      <c r="M459" s="89" t="str">
        <f aca="false"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59" s="89"/>
      <c r="O459" s="89"/>
      <c r="P459" s="89"/>
      <c r="Q459" s="89"/>
      <c r="R459" s="90"/>
      <c r="S459" s="90"/>
      <c r="T459" s="91" t="s">
        <v>66</v>
      </c>
      <c r="U459" s="92" t="n">
        <v>0</v>
      </c>
      <c r="V459" s="93" t="n">
        <f aca="false">IFERROR(IF(U459="",0,CEILING((U459/$H459),1)*$H459),"")</f>
        <v>0</v>
      </c>
      <c r="W459" s="94" t="str">
        <f aca="false">IFERROR(IF(V459=0,"",ROUNDUP(V459/H459,0)*0.02175),"")</f>
        <v/>
      </c>
      <c r="X459" s="95"/>
      <c r="Y459" s="96"/>
      <c r="AC459" s="97"/>
      <c r="AZ459" s="98" t="s">
        <v>1</v>
      </c>
    </row>
    <row r="460" customFormat="false" ht="27" hidden="false" customHeight="true" outlineLevel="0" collapsed="false">
      <c r="A460" s="83" t="s">
        <v>594</v>
      </c>
      <c r="B460" s="83" t="s">
        <v>595</v>
      </c>
      <c r="C460" s="84" t="n">
        <v>4301051382</v>
      </c>
      <c r="D460" s="85" t="n">
        <v>4680115881075</v>
      </c>
      <c r="E460" s="85"/>
      <c r="F460" s="86" t="n">
        <v>0.5</v>
      </c>
      <c r="G460" s="87" t="n">
        <v>6</v>
      </c>
      <c r="H460" s="86" t="n">
        <v>3</v>
      </c>
      <c r="I460" s="86" t="n">
        <v>3.2</v>
      </c>
      <c r="J460" s="87" t="n">
        <v>156</v>
      </c>
      <c r="K460" s="88" t="s">
        <v>65</v>
      </c>
      <c r="L460" s="87" t="n">
        <v>30</v>
      </c>
      <c r="M460" s="89" t="str">
        <f aca="false"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60" s="89"/>
      <c r="O460" s="89"/>
      <c r="P460" s="89"/>
      <c r="Q460" s="89"/>
      <c r="R460" s="90"/>
      <c r="S460" s="90"/>
      <c r="T460" s="91" t="s">
        <v>66</v>
      </c>
      <c r="U460" s="92" t="n">
        <v>0</v>
      </c>
      <c r="V460" s="93" t="n">
        <f aca="false">IFERROR(IF(U460="",0,CEILING((U460/$H460),1)*$H460),"")</f>
        <v>0</v>
      </c>
      <c r="W460" s="94" t="str">
        <f aca="false">IFERROR(IF(V460=0,"",ROUNDUP(V460/H460,0)*0.00753),"")</f>
        <v/>
      </c>
      <c r="X460" s="95"/>
      <c r="Y460" s="96"/>
      <c r="AC460" s="97"/>
      <c r="AZ460" s="98" t="s">
        <v>1</v>
      </c>
    </row>
    <row r="461" customFormat="false" ht="12.75" hidden="false" customHeight="false" outlineLevel="0" collapsed="false">
      <c r="A461" s="99"/>
      <c r="B461" s="99"/>
      <c r="C461" s="99"/>
      <c r="D461" s="99"/>
      <c r="E461" s="99"/>
      <c r="F461" s="99"/>
      <c r="G461" s="99"/>
      <c r="H461" s="99"/>
      <c r="I461" s="99"/>
      <c r="J461" s="99"/>
      <c r="K461" s="99"/>
      <c r="L461" s="99"/>
      <c r="M461" s="100" t="s">
        <v>67</v>
      </c>
      <c r="N461" s="100"/>
      <c r="O461" s="100"/>
      <c r="P461" s="100"/>
      <c r="Q461" s="100"/>
      <c r="R461" s="100"/>
      <c r="S461" s="100"/>
      <c r="T461" s="101" t="s">
        <v>68</v>
      </c>
      <c r="U461" s="102" t="n">
        <f aca="false">IFERROR(U458/H458,"0")+IFERROR(U459/H459,"0")+IFERROR(U460/H460,"0")</f>
        <v>173.076923076923</v>
      </c>
      <c r="V461" s="102" t="n">
        <f aca="false">IFERROR(V458/H458,"0")+IFERROR(V459/H459,"0")+IFERROR(V460/H460,"0")</f>
        <v>174</v>
      </c>
      <c r="W461" s="102" t="n">
        <f aca="false">IFERROR(IF(W458="",0,W458),"0")+IFERROR(IF(W459="",0,W459),"0")+IFERROR(IF(W460="",0,W460),"0")</f>
        <v>3.7845</v>
      </c>
      <c r="X461" s="103"/>
      <c r="Y461" s="103"/>
    </row>
    <row r="462" customFormat="false" ht="12.75" hidden="false" customHeight="false" outlineLevel="0" collapsed="false">
      <c r="A462" s="99"/>
      <c r="B462" s="99"/>
      <c r="C462" s="99"/>
      <c r="D462" s="99"/>
      <c r="E462" s="99"/>
      <c r="F462" s="99"/>
      <c r="G462" s="99"/>
      <c r="H462" s="99"/>
      <c r="I462" s="99"/>
      <c r="J462" s="99"/>
      <c r="K462" s="99"/>
      <c r="L462" s="99"/>
      <c r="M462" s="100" t="s">
        <v>67</v>
      </c>
      <c r="N462" s="100"/>
      <c r="O462" s="100"/>
      <c r="P462" s="100"/>
      <c r="Q462" s="100"/>
      <c r="R462" s="100"/>
      <c r="S462" s="100"/>
      <c r="T462" s="101" t="s">
        <v>66</v>
      </c>
      <c r="U462" s="102" t="n">
        <f aca="false">IFERROR(SUM(U458:U460),"0")</f>
        <v>1350</v>
      </c>
      <c r="V462" s="102" t="n">
        <f aca="false">IFERROR(SUM(V458:V460),"0")</f>
        <v>1357.2</v>
      </c>
      <c r="W462" s="101"/>
      <c r="X462" s="103"/>
      <c r="Y462" s="103"/>
    </row>
    <row r="463" customFormat="false" ht="15" hidden="false" customHeight="true" outlineLevel="0" collapsed="false">
      <c r="A463" s="105"/>
      <c r="B463" s="105"/>
      <c r="C463" s="105"/>
      <c r="D463" s="105"/>
      <c r="E463" s="105"/>
      <c r="F463" s="105"/>
      <c r="G463" s="105"/>
      <c r="H463" s="105"/>
      <c r="I463" s="105"/>
      <c r="J463" s="105"/>
      <c r="K463" s="105"/>
      <c r="L463" s="105"/>
      <c r="M463" s="106" t="s">
        <v>596</v>
      </c>
      <c r="N463" s="106"/>
      <c r="O463" s="106"/>
      <c r="P463" s="106"/>
      <c r="Q463" s="106"/>
      <c r="R463" s="106"/>
      <c r="S463" s="106"/>
      <c r="T463" s="101" t="s">
        <v>66</v>
      </c>
      <c r="U463" s="102" t="n">
        <f aca="false">IFERROR(U24+U33+U38+U42+U46+U53+U60+U81+U90+U102+U112+U119+U127+U135+U147+U153+U158+U165+U185+U190+U209+U213+U220+U229+U236+U242+U248+U259+U264+U270+U276+U280+U284+U297+U302+U306+U310+U314+U322+U327+U334+U338+U345+U361+U368+U372+U378+U382+U388+U398+U402+U406+U420+U425+U434+U439+U446+U451+U456+U462,"0")</f>
        <v>16680</v>
      </c>
      <c r="V463" s="102" t="n">
        <f aca="false">IFERROR(V24+V33+V38+V42+V46+V53+V60+V81+V90+V102+V112+V119+V127+V135+V147+V153+V158+V165+V185+V190+V209+V213+V220+V229+V236+V242+V248+V259+V264+V270+V276+V280+V284+V297+V302+V306+V310+V314+V322+V327+V334+V338+V345+V361+V368+V372+V378+V382+V388+V398+V402+V406+V420+V425+V434+V439+V446+V451+V456+V462,"0")</f>
        <v>16790.58</v>
      </c>
      <c r="W463" s="101"/>
      <c r="X463" s="103"/>
      <c r="Y463" s="103"/>
    </row>
    <row r="464" customFormat="false" ht="12.75" hidden="false" customHeight="false" outlineLevel="0" collapsed="false">
      <c r="A464" s="105"/>
      <c r="B464" s="105"/>
      <c r="C464" s="105"/>
      <c r="D464" s="105"/>
      <c r="E464" s="105"/>
      <c r="F464" s="105"/>
      <c r="G464" s="105"/>
      <c r="H464" s="105"/>
      <c r="I464" s="105"/>
      <c r="J464" s="105"/>
      <c r="K464" s="105"/>
      <c r="L464" s="105"/>
      <c r="M464" s="106" t="s">
        <v>597</v>
      </c>
      <c r="N464" s="106"/>
      <c r="O464" s="106"/>
      <c r="P464" s="106"/>
      <c r="Q464" s="106"/>
      <c r="R464" s="106"/>
      <c r="S464" s="106"/>
      <c r="T464" s="101" t="s">
        <v>66</v>
      </c>
      <c r="U464" s="102" t="n">
        <f aca="false"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79*I79/H79,"0")+IFERROR(U83*I83/H83,"0")+IFERROR(U84*I84/H84,"0")+IFERROR(U85*I85/H85,"0")+IFERROR(U86*I86/H86,"0")+IFERROR(U87*I87/H87,"0")+IFERROR(U88*I88/H88,"0")+IFERROR(U92*I92/H92,"0")+IFERROR(U93*I93/H93,"0")+IFERROR(U94*I94/H94,"0")+IFERROR(U95*I95/H95,"0")+IFERROR(U96*I96/H96,"0")+IFERROR(U97*I97/H97,"0")+IFERROR(U98*I98/H98,"0")+IFERROR(U99*I99/H99,"0")+IFERROR(U100*I100/H100,"0")+IFERROR(U104*I104/H104,"0")+IFERROR(U105*I105/H105,"0")+IFERROR(U106*I106/H106,"0")+IFERROR(U107*I107/H107,"0")+IFERROR(U108*I108/H108,"0")+IFERROR(U109*I109/H109,"0")+IFERROR(U110*I110/H110,"0")+IFERROR(U114*I114/H114,"0")+IFERROR(U115*I115/H115,"0")+IFERROR(U116*I116/H116,"0")+IFERROR(U117*I117/H117,"0")+IFERROR(U122*I122/H122,"0")+IFERROR(U123*I123/H123,"0")+IFERROR(U124*I124/H124,"0")+IFERROR(U125*I125/H125,"0")+IFERROR(U131*I131/H131,"0")+IFERROR(U132*I132/H132,"0")+IFERROR(U133*I133/H133,"0")+IFERROR(U138*I138/H138,"0")+IFERROR(U139*I139/H139,"0")+IFERROR(U140*I140/H140,"0")+IFERROR(U141*I141/H141,"0")+IFERROR(U142*I142/H142,"0")+IFERROR(U143*I143/H143,"0")+IFERROR(U144*I144/H144,"0")+IFERROR(U145*I145/H145,"0")+IFERROR(U150*I150/H150,"0")+IFERROR(U151*I151/H151,"0")+IFERROR(U155*I155/H155,"0")+IFERROR(U156*I156/H156,"0")+IFERROR(U160*I160/H160,"0")+IFERROR(U161*I161/H161,"0")+IFERROR(U162*I162/H162,"0")+IFERROR(U163*I163/H163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182*I182/H182,"0")+IFERROR(U183*I183/H183,"0")+IFERROR(U187*I187/H187,"0")+IFERROR(U188*I188/H188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206*I206/H206,"0")+IFERROR(U207*I207/H207,"0")+IFERROR(U211*I211/H211,"0")+IFERROR(U215*I215/H215,"0")+IFERROR(U216*I216/H216,"0")+IFERROR(U217*I217/H217,"0")+IFERROR(U218*I218/H218,"0")+IFERROR(U222*I222/H222,"0")+IFERROR(U223*I223/H223,"0")+IFERROR(U224*I224/H224,"0")+IFERROR(U225*I225/H225,"0")+IFERROR(U226*I226/H226,"0")+IFERROR(U227*I227/H227,"0")+IFERROR(U231*I231/H231,"0")+IFERROR(U232*I232/H232,"0")+IFERROR(U233*I233/H233,"0")+IFERROR(U234*I234/H234,"0")+IFERROR(U238*I238/H238,"0")+IFERROR(U239*I239/H239,"0")+IFERROR(U240*I240/H240,"0")+IFERROR(U244*I244/H244,"0")+IFERROR(U245*I245/H245,"0")+IFERROR(U246*I246/H246,"0")+IFERROR(U251*I251/H251,"0")+IFERROR(U252*I252/H252,"0")+IFERROR(U253*I253/H253,"0")+IFERROR(U254*I254/H254,"0")+IFERROR(U255*I255/H255,"0")+IFERROR(U256*I256/H256,"0")+IFERROR(U257*I257/H257,"0")+IFERROR(U261*I261/H261,"0")+IFERROR(U262*I262/H262,"0")+IFERROR(U267*I267/H267,"0")+IFERROR(U268*I268/H268,"0")+IFERROR(U272*I272/H272,"0")+IFERROR(U273*I273/H273,"0")+IFERROR(U274*I274/H274,"0")+IFERROR(U278*I278/H278,"0")+IFERROR(U282*I282/H282,"0")+IFERROR(U288*I288/H288,"0")+IFERROR(U289*I289/H289,"0")+IFERROR(U290*I290/H290,"0")+IFERROR(U291*I291/H291,"0")+IFERROR(U292*I292/H292,"0")+IFERROR(U293*I293/H293,"0")+IFERROR(U294*I294/H294,"0")+IFERROR(U295*I295/H295,"0")+IFERROR(U299*I299/H299,"0")+IFERROR(U300*I300/H300,"0")+IFERROR(U304*I304/H304,"0")+IFERROR(U308*I308/H308,"0")+IFERROR(U312*I312/H312,"0")+IFERROR(U317*I317/H317,"0")+IFERROR(U318*I318/H318,"0")+IFERROR(U319*I319/H319,"0")+IFERROR(U320*I320/H320,"0")+IFERROR(U324*I324/H324,"0")+IFERROR(U325*I325/H325,"0")+IFERROR(U329*I329/H329,"0")+IFERROR(U330*I330/H330,"0")+IFERROR(U331*I331/H331,"0")+IFERROR(U332*I332/H332,"0")+IFERROR(U336*I336/H336,"0")+IFERROR(U342*I342/H342,"0")+IFERROR(U343*I343/H343,"0")+IFERROR(U347*I347/H347,"0")+IFERROR(U348*I348/H348,"0")+IFERROR(U349*I349/H349,"0")+IFERROR(U350*I350/H350,"0")+IFERROR(U351*I351/H351,"0")+IFERROR(U352*I352/H352,"0")+IFERROR(U353*I353/H353,"0")+IFERROR(U354*I354/H354,"0")+IFERROR(U355*I355/H355,"0")+IFERROR(U356*I356/H356,"0")+IFERROR(U357*I357/H357,"0")+IFERROR(U358*I358/H358,"0")+IFERROR(U359*I359/H359,"0")+IFERROR(U363*I363/H363,"0")+IFERROR(U364*I364/H364,"0")+IFERROR(U365*I365/H365,"0")+IFERROR(U366*I366/H366,"0")+IFERROR(U370*I370/H370,"0")+IFERROR(U374*I374/H374,"0")+IFERROR(U375*I375/H375,"0")+IFERROR(U376*I376/H376,"0")+IFERROR(U380*I380/H380,"0")+IFERROR(U385*I385/H385,"0")+IFERROR(U386*I386/H386,"0")+IFERROR(U390*I390/H390,"0")+IFERROR(U391*I391/H391,"0")+IFERROR(U392*I392/H392,"0")+IFERROR(U393*I393/H393,"0")+IFERROR(U394*I394/H394,"0")+IFERROR(U395*I395/H395,"0")+IFERROR(U396*I396/H396,"0")+IFERROR(U400*I400/H400,"0")+IFERROR(U404*I404/H404,"0")+IFERROR(U410*I410/H410,"0")+IFERROR(U411*I411/H411,"0")+IFERROR(U412*I412/H412,"0")+IFERROR(U413*I413/H413,"0")+IFERROR(U414*I414/H414,"0")+IFERROR(U415*I415/H415,"0")+IFERROR(U416*I416/H416,"0")+IFERROR(U417*I417/H417,"0")+IFERROR(U418*I418/H418,"0")+IFERROR(U422*I422/H422,"0")+IFERROR(U423*I423/H423,"0")+IFERROR(U427*I427/H427,"0")+IFERROR(U428*I428/H428,"0")+IFERROR(U429*I429/H429,"0")+IFERROR(U430*I430/H430,"0")+IFERROR(U431*I431/H431,"0")+IFERROR(U432*I432/H432,"0")+IFERROR(U436*I436/H436,"0")+IFERROR(U437*I437/H437,"0")+IFERROR(U443*I443/H443,"0")+IFERROR(U444*I444/H444,"0")+IFERROR(U448*I448/H448,"0")+IFERROR(U449*I449/H449,"0")+IFERROR(U453*I453/H453,"0")+IFERROR(U454*I454/H454,"0")+IFERROR(U458*I458/H458,"0")+IFERROR(U459*I459/H459,"0")+IFERROR(U460*I460/H460,"0"),"0")</f>
        <v>17630.2835469655</v>
      </c>
      <c r="V464" s="102" t="n">
        <f aca="false"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104*I104/H104,"0")+IFERROR(V105*I105/H105,"0")+IFERROR(V106*I106/H106,"0")+IFERROR(V107*I107/H107,"0")+IFERROR(V108*I108/H108,"0")+IFERROR(V109*I109/H109,"0")+IFERROR(V110*I110/H110,"0")+IFERROR(V114*I114/H114,"0")+IFERROR(V115*I115/H115,"0")+IFERROR(V116*I116/H116,"0")+IFERROR(V117*I117/H117,"0")+IFERROR(V122*I122/H122,"0")+IFERROR(V123*I123/H123,"0")+IFERROR(V124*I124/H124,"0")+IFERROR(V125*I125/H125,"0")+IFERROR(V131*I131/H131,"0")+IFERROR(V132*I132/H132,"0")+IFERROR(V133*I133/H133,"0")+IFERROR(V138*I138/H138,"0")+IFERROR(V139*I139/H139,"0")+IFERROR(V140*I140/H140,"0")+IFERROR(V141*I141/H141,"0")+IFERROR(V142*I142/H142,"0")+IFERROR(V143*I143/H143,"0")+IFERROR(V144*I144/H144,"0")+IFERROR(V145*I145/H145,"0")+IFERROR(V150*I150/H150,"0")+IFERROR(V151*I151/H151,"0")+IFERROR(V155*I155/H155,"0")+IFERROR(V156*I156/H156,"0")+IFERROR(V160*I160/H160,"0")+IFERROR(V161*I161/H161,"0")+IFERROR(V162*I162/H162,"0")+IFERROR(V163*I163/H163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187*I187/H187,"0")+IFERROR(V188*I188/H188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211*I211/H211,"0")+IFERROR(V215*I215/H215,"0")+IFERROR(V216*I216/H216,"0")+IFERROR(V217*I217/H217,"0")+IFERROR(V218*I218/H218,"0")+IFERROR(V222*I222/H222,"0")+IFERROR(V223*I223/H223,"0")+IFERROR(V224*I224/H224,"0")+IFERROR(V225*I225/H225,"0")+IFERROR(V226*I226/H226,"0")+IFERROR(V227*I227/H227,"0")+IFERROR(V231*I231/H231,"0")+IFERROR(V232*I232/H232,"0")+IFERROR(V233*I233/H233,"0")+IFERROR(V234*I234/H234,"0")+IFERROR(V238*I238/H238,"0")+IFERROR(V239*I239/H239,"0")+IFERROR(V240*I240/H240,"0")+IFERROR(V244*I244/H244,"0")+IFERROR(V245*I245/H245,"0")+IFERROR(V246*I246/H246,"0")+IFERROR(V251*I251/H251,"0")+IFERROR(V252*I252/H252,"0")+IFERROR(V253*I253/H253,"0")+IFERROR(V254*I254/H254,"0")+IFERROR(V255*I255/H255,"0")+IFERROR(V256*I256/H256,"0")+IFERROR(V257*I257/H257,"0")+IFERROR(V261*I261/H261,"0")+IFERROR(V262*I262/H262,"0")+IFERROR(V267*I267/H267,"0")+IFERROR(V268*I268/H268,"0")+IFERROR(V272*I272/H272,"0")+IFERROR(V273*I273/H273,"0")+IFERROR(V274*I274/H274,"0")+IFERROR(V278*I278/H278,"0")+IFERROR(V282*I282/H282,"0")+IFERROR(V288*I288/H288,"0")+IFERROR(V289*I289/H289,"0")+IFERROR(V290*I290/H290,"0")+IFERROR(V291*I291/H291,"0")+IFERROR(V292*I292/H292,"0")+IFERROR(V293*I293/H293,"0")+IFERROR(V294*I294/H294,"0")+IFERROR(V295*I295/H295,"0")+IFERROR(V299*I299/H299,"0")+IFERROR(V300*I300/H300,"0")+IFERROR(V304*I304/H304,"0")+IFERROR(V308*I308/H308,"0")+IFERROR(V312*I312/H312,"0")+IFERROR(V317*I317/H317,"0")+IFERROR(V318*I318/H318,"0")+IFERROR(V319*I319/H319,"0")+IFERROR(V320*I320/H320,"0")+IFERROR(V324*I324/H324,"0")+IFERROR(V325*I325/H325,"0")+IFERROR(V329*I329/H329,"0")+IFERROR(V330*I330/H330,"0")+IFERROR(V331*I331/H331,"0")+IFERROR(V332*I332/H332,"0")+IFERROR(V336*I336/H336,"0")+IFERROR(V342*I342/H342,"0")+IFERROR(V343*I343/H343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363*I363/H363,"0")+IFERROR(V364*I364/H364,"0")+IFERROR(V365*I365/H365,"0")+IFERROR(V366*I366/H366,"0")+IFERROR(V370*I370/H370,"0")+IFERROR(V374*I374/H374,"0")+IFERROR(V375*I375/H375,"0")+IFERROR(V376*I376/H376,"0")+IFERROR(V380*I380/H380,"0")+IFERROR(V385*I385/H385,"0")+IFERROR(V386*I386/H386,"0")+IFERROR(V390*I390/H390,"0")+IFERROR(V391*I391/H391,"0")+IFERROR(V392*I392/H392,"0")+IFERROR(V393*I393/H393,"0")+IFERROR(V394*I394/H394,"0")+IFERROR(V395*I395/H395,"0")+IFERROR(V396*I396/H396,"0")+IFERROR(V400*I400/H400,"0")+IFERROR(V404*I404/H404,"0")+IFERROR(V410*I410/H410,"0")+IFERROR(V411*I411/H411,"0")+IFERROR(V412*I412/H412,"0")+IFERROR(V413*I413/H413,"0")+IFERROR(V414*I414/H414,"0")+IFERROR(V415*I415/H415,"0")+IFERROR(V416*I416/H416,"0")+IFERROR(V417*I417/H417,"0")+IFERROR(V418*I418/H418,"0")+IFERROR(V422*I422/H422,"0")+IFERROR(V423*I423/H423,"0")+IFERROR(V427*I427/H427,"0")+IFERROR(V428*I428/H428,"0")+IFERROR(V429*I429/H429,"0")+IFERROR(V430*I430/H430,"0")+IFERROR(V431*I431/H431,"0")+IFERROR(V432*I432/H432,"0")+IFERROR(V436*I436/H436,"0")+IFERROR(V437*I437/H437,"0")+IFERROR(V443*I443/H443,"0")+IFERROR(V444*I444/H444,"0")+IFERROR(V448*I448/H448,"0")+IFERROR(V449*I449/H449,"0")+IFERROR(V453*I453/H453,"0")+IFERROR(V454*I454/H454,"0")+IFERROR(V458*I458/H458,"0")+IFERROR(V459*I459/H459,"0")+IFERROR(V460*I460/H460,"0"),"0")</f>
        <v>17748.424</v>
      </c>
      <c r="W464" s="101"/>
      <c r="X464" s="103"/>
      <c r="Y464" s="103"/>
    </row>
    <row r="465" customFormat="false" ht="12.75" hidden="false" customHeight="false" outlineLevel="0" collapsed="false">
      <c r="A465" s="105"/>
      <c r="B465" s="105"/>
      <c r="C465" s="105"/>
      <c r="D465" s="105"/>
      <c r="E465" s="105"/>
      <c r="F465" s="105"/>
      <c r="G465" s="105"/>
      <c r="H465" s="105"/>
      <c r="I465" s="105"/>
      <c r="J465" s="105"/>
      <c r="K465" s="105"/>
      <c r="L465" s="105"/>
      <c r="M465" s="106" t="s">
        <v>598</v>
      </c>
      <c r="N465" s="106"/>
      <c r="O465" s="106"/>
      <c r="P465" s="106"/>
      <c r="Q465" s="106"/>
      <c r="R465" s="106"/>
      <c r="S465" s="106"/>
      <c r="T465" s="101" t="s">
        <v>599</v>
      </c>
      <c r="U465" s="107" t="n">
        <f aca="false"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79*(U63:U79/H63:H79)),"0")+IFERROR(SUMPRODUCT(1/J83:J88*(U83:U88/H83:H88)),"0")+IFERROR(SUMPRODUCT(1/J92:J100*(U92:U100/H92:H100)),"0")+IFERROR(SUMPRODUCT(1/J104:J110*(U104:U110/H104:H110)),"0")+IFERROR(SUMPRODUCT(1/J114:J117*(U114:U117/H114:H117)),"0")+IFERROR(SUMPRODUCT(1/J122:J125*(U122:U125/H122:H125)),"0")+IFERROR(SUMPRODUCT(1/J131:J133*(U131:U133/H131:H133)),"0")+IFERROR(SUMPRODUCT(1/J138:J145*(U138:U145/H138:H145)),"0")+IFERROR(SUMPRODUCT(1/J150:J151*(U150:U151/H150:H151)),"0")+IFERROR(SUMPRODUCT(1/J155:J156*(U155:U156/H155:H156)),"0")+IFERROR(SUMPRODUCT(1/J160:J163*(U160:U163/H160:H163)),"0")+IFERROR(SUMPRODUCT(1/J167:J183*(U167:U183/H167:H183)),"0")+IFERROR(SUMPRODUCT(1/J187:J188*(U187:U188/H187:H188)),"0")+IFERROR(SUMPRODUCT(1/J193:J207*(U193:U207/H193:H207)),"0")+IFERROR(SUMPRODUCT(1/J211:J211*(U211:U211/H211:H211)),"0")+IFERROR(SUMPRODUCT(1/J215:J218*(U215:U218/H215:H218)),"0")+IFERROR(SUMPRODUCT(1/J222:J227*(U222:U227/H222:H227)),"0")+IFERROR(SUMPRODUCT(1/J231:J234*(U231:U234/H231:H234)),"0")+IFERROR(SUMPRODUCT(1/J238:J240*(U238:U240/H238:H240)),"0")+IFERROR(SUMPRODUCT(1/J244:J246*(U244:U246/H244:H246)),"0")+IFERROR(SUMPRODUCT(1/J251:J257*(U251:U257/H251:H257)),"0")+IFERROR(SUMPRODUCT(1/J261:J262*(U261:U262/H261:H262)),"0")+IFERROR(SUMPRODUCT(1/J267:J268*(U267:U268/H267:H268)),"0")+IFERROR(SUMPRODUCT(1/J272:J274*(U272:U274/H272:H274)),"0")+IFERROR(SUMPRODUCT(1/J278:J278*(U278:U278/H278:H278)),"0")+IFERROR(SUMPRODUCT(1/J282:J282*(U282:U282/H282:H282)),"0")+IFERROR(SUMPRODUCT(1/J288:J295*(U288:U295/H288:H295)),"0")+IFERROR(SUMPRODUCT(1/J299:J300*(U299:U300/H299:H300)),"0")+IFERROR(SUMPRODUCT(1/J304:J304*(U304:U304/H304:H304)),"0")+IFERROR(SUMPRODUCT(1/J308:J308*(U308:U308/H308:H308)),"0")+IFERROR(SUMPRODUCT(1/J312:J312*(U312:U312/H312:H312)),"0")+IFERROR(SUMPRODUCT(1/J317:J320*(U317:U320/H317:H320)),"0")+IFERROR(SUMPRODUCT(1/J324:J325*(U324:U325/H324:H325)),"0")+IFERROR(SUMPRODUCT(1/J329:J332*(U329:U332/H329:H332)),"0")+IFERROR(SUMPRODUCT(1/J336:J336*(U336:U336/H336:H336)),"0")+IFERROR(SUMPRODUCT(1/J342:J343*(U342:U343/H342:H343)),"0")+IFERROR(SUMPRODUCT(1/J347:J359*(U347:U359/H347:H359)),"0")+IFERROR(SUMPRODUCT(1/J363:J366*(U363:U366/H363:H366)),"0")+IFERROR(SUMPRODUCT(1/J370:J370*(U370:U370/H370:H370)),"0")+IFERROR(SUMPRODUCT(1/J374:J376*(U374:U376/H374:H376)),"0")+IFERROR(SUMPRODUCT(1/J380:J380*(U380:U380/H380:H380)),"0")+IFERROR(SUMPRODUCT(1/J385:J386*(U385:U386/H385:H386)),"0")+IFERROR(SUMPRODUCT(1/J390:J396*(U390:U396/H390:H396)),"0")+IFERROR(SUMPRODUCT(1/J400:J400*(U400:U400/H400:H400)),"0")+IFERROR(SUMPRODUCT(1/J404:J404*(U404:U404/H404:H404)),"0")+IFERROR(SUMPRODUCT(1/J410:J418*(U410:U418/H410:H418)),"0")+IFERROR(SUMPRODUCT(1/J422:J423*(U422:U423/H422:H423)),"0")+IFERROR(SUMPRODUCT(1/J427:J432*(U427:U432/H427:H432)),"0")+IFERROR(SUMPRODUCT(1/J436:J437*(U436:U437/H436:H437)),"0")+IFERROR(SUMPRODUCT(1/J443:J444*(U443:U444/H443:H444)),"0")+IFERROR(SUMPRODUCT(1/J448:J449*(U448:U449/H448:H449)),"0")+IFERROR(SUMPRODUCT(1/J453:J454*(U453:U454/H453:H454)),"0")+IFERROR(SUMPRODUCT(1/J458:J460*(U458:U460/H458:H460)),"0"),0)</f>
        <v>30</v>
      </c>
      <c r="V465" s="107" t="n">
        <f aca="false"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79*(V63:V79/H63:H79)),"0")+IFERROR(SUMPRODUCT(1/J83:J88*(V83:V88/H83:H88)),"0")+IFERROR(SUMPRODUCT(1/J92:J100*(V92:V100/H92:H100)),"0")+IFERROR(SUMPRODUCT(1/J104:J110*(V104:V110/H104:H110)),"0")+IFERROR(SUMPRODUCT(1/J114:J117*(V114:V117/H114:H117)),"0")+IFERROR(SUMPRODUCT(1/J122:J125*(V122:V125/H122:H125)),"0")+IFERROR(SUMPRODUCT(1/J131:J133*(V131:V133/H131:H133)),"0")+IFERROR(SUMPRODUCT(1/J138:J145*(V138:V145/H138:H145)),"0")+IFERROR(SUMPRODUCT(1/J150:J151*(V150:V151/H150:H151)),"0")+IFERROR(SUMPRODUCT(1/J155:J156*(V155:V156/H155:H156)),"0")+IFERROR(SUMPRODUCT(1/J160:J163*(V160:V163/H160:H163)),"0")+IFERROR(SUMPRODUCT(1/J167:J183*(V167:V183/H167:H183)),"0")+IFERROR(SUMPRODUCT(1/J187:J188*(V187:V188/H187:H188)),"0")+IFERROR(SUMPRODUCT(1/J193:J207*(V193:V207/H193:H207)),"0")+IFERROR(SUMPRODUCT(1/J211:J211*(V211:V211/H211:H211)),"0")+IFERROR(SUMPRODUCT(1/J215:J218*(V215:V218/H215:H218)),"0")+IFERROR(SUMPRODUCT(1/J222:J227*(V222:V227/H222:H227)),"0")+IFERROR(SUMPRODUCT(1/J231:J234*(V231:V234/H231:H234)),"0")+IFERROR(SUMPRODUCT(1/J238:J240*(V238:V240/H238:H240)),"0")+IFERROR(SUMPRODUCT(1/J244:J246*(V244:V246/H244:H246)),"0")+IFERROR(SUMPRODUCT(1/J251:J257*(V251:V257/H251:H257)),"0")+IFERROR(SUMPRODUCT(1/J261:J262*(V261:V262/H261:H262)),"0")+IFERROR(SUMPRODUCT(1/J267:J268*(V267:V268/H267:H268)),"0")+IFERROR(SUMPRODUCT(1/J272:J274*(V272:V274/H272:H274)),"0")+IFERROR(SUMPRODUCT(1/J278:J278*(V278:V278/H278:H278)),"0")+IFERROR(SUMPRODUCT(1/J282:J282*(V282:V282/H282:H282)),"0")+IFERROR(SUMPRODUCT(1/J288:J295*(V288:V295/H288:H295)),"0")+IFERROR(SUMPRODUCT(1/J299:J300*(V299:V300/H299:H300)),"0")+IFERROR(SUMPRODUCT(1/J304:J304*(V304:V304/H304:H304)),"0")+IFERROR(SUMPRODUCT(1/J308:J308*(V308:V308/H308:H308)),"0")+IFERROR(SUMPRODUCT(1/J312:J312*(V312:V312/H312:H312)),"0")+IFERROR(SUMPRODUCT(1/J317:J320*(V317:V320/H317:H320)),"0")+IFERROR(SUMPRODUCT(1/J324:J325*(V324:V325/H324:H325)),"0")+IFERROR(SUMPRODUCT(1/J329:J332*(V329:V332/H329:H332)),"0")+IFERROR(SUMPRODUCT(1/J336:J336*(V336:V336/H336:H336)),"0")+IFERROR(SUMPRODUCT(1/J342:J343*(V342:V343/H342:H343)),"0")+IFERROR(SUMPRODUCT(1/J347:J359*(V347:V359/H347:H359)),"0")+IFERROR(SUMPRODUCT(1/J363:J366*(V363:V366/H363:H366)),"0")+IFERROR(SUMPRODUCT(1/J370:J370*(V370:V370/H370:H370)),"0")+IFERROR(SUMPRODUCT(1/J374:J376*(V374:V376/H374:H376)),"0")+IFERROR(SUMPRODUCT(1/J380:J380*(V380:V380/H380:H380)),"0")+IFERROR(SUMPRODUCT(1/J385:J386*(V385:V386/H385:H386)),"0")+IFERROR(SUMPRODUCT(1/J390:J396*(V390:V396/H390:H396)),"0")+IFERROR(SUMPRODUCT(1/J400:J400*(V400:V400/H400:H400)),"0")+IFERROR(SUMPRODUCT(1/J404:J404*(V404:V404/H404:H404)),"0")+IFERROR(SUMPRODUCT(1/J410:J418*(V410:V418/H410:H418)),"0")+IFERROR(SUMPRODUCT(1/J422:J423*(V422:V423/H422:H423)),"0")+IFERROR(SUMPRODUCT(1/J427:J432*(V427:V432/H427:H432)),"0")+IFERROR(SUMPRODUCT(1/J436:J437*(V436:V437/H436:H437)),"0")+IFERROR(SUMPRODUCT(1/J443:J444*(V443:V444/H443:H444)),"0")+IFERROR(SUMPRODUCT(1/J448:J449*(V448:V449/H448:H449)),"0")+IFERROR(SUMPRODUCT(1/J453:J454*(V453:V454/H453:H454)),"0")+IFERROR(SUMPRODUCT(1/J458:J460*(V458:V460/H458:H460)),"0"),0)</f>
        <v>30</v>
      </c>
      <c r="W465" s="101"/>
      <c r="X465" s="103"/>
      <c r="Y465" s="103"/>
    </row>
    <row r="466" customFormat="false" ht="12.75" hidden="false" customHeight="false" outlineLevel="0" collapsed="false">
      <c r="A466" s="105"/>
      <c r="B466" s="105"/>
      <c r="C466" s="105"/>
      <c r="D466" s="105"/>
      <c r="E466" s="105"/>
      <c r="F466" s="105"/>
      <c r="G466" s="105"/>
      <c r="H466" s="105"/>
      <c r="I466" s="105"/>
      <c r="J466" s="105"/>
      <c r="K466" s="105"/>
      <c r="L466" s="105"/>
      <c r="M466" s="106" t="s">
        <v>600</v>
      </c>
      <c r="N466" s="106"/>
      <c r="O466" s="106"/>
      <c r="P466" s="106"/>
      <c r="Q466" s="106"/>
      <c r="R466" s="106"/>
      <c r="S466" s="106"/>
      <c r="T466" s="101" t="s">
        <v>66</v>
      </c>
      <c r="U466" s="102" t="n">
        <f aca="false">GrossWeightTotal+PalletQtyTotal*25</f>
        <v>18380.2835469655</v>
      </c>
      <c r="V466" s="102" t="n">
        <f aca="false">GrossWeightTotalR+PalletQtyTotalR*25</f>
        <v>18498.424</v>
      </c>
      <c r="W466" s="101"/>
      <c r="X466" s="103"/>
      <c r="Y466" s="103"/>
    </row>
    <row r="467" customFormat="false" ht="12.75" hidden="false" customHeight="false" outlineLevel="0" collapsed="false">
      <c r="A467" s="105"/>
      <c r="B467" s="105"/>
      <c r="C467" s="105"/>
      <c r="D467" s="105"/>
      <c r="E467" s="105"/>
      <c r="F467" s="105"/>
      <c r="G467" s="105"/>
      <c r="H467" s="105"/>
      <c r="I467" s="105"/>
      <c r="J467" s="105"/>
      <c r="K467" s="105"/>
      <c r="L467" s="105"/>
      <c r="M467" s="106" t="s">
        <v>601</v>
      </c>
      <c r="N467" s="106"/>
      <c r="O467" s="106"/>
      <c r="P467" s="106"/>
      <c r="Q467" s="106"/>
      <c r="R467" s="106"/>
      <c r="S467" s="106"/>
      <c r="T467" s="101" t="s">
        <v>599</v>
      </c>
      <c r="U467" s="102" t="n">
        <f aca="false">IFERROR(U23+U32+U37+U41+U45+U52+U59+U80+U89+U101+U111+U118+U126+U134+U146+U152+U157+U164+U184+U189+U208+U212+U219+U228+U235+U241+U247+U258+U263+U269+U275+U279+U283+U296+U301+U305+U309+U313+U321+U326+U333+U337+U344+U360+U367+U371+U377+U381+U387+U397+U401+U405+U419+U424+U433+U438+U445+U450+U455+U461,"0")</f>
        <v>2452.89263501592</v>
      </c>
      <c r="V467" s="102" t="n">
        <f aca="false">IFERROR(V23+V32+V37+V41+V45+V52+V59+V80+V89+V101+V111+V118+V126+V134+V146+V152+V157+V164+V184+V189+V208+V212+V219+V228+V235+V241+V247+V258+V263+V269+V275+V279+V283+V296+V301+V305+V309+V313+V321+V326+V333+V337+V344+V360+V367+V371+V377+V381+V387+V397+V401+V405+V419+V424+V433+V438+V445+V450+V455+V461,"0")</f>
        <v>2471</v>
      </c>
      <c r="W467" s="101"/>
      <c r="X467" s="103"/>
      <c r="Y467" s="103"/>
    </row>
    <row r="468" customFormat="false" ht="14.25" hidden="false" customHeight="false" outlineLevel="0" collapsed="false">
      <c r="A468" s="105"/>
      <c r="B468" s="105"/>
      <c r="C468" s="105"/>
      <c r="D468" s="105"/>
      <c r="E468" s="105"/>
      <c r="F468" s="105"/>
      <c r="G468" s="105"/>
      <c r="H468" s="105"/>
      <c r="I468" s="105"/>
      <c r="J468" s="105"/>
      <c r="K468" s="105"/>
      <c r="L468" s="105"/>
      <c r="M468" s="106" t="s">
        <v>602</v>
      </c>
      <c r="N468" s="106"/>
      <c r="O468" s="106"/>
      <c r="P468" s="106"/>
      <c r="Q468" s="106"/>
      <c r="R468" s="106"/>
      <c r="S468" s="106"/>
      <c r="T468" s="108" t="s">
        <v>603</v>
      </c>
      <c r="U468" s="101"/>
      <c r="V468" s="101"/>
      <c r="W468" s="101" t="n">
        <f aca="false">IFERROR(W23+W32+W37+W41+W45+W52+W59+W80+W89+W101+W111+W118+W126+W134+W146+W152+W157+W164+W184+W189+W208+W212+W219+W228+W235+W241+W247+W258+W263+W269+W275+W279+W283+W296+W301+W305+W309+W313+W321+W326+W333+W337+W344+W360+W367+W371+W377+W381+W387+W397+W401+W405+W419+W424+W433+W438+W445+W450+W455+W461,"0")</f>
        <v>34.54575</v>
      </c>
      <c r="X468" s="103"/>
      <c r="Y468" s="103"/>
    </row>
    <row r="469" customFormat="false" ht="13.5" hidden="false" customHeight="false" outlineLevel="0" collapsed="false"/>
    <row r="470" s="1" customFormat="true" ht="27" hidden="false" customHeight="true" outlineLevel="0" collapsed="false">
      <c r="A470" s="109" t="s">
        <v>604</v>
      </c>
      <c r="B470" s="110" t="s">
        <v>61</v>
      </c>
      <c r="C470" s="110" t="s">
        <v>97</v>
      </c>
      <c r="D470" s="110" t="s">
        <v>97</v>
      </c>
      <c r="E470" s="110" t="s">
        <v>97</v>
      </c>
      <c r="F470" s="110" t="s">
        <v>97</v>
      </c>
      <c r="G470" s="110" t="s">
        <v>219</v>
      </c>
      <c r="H470" s="110" t="s">
        <v>219</v>
      </c>
      <c r="I470" s="110" t="s">
        <v>219</v>
      </c>
      <c r="J470" s="110" t="s">
        <v>219</v>
      </c>
      <c r="K470" s="110" t="s">
        <v>219</v>
      </c>
      <c r="L470" s="110" t="s">
        <v>219</v>
      </c>
      <c r="M470" s="110" t="s">
        <v>408</v>
      </c>
      <c r="N470" s="110" t="s">
        <v>408</v>
      </c>
      <c r="O470" s="110" t="s">
        <v>457</v>
      </c>
      <c r="P470" s="110" t="s">
        <v>457</v>
      </c>
      <c r="Q470" s="110" t="s">
        <v>534</v>
      </c>
      <c r="R470" s="110" t="s">
        <v>576</v>
      </c>
      <c r="Y470" s="6"/>
      <c r="Z470" s="6"/>
      <c r="AA470" s="6"/>
    </row>
    <row r="471" s="1" customFormat="true" ht="14.25" hidden="false" customHeight="true" outlineLevel="0" collapsed="false">
      <c r="A471" s="111" t="s">
        <v>605</v>
      </c>
      <c r="B471" s="110" t="s">
        <v>61</v>
      </c>
      <c r="C471" s="110" t="s">
        <v>98</v>
      </c>
      <c r="D471" s="110" t="s">
        <v>105</v>
      </c>
      <c r="E471" s="110" t="s">
        <v>97</v>
      </c>
      <c r="F471" s="110" t="s">
        <v>210</v>
      </c>
      <c r="G471" s="110" t="s">
        <v>220</v>
      </c>
      <c r="H471" s="110" t="s">
        <v>227</v>
      </c>
      <c r="I471" s="110" t="s">
        <v>244</v>
      </c>
      <c r="J471" s="110" t="s">
        <v>300</v>
      </c>
      <c r="K471" s="110" t="s">
        <v>376</v>
      </c>
      <c r="L471" s="110" t="s">
        <v>393</v>
      </c>
      <c r="M471" s="110" t="s">
        <v>409</v>
      </c>
      <c r="N471" s="110" t="s">
        <v>434</v>
      </c>
      <c r="O471" s="110" t="s">
        <v>458</v>
      </c>
      <c r="P471" s="110" t="s">
        <v>510</v>
      </c>
      <c r="Q471" s="110" t="s">
        <v>534</v>
      </c>
      <c r="R471" s="110" t="s">
        <v>577</v>
      </c>
      <c r="Y471" s="6"/>
      <c r="Z471" s="6"/>
      <c r="AA471" s="6"/>
    </row>
    <row r="472" s="1" customFormat="true" ht="13.5" hidden="false" customHeight="false" outlineLevel="0" collapsed="false">
      <c r="A472" s="111"/>
      <c r="B472" s="110"/>
      <c r="C472" s="110"/>
      <c r="D472" s="110"/>
      <c r="E472" s="110"/>
      <c r="F472" s="110"/>
      <c r="G472" s="110"/>
      <c r="H472" s="110"/>
      <c r="I472" s="110"/>
      <c r="J472" s="110"/>
      <c r="K472" s="110"/>
      <c r="L472" s="110"/>
      <c r="M472" s="110"/>
      <c r="N472" s="110"/>
      <c r="O472" s="110"/>
      <c r="P472" s="110"/>
      <c r="Q472" s="110"/>
      <c r="R472" s="110"/>
      <c r="Y472" s="6"/>
      <c r="Z472" s="6"/>
      <c r="AA472" s="6"/>
    </row>
    <row r="473" s="1" customFormat="true" ht="18" hidden="false" customHeight="false" outlineLevel="0" collapsed="false">
      <c r="A473" s="109" t="s">
        <v>606</v>
      </c>
      <c r="B473" s="112" t="n">
        <f aca="false">IFERROR(V22*1,"0")+IFERROR(V26*1,"0")+IFERROR(V27*1,"0")+IFERROR(V28*1,"0")+IFERROR(V29*1,"0")+IFERROR(V30*1,"0")+IFERROR(V31*1,"0")+IFERROR(V35*1,"0")+IFERROR(V36*1,"0")+IFERROR(V40*1,"0")+IFERROR(V44*1,"0")</f>
        <v>0</v>
      </c>
      <c r="C473" s="112" t="n">
        <f aca="false">IFERROR(V50*1,"0")+IFERROR(V51*1,"0")</f>
        <v>0</v>
      </c>
      <c r="D473" s="112" t="n">
        <f aca="false">IFERROR(V56*1,"0")+IFERROR(V57*1,"0")+IFERROR(V58*1,"0")</f>
        <v>0</v>
      </c>
      <c r="E473" s="112" t="n">
        <f aca="false"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79*1,"0")+IFERROR(V83*1,"0")+IFERROR(V84*1,"0")+IFERROR(V85*1,"0")+IFERROR(V86*1,"0")+IFERROR(V87*1,"0")+IFERROR(V88*1,"0")+IFERROR(V92*1,"0")+IFERROR(V93*1,"0")+IFERROR(V94*1,"0")+IFERROR(V95*1,"0")+IFERROR(V96*1,"0")+IFERROR(V97*1,"0")+IFERROR(V98*1,"0")+IFERROR(V99*1,"0")+IFERROR(V100*1,"0")+IFERROR(V104*1,"0")+IFERROR(V105*1,"0")+IFERROR(V106*1,"0")+IFERROR(V107*1,"0")+IFERROR(V108*1,"0")+IFERROR(V109*1,"0")+IFERROR(V110*1,"0")+IFERROR(V114*1,"0")+IFERROR(V115*1,"0")+IFERROR(V116*1,"0")+IFERROR(V117*1,"0")</f>
        <v>364.5</v>
      </c>
      <c r="F473" s="112" t="n">
        <f aca="false">IFERROR(V122*1,"0")+IFERROR(V123*1,"0")+IFERROR(V124*1,"0")+IFERROR(V125*1,"0")</f>
        <v>0</v>
      </c>
      <c r="G473" s="112" t="n">
        <f aca="false">IFERROR(V131*1,"0")+IFERROR(V132*1,"0")+IFERROR(V133*1,"0")</f>
        <v>0</v>
      </c>
      <c r="H473" s="112" t="n">
        <f aca="false">IFERROR(V138*1,"0")+IFERROR(V139*1,"0")+IFERROR(V140*1,"0")+IFERROR(V141*1,"0")+IFERROR(V142*1,"0")+IFERROR(V143*1,"0")+IFERROR(V144*1,"0")+IFERROR(V145*1,"0")</f>
        <v>222.6</v>
      </c>
      <c r="I473" s="112" t="n">
        <f aca="false">IFERROR(V150*1,"0")+IFERROR(V151*1,"0")+IFERROR(V155*1,"0")+IFERROR(V156*1,"0")+IFERROR(V160*1,"0")+IFERROR(V161*1,"0")+IFERROR(V162*1,"0")+IFERROR(V163*1,"0")+IFERROR(V167*1,"0")+IFERROR(V168*1,"0")+IFERROR(V169*1,"0")+IFERROR(V170*1,"0")+IFERROR(V171*1,"0")+IFERROR(V172*1,"0")+IFERROR(V173*1,"0")+IFERROR(V174*1,"0")+IFERROR(V175*1,"0")+IFERROR(V176*1,"0")+IFERROR(V177*1,"0")+IFERROR(V178*1,"0")+IFERROR(V179*1,"0")+IFERROR(V180*1,"0")+IFERROR(V181*1,"0")+IFERROR(V182*1,"0")+IFERROR(V183*1,"0")+IFERROR(V187*1,"0")+IFERROR(V188*1,"0")</f>
        <v>850.2</v>
      </c>
      <c r="J473" s="112" t="n">
        <f aca="false">IFERROR(V193*1,"0")+IFERROR(V194*1,"0")+IFERROR(V195*1,"0")+IFERROR(V196*1,"0")+IFERROR(V197*1,"0")+IFERROR(V198*1,"0")+IFERROR(V199*1,"0")+IFERROR(V200*1,"0")+IFERROR(V201*1,"0")+IFERROR(V202*1,"0")+IFERROR(V203*1,"0")+IFERROR(V204*1,"0")+IFERROR(V205*1,"0")+IFERROR(V206*1,"0")+IFERROR(V207*1,"0")+IFERROR(V211*1,"0")+IFERROR(V215*1,"0")+IFERROR(V216*1,"0")+IFERROR(V217*1,"0")+IFERROR(V218*1,"0")+IFERROR(V222*1,"0")+IFERROR(V223*1,"0")+IFERROR(V224*1,"0")+IFERROR(V225*1,"0")+IFERROR(V226*1,"0")+IFERROR(V227*1,"0")+IFERROR(V231*1,"0")+IFERROR(V232*1,"0")+IFERROR(V233*1,"0")+IFERROR(V234*1,"0")+IFERROR(V238*1,"0")+IFERROR(V239*1,"0")+IFERROR(V240*1,"0")+IFERROR(V244*1,"0")+IFERROR(V245*1,"0")+IFERROR(V246*1,"0")</f>
        <v>1267.8</v>
      </c>
      <c r="K473" s="112" t="n">
        <f aca="false">IFERROR(V251*1,"0")+IFERROR(V252*1,"0")+IFERROR(V253*1,"0")+IFERROR(V254*1,"0")+IFERROR(V255*1,"0")+IFERROR(V256*1,"0")+IFERROR(V257*1,"0")+IFERROR(V261*1,"0")+IFERROR(V262*1,"0")</f>
        <v>52.56</v>
      </c>
      <c r="L473" s="112" t="n">
        <f aca="false">IFERROR(V267*1,"0")+IFERROR(V268*1,"0")+IFERROR(V272*1,"0")+IFERROR(V273*1,"0")+IFERROR(V274*1,"0")+IFERROR(V278*1,"0")+IFERROR(V282*1,"0")</f>
        <v>317.34</v>
      </c>
      <c r="M473" s="112" t="n">
        <f aca="false">IFERROR(V288*1,"0")+IFERROR(V289*1,"0")+IFERROR(V290*1,"0")+IFERROR(V291*1,"0")+IFERROR(V292*1,"0")+IFERROR(V293*1,"0")+IFERROR(V294*1,"0")+IFERROR(V295*1,"0")+IFERROR(V299*1,"0")+IFERROR(V300*1,"0")+IFERROR(V304*1,"0")+IFERROR(V308*1,"0")+IFERROR(V312*1,"0")</f>
        <v>6474</v>
      </c>
      <c r="N473" s="112" t="n">
        <f aca="false">IFERROR(V317*1,"0")+IFERROR(V318*1,"0")+IFERROR(V319*1,"0")+IFERROR(V320*1,"0")+IFERROR(V324*1,"0")+IFERROR(V325*1,"0")+IFERROR(V329*1,"0")+IFERROR(V330*1,"0")+IFERROR(V331*1,"0")+IFERROR(V332*1,"0")+IFERROR(V336*1,"0")</f>
        <v>193.26</v>
      </c>
      <c r="O473" s="112" t="n">
        <f aca="false">IFERROR(V342*1,"0")+IFERROR(V343*1,"0")+IFERROR(V347*1,"0")+IFERROR(V348*1,"0")+IFERROR(V349*1,"0")+IFERROR(V350*1,"0")+IFERROR(V351*1,"0")+IFERROR(V352*1,"0")+IFERROR(V353*1,"0")+IFERROR(V354*1,"0")+IFERROR(V355*1,"0")+IFERROR(V356*1,"0")+IFERROR(V357*1,"0")+IFERROR(V358*1,"0")+IFERROR(V359*1,"0")+IFERROR(V363*1,"0")+IFERROR(V364*1,"0")+IFERROR(V365*1,"0")+IFERROR(V366*1,"0")+IFERROR(V370*1,"0")+IFERROR(V374*1,"0")+IFERROR(V375*1,"0")+IFERROR(V376*1,"0")+IFERROR(V380*1,"0")</f>
        <v>1012.2</v>
      </c>
      <c r="P473" s="112" t="n">
        <f aca="false">IFERROR(V385*1,"0")+IFERROR(V386*1,"0")+IFERROR(V390*1,"0")+IFERROR(V391*1,"0")+IFERROR(V392*1,"0")+IFERROR(V393*1,"0")+IFERROR(V394*1,"0")+IFERROR(V395*1,"0")+IFERROR(V396*1,"0")+IFERROR(V400*1,"0")+IFERROR(V404*1,"0")</f>
        <v>903</v>
      </c>
      <c r="Q473" s="112" t="n">
        <f aca="false">IFERROR(V410*1,"0")+IFERROR(V411*1,"0")+IFERROR(V412*1,"0")+IFERROR(V413*1,"0")+IFERROR(V414*1,"0")+IFERROR(V415*1,"0")+IFERROR(V416*1,"0")+IFERROR(V417*1,"0")+IFERROR(V418*1,"0")+IFERROR(V422*1,"0")+IFERROR(V423*1,"0")+IFERROR(V427*1,"0")+IFERROR(V428*1,"0")+IFERROR(V429*1,"0")+IFERROR(V430*1,"0")+IFERROR(V431*1,"0")+IFERROR(V432*1,"0")+IFERROR(V436*1,"0")+IFERROR(V437*1,"0")</f>
        <v>3072.96</v>
      </c>
      <c r="R473" s="112" t="n">
        <f aca="false">IFERROR(V443*1,"0")+IFERROR(V444*1,"0")+IFERROR(V448*1,"0")+IFERROR(V449*1,"0")+IFERROR(V453*1,"0")+IFERROR(V454*1,"0")+IFERROR(V458*1,"0")+IFERROR(V459*1,"0")+IFERROR(V460*1,"0")</f>
        <v>2060.16</v>
      </c>
      <c r="Y473" s="6"/>
      <c r="Z473" s="6"/>
      <c r="AA473" s="6"/>
    </row>
  </sheetData>
  <sheetProtection algorithmName="SHA-512" hashValue="oRL3TD7g2g51ZYM2O8c5RSx647cKPbn1mtoYZ2FJ43gKo+IakdXxIzM44xqzMXeoHH5CUTfcfmhfuy9AqfWjPA==" saltValue="WgrtVr8nQEP6ncmiyrsmkA==" spinCount="100000" sheet="true" objects="true" scenarios="true" sort="false" autoFilter="false" pivotTables="false"/>
  <autoFilter ref="B18:W18"/>
  <mergeCells count="837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R17:S17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9:W19"/>
    <mergeCell ref="A20:W20"/>
    <mergeCell ref="A21:W21"/>
    <mergeCell ref="D22:E22"/>
    <mergeCell ref="M22:Q22"/>
    <mergeCell ref="A23:L24"/>
    <mergeCell ref="M23:S23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A32:L33"/>
    <mergeCell ref="M32:S32"/>
    <mergeCell ref="M33:S33"/>
    <mergeCell ref="A34:W34"/>
    <mergeCell ref="D35:E35"/>
    <mergeCell ref="M35:Q35"/>
    <mergeCell ref="D36:E36"/>
    <mergeCell ref="M36:Q36"/>
    <mergeCell ref="A37:L38"/>
    <mergeCell ref="M37:S37"/>
    <mergeCell ref="M38:S38"/>
    <mergeCell ref="A39:W39"/>
    <mergeCell ref="D40:E40"/>
    <mergeCell ref="M40:Q40"/>
    <mergeCell ref="A41:L42"/>
    <mergeCell ref="M41:S41"/>
    <mergeCell ref="M42:S42"/>
    <mergeCell ref="A43:W43"/>
    <mergeCell ref="D44:E44"/>
    <mergeCell ref="M44:Q44"/>
    <mergeCell ref="A45:L46"/>
    <mergeCell ref="M45:S45"/>
    <mergeCell ref="M46:S46"/>
    <mergeCell ref="A47:W47"/>
    <mergeCell ref="A48:W48"/>
    <mergeCell ref="A49:W49"/>
    <mergeCell ref="D50:E50"/>
    <mergeCell ref="M50:Q50"/>
    <mergeCell ref="D51:E51"/>
    <mergeCell ref="M51:Q51"/>
    <mergeCell ref="A52:L53"/>
    <mergeCell ref="M52:S52"/>
    <mergeCell ref="M53:S53"/>
    <mergeCell ref="A54:W54"/>
    <mergeCell ref="A55:W55"/>
    <mergeCell ref="D56:E56"/>
    <mergeCell ref="M56:Q56"/>
    <mergeCell ref="D57:E57"/>
    <mergeCell ref="M57:Q57"/>
    <mergeCell ref="D58:E58"/>
    <mergeCell ref="M58:Q58"/>
    <mergeCell ref="A59:L60"/>
    <mergeCell ref="M59:S59"/>
    <mergeCell ref="M60:S60"/>
    <mergeCell ref="A61:W61"/>
    <mergeCell ref="A62:W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D79:E79"/>
    <mergeCell ref="M79:Q79"/>
    <mergeCell ref="A80:L81"/>
    <mergeCell ref="M80:S80"/>
    <mergeCell ref="M81:S81"/>
    <mergeCell ref="A82:W82"/>
    <mergeCell ref="D83:E83"/>
    <mergeCell ref="M83:Q83"/>
    <mergeCell ref="D84:E84"/>
    <mergeCell ref="M84:Q84"/>
    <mergeCell ref="D85:E85"/>
    <mergeCell ref="M85:Q85"/>
    <mergeCell ref="D86:E86"/>
    <mergeCell ref="M86:Q86"/>
    <mergeCell ref="D87:E87"/>
    <mergeCell ref="M87:Q87"/>
    <mergeCell ref="D88:E88"/>
    <mergeCell ref="M88:Q88"/>
    <mergeCell ref="A89:L90"/>
    <mergeCell ref="M89:S89"/>
    <mergeCell ref="M90:S90"/>
    <mergeCell ref="A91:W91"/>
    <mergeCell ref="D92:E92"/>
    <mergeCell ref="M92:Q92"/>
    <mergeCell ref="D93:E93"/>
    <mergeCell ref="M93:Q93"/>
    <mergeCell ref="D94:E94"/>
    <mergeCell ref="M94:Q94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D100:E100"/>
    <mergeCell ref="M100:Q100"/>
    <mergeCell ref="A101:L102"/>
    <mergeCell ref="M101:S101"/>
    <mergeCell ref="M102:S102"/>
    <mergeCell ref="A103:W103"/>
    <mergeCell ref="D104:E104"/>
    <mergeCell ref="M104:Q104"/>
    <mergeCell ref="D105:E105"/>
    <mergeCell ref="M105:Q105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D110:E110"/>
    <mergeCell ref="M110:Q110"/>
    <mergeCell ref="A111:L112"/>
    <mergeCell ref="M111:S111"/>
    <mergeCell ref="M112:S112"/>
    <mergeCell ref="A113:W113"/>
    <mergeCell ref="D114:E114"/>
    <mergeCell ref="M114:Q114"/>
    <mergeCell ref="D115:E115"/>
    <mergeCell ref="M115:Q115"/>
    <mergeCell ref="D116:E116"/>
    <mergeCell ref="M116:Q116"/>
    <mergeCell ref="D117:E117"/>
    <mergeCell ref="M117:Q117"/>
    <mergeCell ref="A118:L119"/>
    <mergeCell ref="M118:S118"/>
    <mergeCell ref="M119:S119"/>
    <mergeCell ref="A120:W120"/>
    <mergeCell ref="A121:W121"/>
    <mergeCell ref="D122:E122"/>
    <mergeCell ref="M122:Q122"/>
    <mergeCell ref="D123:E123"/>
    <mergeCell ref="M123:Q123"/>
    <mergeCell ref="D124:E124"/>
    <mergeCell ref="M124:Q124"/>
    <mergeCell ref="D125:E125"/>
    <mergeCell ref="M125:Q125"/>
    <mergeCell ref="A126:L127"/>
    <mergeCell ref="M126:S126"/>
    <mergeCell ref="M127:S127"/>
    <mergeCell ref="A128:W128"/>
    <mergeCell ref="A129:W129"/>
    <mergeCell ref="A130:W130"/>
    <mergeCell ref="D131:E131"/>
    <mergeCell ref="M131:Q131"/>
    <mergeCell ref="D132:E132"/>
    <mergeCell ref="M132:Q132"/>
    <mergeCell ref="D133:E133"/>
    <mergeCell ref="M133:Q133"/>
    <mergeCell ref="A134:L135"/>
    <mergeCell ref="M134:S134"/>
    <mergeCell ref="M135:S135"/>
    <mergeCell ref="A136:W136"/>
    <mergeCell ref="A137:W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A146:L147"/>
    <mergeCell ref="M146:S146"/>
    <mergeCell ref="M147:S147"/>
    <mergeCell ref="A148:W148"/>
    <mergeCell ref="A149:W149"/>
    <mergeCell ref="D150:E150"/>
    <mergeCell ref="M150:Q150"/>
    <mergeCell ref="D151:E151"/>
    <mergeCell ref="M151:Q151"/>
    <mergeCell ref="A152:L153"/>
    <mergeCell ref="M152:S152"/>
    <mergeCell ref="M153:S153"/>
    <mergeCell ref="A154:W154"/>
    <mergeCell ref="D155:E155"/>
    <mergeCell ref="M155:Q155"/>
    <mergeCell ref="D156:E156"/>
    <mergeCell ref="M156:Q156"/>
    <mergeCell ref="A157:L158"/>
    <mergeCell ref="M157:S157"/>
    <mergeCell ref="M158:S158"/>
    <mergeCell ref="A159:W159"/>
    <mergeCell ref="D160:E160"/>
    <mergeCell ref="M160:Q160"/>
    <mergeCell ref="D161:E161"/>
    <mergeCell ref="M161:Q161"/>
    <mergeCell ref="D162:E162"/>
    <mergeCell ref="M162:Q162"/>
    <mergeCell ref="D163:E163"/>
    <mergeCell ref="M163:Q163"/>
    <mergeCell ref="A164:L165"/>
    <mergeCell ref="M164:S164"/>
    <mergeCell ref="M165:S165"/>
    <mergeCell ref="A166:W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80:E180"/>
    <mergeCell ref="M180:Q180"/>
    <mergeCell ref="D181:E181"/>
    <mergeCell ref="M181:Q181"/>
    <mergeCell ref="D182:E182"/>
    <mergeCell ref="M182:Q182"/>
    <mergeCell ref="D183:E183"/>
    <mergeCell ref="M183:Q183"/>
    <mergeCell ref="A184:L185"/>
    <mergeCell ref="M184:S184"/>
    <mergeCell ref="M185:S185"/>
    <mergeCell ref="A186:W186"/>
    <mergeCell ref="D187:E187"/>
    <mergeCell ref="M187:Q187"/>
    <mergeCell ref="D188:E188"/>
    <mergeCell ref="M188:Q188"/>
    <mergeCell ref="A189:L190"/>
    <mergeCell ref="M189:S189"/>
    <mergeCell ref="M190:S190"/>
    <mergeCell ref="A191:W191"/>
    <mergeCell ref="A192:W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D204:E204"/>
    <mergeCell ref="M204:Q204"/>
    <mergeCell ref="D205:E205"/>
    <mergeCell ref="M205:Q205"/>
    <mergeCell ref="D206:E206"/>
    <mergeCell ref="M206:Q206"/>
    <mergeCell ref="D207:E207"/>
    <mergeCell ref="M207:Q207"/>
    <mergeCell ref="A208:L209"/>
    <mergeCell ref="M208:S208"/>
    <mergeCell ref="M209:S209"/>
    <mergeCell ref="A210:W210"/>
    <mergeCell ref="D211:E211"/>
    <mergeCell ref="M211:Q211"/>
    <mergeCell ref="A212:L213"/>
    <mergeCell ref="M212:S212"/>
    <mergeCell ref="M213:S213"/>
    <mergeCell ref="A214:W214"/>
    <mergeCell ref="D215:E215"/>
    <mergeCell ref="M215:Q215"/>
    <mergeCell ref="D216:E216"/>
    <mergeCell ref="M216:Q216"/>
    <mergeCell ref="D217:E217"/>
    <mergeCell ref="M217:Q217"/>
    <mergeCell ref="D218:E218"/>
    <mergeCell ref="M218:Q218"/>
    <mergeCell ref="A219:L220"/>
    <mergeCell ref="M219:S219"/>
    <mergeCell ref="M220:S220"/>
    <mergeCell ref="A221:W221"/>
    <mergeCell ref="D222:E222"/>
    <mergeCell ref="M222:Q222"/>
    <mergeCell ref="D223:E223"/>
    <mergeCell ref="M223:Q223"/>
    <mergeCell ref="D224:E224"/>
    <mergeCell ref="M224:Q224"/>
    <mergeCell ref="D225:E225"/>
    <mergeCell ref="M225:Q225"/>
    <mergeCell ref="D226:E226"/>
    <mergeCell ref="M226:Q226"/>
    <mergeCell ref="D227:E227"/>
    <mergeCell ref="M227:Q227"/>
    <mergeCell ref="A228:L229"/>
    <mergeCell ref="M228:S228"/>
    <mergeCell ref="M229:S229"/>
    <mergeCell ref="A230:W230"/>
    <mergeCell ref="D231:E231"/>
    <mergeCell ref="M231:Q231"/>
    <mergeCell ref="D232:E232"/>
    <mergeCell ref="M232:Q232"/>
    <mergeCell ref="D233:E233"/>
    <mergeCell ref="M233:Q233"/>
    <mergeCell ref="D234:E234"/>
    <mergeCell ref="M234:Q234"/>
    <mergeCell ref="A235:L236"/>
    <mergeCell ref="M235:S235"/>
    <mergeCell ref="M236:S236"/>
    <mergeCell ref="A237:W237"/>
    <mergeCell ref="D238:E238"/>
    <mergeCell ref="M238:Q238"/>
    <mergeCell ref="D239:E239"/>
    <mergeCell ref="M239:Q239"/>
    <mergeCell ref="D240:E240"/>
    <mergeCell ref="M240:Q240"/>
    <mergeCell ref="A241:L242"/>
    <mergeCell ref="M241:S241"/>
    <mergeCell ref="M242:S242"/>
    <mergeCell ref="A243:W243"/>
    <mergeCell ref="D244:E244"/>
    <mergeCell ref="M244:Q244"/>
    <mergeCell ref="D245:E245"/>
    <mergeCell ref="M245:Q245"/>
    <mergeCell ref="D246:E246"/>
    <mergeCell ref="M246:Q246"/>
    <mergeCell ref="A247:L248"/>
    <mergeCell ref="M247:S247"/>
    <mergeCell ref="M248:S248"/>
    <mergeCell ref="A249:W249"/>
    <mergeCell ref="A250:W250"/>
    <mergeCell ref="D251:E251"/>
    <mergeCell ref="M251:Q251"/>
    <mergeCell ref="D252:E252"/>
    <mergeCell ref="M252:Q252"/>
    <mergeCell ref="D253:E253"/>
    <mergeCell ref="M253:Q253"/>
    <mergeCell ref="D254:E254"/>
    <mergeCell ref="M254:Q254"/>
    <mergeCell ref="D255:E255"/>
    <mergeCell ref="M255:Q255"/>
    <mergeCell ref="D256:E256"/>
    <mergeCell ref="M256:Q256"/>
    <mergeCell ref="D257:E257"/>
    <mergeCell ref="M257:Q257"/>
    <mergeCell ref="A258:L259"/>
    <mergeCell ref="M258:S258"/>
    <mergeCell ref="M259:S259"/>
    <mergeCell ref="A260:W260"/>
    <mergeCell ref="D261:E261"/>
    <mergeCell ref="M261:Q261"/>
    <mergeCell ref="D262:E262"/>
    <mergeCell ref="M262:Q262"/>
    <mergeCell ref="A263:L264"/>
    <mergeCell ref="M263:S263"/>
    <mergeCell ref="M264:S264"/>
    <mergeCell ref="A265:W265"/>
    <mergeCell ref="A266:W266"/>
    <mergeCell ref="D267:E267"/>
    <mergeCell ref="M267:Q267"/>
    <mergeCell ref="D268:E268"/>
    <mergeCell ref="M268:Q268"/>
    <mergeCell ref="A269:L270"/>
    <mergeCell ref="M269:S269"/>
    <mergeCell ref="M270:S270"/>
    <mergeCell ref="A271:W271"/>
    <mergeCell ref="D272:E272"/>
    <mergeCell ref="M272:Q272"/>
    <mergeCell ref="D273:E273"/>
    <mergeCell ref="M273:Q273"/>
    <mergeCell ref="D274:E274"/>
    <mergeCell ref="M274:Q274"/>
    <mergeCell ref="A275:L276"/>
    <mergeCell ref="M275:S275"/>
    <mergeCell ref="M276:S276"/>
    <mergeCell ref="A277:W277"/>
    <mergeCell ref="D278:E278"/>
    <mergeCell ref="M278:Q278"/>
    <mergeCell ref="A279:L280"/>
    <mergeCell ref="M279:S279"/>
    <mergeCell ref="M280:S280"/>
    <mergeCell ref="A281:W281"/>
    <mergeCell ref="D282:E282"/>
    <mergeCell ref="M282:Q282"/>
    <mergeCell ref="A283:L284"/>
    <mergeCell ref="M283:S283"/>
    <mergeCell ref="M284:S284"/>
    <mergeCell ref="A285:W285"/>
    <mergeCell ref="A286:W286"/>
    <mergeCell ref="A287:W287"/>
    <mergeCell ref="D288:E288"/>
    <mergeCell ref="M288:Q288"/>
    <mergeCell ref="D289:E289"/>
    <mergeCell ref="M289:Q289"/>
    <mergeCell ref="D290:E290"/>
    <mergeCell ref="M290:Q290"/>
    <mergeCell ref="D291:E291"/>
    <mergeCell ref="M291:Q291"/>
    <mergeCell ref="D292:E292"/>
    <mergeCell ref="M292:Q292"/>
    <mergeCell ref="D293:E293"/>
    <mergeCell ref="M293:Q293"/>
    <mergeCell ref="D294:E294"/>
    <mergeCell ref="M294:Q294"/>
    <mergeCell ref="D295:E295"/>
    <mergeCell ref="M295:Q295"/>
    <mergeCell ref="A296:L297"/>
    <mergeCell ref="M296:S296"/>
    <mergeCell ref="M297:S297"/>
    <mergeCell ref="A298:W298"/>
    <mergeCell ref="D299:E299"/>
    <mergeCell ref="M299:Q299"/>
    <mergeCell ref="D300:E300"/>
    <mergeCell ref="M300:Q300"/>
    <mergeCell ref="A301:L302"/>
    <mergeCell ref="M301:S301"/>
    <mergeCell ref="M302:S302"/>
    <mergeCell ref="A303:W303"/>
    <mergeCell ref="D304:E304"/>
    <mergeCell ref="M304:Q304"/>
    <mergeCell ref="A305:L306"/>
    <mergeCell ref="M305:S305"/>
    <mergeCell ref="M306:S306"/>
    <mergeCell ref="A307:W307"/>
    <mergeCell ref="D308:E308"/>
    <mergeCell ref="M308:Q308"/>
    <mergeCell ref="A309:L310"/>
    <mergeCell ref="M309:S309"/>
    <mergeCell ref="M310:S310"/>
    <mergeCell ref="A311:W311"/>
    <mergeCell ref="D312:E312"/>
    <mergeCell ref="M312:Q312"/>
    <mergeCell ref="A313:L314"/>
    <mergeCell ref="M313:S313"/>
    <mergeCell ref="M314:S314"/>
    <mergeCell ref="A315:W315"/>
    <mergeCell ref="A316:W316"/>
    <mergeCell ref="D317:E317"/>
    <mergeCell ref="M317:Q317"/>
    <mergeCell ref="D318:E318"/>
    <mergeCell ref="M318:Q318"/>
    <mergeCell ref="D319:E319"/>
    <mergeCell ref="M319:Q319"/>
    <mergeCell ref="D320:E320"/>
    <mergeCell ref="M320:Q320"/>
    <mergeCell ref="A321:L322"/>
    <mergeCell ref="M321:S321"/>
    <mergeCell ref="M322:S322"/>
    <mergeCell ref="A323:W323"/>
    <mergeCell ref="D324:E324"/>
    <mergeCell ref="M324:Q324"/>
    <mergeCell ref="D325:E325"/>
    <mergeCell ref="M325:Q325"/>
    <mergeCell ref="A326:L327"/>
    <mergeCell ref="M326:S326"/>
    <mergeCell ref="M327:S327"/>
    <mergeCell ref="A328:W328"/>
    <mergeCell ref="D329:E329"/>
    <mergeCell ref="M329:Q329"/>
    <mergeCell ref="D330:E330"/>
    <mergeCell ref="M330:Q330"/>
    <mergeCell ref="D331:E331"/>
    <mergeCell ref="M331:Q331"/>
    <mergeCell ref="D332:E332"/>
    <mergeCell ref="M332:Q332"/>
    <mergeCell ref="A333:L334"/>
    <mergeCell ref="M333:S333"/>
    <mergeCell ref="M334:S334"/>
    <mergeCell ref="A335:W335"/>
    <mergeCell ref="D336:E336"/>
    <mergeCell ref="M336:Q336"/>
    <mergeCell ref="A337:L338"/>
    <mergeCell ref="M337:S337"/>
    <mergeCell ref="M338:S338"/>
    <mergeCell ref="A339:W339"/>
    <mergeCell ref="A340:W340"/>
    <mergeCell ref="A341:W341"/>
    <mergeCell ref="D342:E342"/>
    <mergeCell ref="M342:Q342"/>
    <mergeCell ref="D343:E343"/>
    <mergeCell ref="M343:Q343"/>
    <mergeCell ref="A344:L345"/>
    <mergeCell ref="M344:S344"/>
    <mergeCell ref="M345:S345"/>
    <mergeCell ref="A346:W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D351:E351"/>
    <mergeCell ref="M351:Q351"/>
    <mergeCell ref="D352:E352"/>
    <mergeCell ref="M352:Q352"/>
    <mergeCell ref="D353:E353"/>
    <mergeCell ref="M353:Q353"/>
    <mergeCell ref="D354:E354"/>
    <mergeCell ref="M354:Q354"/>
    <mergeCell ref="D355:E355"/>
    <mergeCell ref="M355:Q355"/>
    <mergeCell ref="D356:E356"/>
    <mergeCell ref="M356:Q356"/>
    <mergeCell ref="D357:E357"/>
    <mergeCell ref="M357:Q357"/>
    <mergeCell ref="D358:E358"/>
    <mergeCell ref="M358:Q358"/>
    <mergeCell ref="D359:E359"/>
    <mergeCell ref="M359:Q359"/>
    <mergeCell ref="A360:L361"/>
    <mergeCell ref="M360:S360"/>
    <mergeCell ref="M361:S361"/>
    <mergeCell ref="A362:W362"/>
    <mergeCell ref="D363:E363"/>
    <mergeCell ref="M363:Q363"/>
    <mergeCell ref="D364:E364"/>
    <mergeCell ref="M364:Q364"/>
    <mergeCell ref="D365:E365"/>
    <mergeCell ref="M365:Q365"/>
    <mergeCell ref="D366:E366"/>
    <mergeCell ref="M366:Q366"/>
    <mergeCell ref="A367:L368"/>
    <mergeCell ref="M367:S367"/>
    <mergeCell ref="M368:S368"/>
    <mergeCell ref="A369:W369"/>
    <mergeCell ref="D370:E370"/>
    <mergeCell ref="M370:Q370"/>
    <mergeCell ref="A371:L372"/>
    <mergeCell ref="M371:S371"/>
    <mergeCell ref="M372:S372"/>
    <mergeCell ref="A373:W373"/>
    <mergeCell ref="D374:E374"/>
    <mergeCell ref="M374:Q374"/>
    <mergeCell ref="D375:E375"/>
    <mergeCell ref="M375:Q375"/>
    <mergeCell ref="D376:E376"/>
    <mergeCell ref="M376:Q376"/>
    <mergeCell ref="A377:L378"/>
    <mergeCell ref="M377:S377"/>
    <mergeCell ref="M378:S378"/>
    <mergeCell ref="A379:W379"/>
    <mergeCell ref="D380:E380"/>
    <mergeCell ref="M380:Q380"/>
    <mergeCell ref="A381:L382"/>
    <mergeCell ref="M381:S381"/>
    <mergeCell ref="M382:S382"/>
    <mergeCell ref="A383:W383"/>
    <mergeCell ref="A384:W384"/>
    <mergeCell ref="D385:E385"/>
    <mergeCell ref="M385:Q385"/>
    <mergeCell ref="D386:E386"/>
    <mergeCell ref="M386:Q386"/>
    <mergeCell ref="A387:L388"/>
    <mergeCell ref="M387:S387"/>
    <mergeCell ref="M388:S388"/>
    <mergeCell ref="A389:W389"/>
    <mergeCell ref="D390:E390"/>
    <mergeCell ref="M390:Q390"/>
    <mergeCell ref="D391:E391"/>
    <mergeCell ref="M391:Q391"/>
    <mergeCell ref="D392:E392"/>
    <mergeCell ref="M392:Q392"/>
    <mergeCell ref="D393:E393"/>
    <mergeCell ref="M393:Q393"/>
    <mergeCell ref="D394:E394"/>
    <mergeCell ref="M394:Q394"/>
    <mergeCell ref="D395:E395"/>
    <mergeCell ref="M395:Q395"/>
    <mergeCell ref="D396:E396"/>
    <mergeCell ref="M396:Q396"/>
    <mergeCell ref="A397:L398"/>
    <mergeCell ref="M397:S397"/>
    <mergeCell ref="M398:S398"/>
    <mergeCell ref="A399:W399"/>
    <mergeCell ref="D400:E400"/>
    <mergeCell ref="M400:Q400"/>
    <mergeCell ref="A401:L402"/>
    <mergeCell ref="M401:S401"/>
    <mergeCell ref="M402:S402"/>
    <mergeCell ref="A403:W403"/>
    <mergeCell ref="D404:E404"/>
    <mergeCell ref="M404:Q404"/>
    <mergeCell ref="A405:L406"/>
    <mergeCell ref="M405:S405"/>
    <mergeCell ref="M406:S406"/>
    <mergeCell ref="A407:W407"/>
    <mergeCell ref="A408:W408"/>
    <mergeCell ref="A409:W409"/>
    <mergeCell ref="D410:E410"/>
    <mergeCell ref="M410:Q410"/>
    <mergeCell ref="D411:E411"/>
    <mergeCell ref="M411:Q411"/>
    <mergeCell ref="D412:E412"/>
    <mergeCell ref="M412:Q412"/>
    <mergeCell ref="D413:E413"/>
    <mergeCell ref="M413:Q413"/>
    <mergeCell ref="D414:E414"/>
    <mergeCell ref="M414:Q414"/>
    <mergeCell ref="D415:E415"/>
    <mergeCell ref="M415:Q415"/>
    <mergeCell ref="D416:E416"/>
    <mergeCell ref="M416:Q416"/>
    <mergeCell ref="D417:E417"/>
    <mergeCell ref="M417:Q417"/>
    <mergeCell ref="D418:E418"/>
    <mergeCell ref="M418:Q418"/>
    <mergeCell ref="A419:L420"/>
    <mergeCell ref="M419:S419"/>
    <mergeCell ref="M420:S420"/>
    <mergeCell ref="A421:W421"/>
    <mergeCell ref="D422:E422"/>
    <mergeCell ref="M422:Q422"/>
    <mergeCell ref="D423:E423"/>
    <mergeCell ref="M423:Q423"/>
    <mergeCell ref="A424:L425"/>
    <mergeCell ref="M424:S424"/>
    <mergeCell ref="M425:S425"/>
    <mergeCell ref="A426:W426"/>
    <mergeCell ref="D427:E427"/>
    <mergeCell ref="M427:Q427"/>
    <mergeCell ref="D428:E428"/>
    <mergeCell ref="M428:Q428"/>
    <mergeCell ref="D429:E429"/>
    <mergeCell ref="M429:Q429"/>
    <mergeCell ref="D430:E430"/>
    <mergeCell ref="M430:Q430"/>
    <mergeCell ref="D431:E431"/>
    <mergeCell ref="M431:Q431"/>
    <mergeCell ref="D432:E432"/>
    <mergeCell ref="M432:Q432"/>
    <mergeCell ref="A433:L434"/>
    <mergeCell ref="M433:S433"/>
    <mergeCell ref="M434:S434"/>
    <mergeCell ref="A435:W435"/>
    <mergeCell ref="D436:E436"/>
    <mergeCell ref="M436:Q436"/>
    <mergeCell ref="D437:E437"/>
    <mergeCell ref="M437:Q437"/>
    <mergeCell ref="A438:L439"/>
    <mergeCell ref="M438:S438"/>
    <mergeCell ref="M439:S439"/>
    <mergeCell ref="A440:W440"/>
    <mergeCell ref="A441:W441"/>
    <mergeCell ref="A442:W442"/>
    <mergeCell ref="D443:E443"/>
    <mergeCell ref="M443:Q443"/>
    <mergeCell ref="D444:E444"/>
    <mergeCell ref="M444:Q444"/>
    <mergeCell ref="A445:L446"/>
    <mergeCell ref="M445:S445"/>
    <mergeCell ref="M446:S446"/>
    <mergeCell ref="A447:W447"/>
    <mergeCell ref="D448:E448"/>
    <mergeCell ref="M448:Q448"/>
    <mergeCell ref="D449:E449"/>
    <mergeCell ref="M449:Q449"/>
    <mergeCell ref="A450:L451"/>
    <mergeCell ref="M450:S450"/>
    <mergeCell ref="M451:S451"/>
    <mergeCell ref="A452:W452"/>
    <mergeCell ref="D453:E453"/>
    <mergeCell ref="M453:Q453"/>
    <mergeCell ref="D454:E454"/>
    <mergeCell ref="M454:Q454"/>
    <mergeCell ref="A455:L456"/>
    <mergeCell ref="M455:S455"/>
    <mergeCell ref="M456:S456"/>
    <mergeCell ref="A457:W457"/>
    <mergeCell ref="D458:E458"/>
    <mergeCell ref="M458:Q458"/>
    <mergeCell ref="D459:E459"/>
    <mergeCell ref="M459:Q459"/>
    <mergeCell ref="D460:E460"/>
    <mergeCell ref="M460:Q460"/>
    <mergeCell ref="A461:L462"/>
    <mergeCell ref="M461:S461"/>
    <mergeCell ref="M462:S462"/>
    <mergeCell ref="A463:L468"/>
    <mergeCell ref="M463:S463"/>
    <mergeCell ref="M464:S464"/>
    <mergeCell ref="M465:S465"/>
    <mergeCell ref="M466:S466"/>
    <mergeCell ref="M467:S467"/>
    <mergeCell ref="M468:S468"/>
    <mergeCell ref="C470:F470"/>
    <mergeCell ref="G470:L470"/>
    <mergeCell ref="M470:N470"/>
    <mergeCell ref="O470:P470"/>
    <mergeCell ref="A471:A472"/>
    <mergeCell ref="B471:B472"/>
    <mergeCell ref="C471:C472"/>
    <mergeCell ref="D471:D472"/>
    <mergeCell ref="E471:E472"/>
    <mergeCell ref="F471:F472"/>
    <mergeCell ref="G471:G472"/>
    <mergeCell ref="H471:H472"/>
    <mergeCell ref="I471:I472"/>
    <mergeCell ref="J471:J472"/>
    <mergeCell ref="K471:K472"/>
    <mergeCell ref="L471:L472"/>
    <mergeCell ref="M471:M472"/>
    <mergeCell ref="N471:N472"/>
    <mergeCell ref="O471:O472"/>
    <mergeCell ref="P471:P472"/>
    <mergeCell ref="Q471:Q472"/>
    <mergeCell ref="R471:R472"/>
  </mergeCells>
  <conditionalFormatting sqref="A8:K8 M9:O13 A9:C10">
    <cfRule type="expression" priority="2" aboveAverage="0" equalAverage="0" bottom="0" percent="0" rank="0" text="" dxfId="0">
      <formula>IF($S$5="самовывоз",1,0)</formula>
    </cfRule>
  </conditionalFormatting>
  <conditionalFormatting sqref="H10:K10">
    <cfRule type="expression" priority="3" aboveAverage="0" equalAverage="0" bottom="0" percent="0" rank="0" text="" dxfId="1">
      <formula>IF($S$5="самовывоз",1,0)</formula>
    </cfRule>
  </conditionalFormatting>
  <conditionalFormatting sqref="J9:K9">
    <cfRule type="expression" priority="4" aboveAverage="0" equalAverage="0" bottom="0" percent="0" rank="0" text="" dxfId="2">
      <formula>IF($S$5="самовывоз",1,0)</formula>
    </cfRule>
  </conditionalFormatting>
  <conditionalFormatting sqref="H9:I9">
    <cfRule type="expression" priority="5" aboveAverage="0" equalAverage="0" bottom="0" percent="0" rank="0" text="" dxfId="3">
      <formula>IF($S$5="самовывоз",1,0)</formula>
    </cfRule>
  </conditionalFormatting>
  <conditionalFormatting sqref="F9:G9">
    <cfRule type="expression" priority="6" aboveAverage="0" equalAverage="0" bottom="0" percent="0" rank="0" text="" dxfId="4">
      <formula>IF($S$5="самовывоз",1,0)</formula>
    </cfRule>
  </conditionalFormatting>
  <conditionalFormatting sqref="F10:G10">
    <cfRule type="expression" priority="7" aboveAverage="0" equalAverage="0" bottom="0" percent="0" rank="0" text="" dxfId="5">
      <formula>IF($S$5="самовывоз",1,0)</formula>
    </cfRule>
  </conditionalFormatting>
  <conditionalFormatting sqref="D9:E9">
    <cfRule type="expression" priority="8" aboveAverage="0" equalAverage="0" bottom="0" percent="0" rank="0" text="" dxfId="6">
      <formula>IF($S$5="самовывоз",1,0)</formula>
    </cfRule>
  </conditionalFormatting>
  <conditionalFormatting sqref="D10:E10">
    <cfRule type="expression" priority="9" aboveAverage="0" equalAverage="0" bottom="0" percent="0" rank="0" text="" dxfId="7">
      <formula>IF($S$5="самовывоз",1,0)</formula>
    </cfRule>
  </conditionalFormatting>
  <dataValidations count="16">
    <dataValidation allowBlank="true" operator="between" prompt="День недели загрузки. Считается сам." showDropDown="false" showErrorMessage="true" showInputMessage="true" sqref="N6:N7" type="none">
      <formula1>0</formula1>
      <formula2>0</formula2>
    </dataValidation>
    <dataValidation allowBlank="true" operator="between" showDropDown="false" showErrorMessage="true" showInputMessage="true" sqref="U16:Y16" type="list">
      <formula1>"80-60,60-40,40-10,70-10"</formula1>
      <formula2>0</formula2>
    </dataValidation>
    <dataValidation allowBlank="true" error="Укажите дату загрузки. Пример 10.10.2007" errorTitle="Внимание!" operator="between" prompt="Укажите дату загрузки. Пример 10.10.2007" showDropDown="false" showErrorMessage="true" showInputMessage="true" sqref="N5:O5" type="date">
      <formula1>43831</formula1>
      <formula2>47484</formula2>
    </dataValidation>
    <dataValidation allowBlank="true" operator="between" prompt="Введите название вашей фирмы." showDropDown="false" showErrorMessage="true" showInputMessage="true" sqref="S6:S7" type="none">
      <formula1>0</formula1>
      <formula2>0</formula2>
    </dataValidation>
    <dataValidation allowBlank="true" operator="between" prompt="Введите код клиента в системе Axapta" showDropDown="false" showErrorMessage="true" showInputMessage="true" sqref="S10" type="none">
      <formula1>0</formula1>
      <formula2>0</formula2>
    </dataValidation>
    <dataValidation allowBlank="true" operator="between" prompt="Определите тип Вашего заказа" showDropDown="false" showErrorMessage="true" showInputMessage="true" sqref="S11:T11" type="list">
      <formula1>"Основной заказ,Дозаказ,Замена"</formula1>
      <formula2>0</formula2>
    </dataValidation>
    <dataValidation allowBlank="true" operator="between" showDropDown="false" showErrorMessage="true" showInputMessage="true" sqref="D6:K6" type="list">
      <formula1>DeliveryAdressList</formula1>
      <formula2>0</formula2>
    </dataValidation>
    <dataValidation allowBlank="true" error="Выберите значение из списка&#10;" errorTitle="Внимание!" operator="between" prompt="Выберите значение из списка" showDropDown="false" showErrorMessage="true" showInputMessage="true" sqref="S5:T5" type="list">
      <formula1>DeliveryMethodList</formula1>
      <formula2>0</formula2>
    </dataValidation>
    <dataValidation allowBlank="true" operator="between" showDropDown="false" showErrorMessage="true" showInputMessage="true" sqref="D8:K8" type="list">
      <formula1>CHOOSE($D$7,UnloadAdressList0001,UnloadAdressList0002,UnloadAdressList0003,UnloadAdressList0004,UnloadAdressList0005,UnloadAdressList0006,UnloadAdressList0007,UnloadAdressList0008,UnloadAdressList0009)</formula1>
      <formula2>0</formula2>
    </dataValidation>
    <dataValidation allowBlank="false" error="Укаите время загрузки. Пример: 9:00" errorTitle="Внимание!" operator="between" prompt="Укажите время загрузки. Пример: 9:00" showDropDown="false" showErrorMessage="true" showInputMessage="true" sqref="N8:O8" type="time">
      <formula1>0.000694444444444444</formula1>
      <formula2>0.999305555555556</formula2>
    </dataValidation>
    <dataValidation allowBlank="true" error="Укажите время доставки. Пример: 9:00" errorTitle="Внимание!" operator="between" prompt="Укажите время доставки. Пример: 9:00" showDropDown="false" showErrorMessage="true" showInputMessage="true" sqref="N10:O13" type="time">
      <formula1>0.000694444444444444</formula1>
      <formula2>0.999305555555556</formula2>
    </dataValidation>
    <dataValidation allowBlank="true" error="Укажите дату доставки. Пример 10.10.2007" errorTitle="Внимание!" operator="between" prompt="Укажите дату доставки. Пример 10.10.2007" showDropDown="false" showErrorMessage="true" showInputMessage="true" sqref="N9:O9" type="date">
      <formula1>43831</formula1>
      <formula2>47484</formula2>
    </dataValidation>
    <dataValidation allowBlank="true" operator="between" showDropDown="false" showErrorMessage="true" showInputMessage="true" sqref="D9:E9" type="list">
      <formula1>"','Представитель клиента,'Уполномоченное лицо,'Разовая доверенность,'Будет определено на месте"</formula1>
      <formula2>0</formula2>
    </dataValidation>
    <dataValidation allowBlank="true" operator="between" showDropDown="false" showErrorMessage="true" showInputMessage="true" sqref="D10:E10" type="list">
      <formula1>IF(TypeProxy="Уполномоченное лицо",NumProxySet,null)</formula1>
      <formula2>0</formula2>
    </dataValidation>
    <dataValidation allowBlank="true" error="укажите вес, кратный весу коробки" operator="equal" showDropDown="false" showErrorMessage="true" showInputMessage="true" sqref="W22:Y22" type="none">
      <formula1>0</formula1>
      <formula2>0</formula2>
    </dataValidation>
    <dataValidation allowBlank="true" operator="between" showDropDown="false" showErrorMessage="true" showInputMessage="true" sqref="S12" type="list">
      <formula1>DeliveryConditionsList</formula1>
      <formula2>0</formula2>
    </dataValidation>
  </dataValidations>
  <printOptions headings="false" gridLines="false" gridLinesSet="true" horizontalCentered="false" verticalCentered="false"/>
  <pageMargins left="0.236111111111111" right="0.236111111111111" top="0.747916666666667" bottom="0.747916666666667" header="0.511805555555555" footer="0.511805555555555"/>
  <pageSetup paperSize="9" scale="45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H4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0" activeCellId="0" sqref="B10"/>
    </sheetView>
  </sheetViews>
  <sheetFormatPr defaultColWidth="8.8671875" defaultRowHeight="12.75" zeroHeight="false" outlineLevelRow="0" outlineLevelCol="0"/>
  <cols>
    <col collapsed="false" customWidth="true" hidden="false" outlineLevel="0" max="1" min="1" style="0" width="6.42"/>
    <col collapsed="false" customWidth="true" hidden="false" outlineLevel="0" max="2" min="2" style="0" width="29.57"/>
    <col collapsed="false" customWidth="true" hidden="false" outlineLevel="0" max="3" min="3" style="0" width="34.14"/>
    <col collapsed="false" customWidth="true" hidden="false" outlineLevel="0" max="4" min="4" style="0" width="37.42"/>
  </cols>
  <sheetData>
    <row r="1" customFormat="false" ht="12.75" hidden="false" customHeight="false" outlineLevel="0" collapsed="false">
      <c r="G1" s="0" t="s">
        <v>607</v>
      </c>
      <c r="H1" s="113"/>
    </row>
    <row r="3" customFormat="false" ht="12.75" hidden="false" customHeight="false" outlineLevel="0" collapsed="false">
      <c r="B3" s="114" t="s">
        <v>608</v>
      </c>
      <c r="C3" s="114"/>
      <c r="D3" s="114"/>
      <c r="E3" s="114"/>
    </row>
    <row r="4" customFormat="false" ht="12.75" hidden="false" customHeight="false" outlineLevel="0" collapsed="false">
      <c r="B4" s="114" t="s">
        <v>12</v>
      </c>
      <c r="C4" s="114"/>
      <c r="D4" s="114"/>
      <c r="E4" s="114"/>
    </row>
    <row r="6" customFormat="false" ht="12.75" hidden="false" customHeight="false" outlineLevel="0" collapsed="false">
      <c r="B6" s="114" t="s">
        <v>14</v>
      </c>
      <c r="C6" s="114" t="s">
        <v>609</v>
      </c>
      <c r="D6" s="114" t="s">
        <v>610</v>
      </c>
      <c r="E6" s="114"/>
    </row>
    <row r="7" customFormat="false" ht="12.75" hidden="false" customHeight="false" outlineLevel="0" collapsed="false">
      <c r="B7" s="114" t="s">
        <v>611</v>
      </c>
      <c r="C7" s="114" t="s">
        <v>612</v>
      </c>
      <c r="D7" s="114" t="s">
        <v>613</v>
      </c>
      <c r="E7" s="114"/>
    </row>
    <row r="8" customFormat="false" ht="12.75" hidden="false" customHeight="false" outlineLevel="0" collapsed="false">
      <c r="B8" s="114" t="s">
        <v>614</v>
      </c>
      <c r="C8" s="114" t="s">
        <v>615</v>
      </c>
      <c r="D8" s="114" t="s">
        <v>616</v>
      </c>
      <c r="E8" s="114"/>
    </row>
    <row r="9" customFormat="false" ht="12.75" hidden="false" customHeight="false" outlineLevel="0" collapsed="false">
      <c r="B9" s="114" t="s">
        <v>617</v>
      </c>
      <c r="C9" s="114" t="s">
        <v>618</v>
      </c>
      <c r="D9" s="114" t="s">
        <v>619</v>
      </c>
      <c r="E9" s="114"/>
    </row>
    <row r="10" customFormat="false" ht="12.75" hidden="false" customHeight="false" outlineLevel="0" collapsed="false">
      <c r="B10" s="114" t="s">
        <v>620</v>
      </c>
      <c r="C10" s="114" t="s">
        <v>621</v>
      </c>
      <c r="D10" s="114" t="s">
        <v>622</v>
      </c>
      <c r="E10" s="114"/>
    </row>
    <row r="11" customFormat="false" ht="12.75" hidden="false" customHeight="false" outlineLevel="0" collapsed="false">
      <c r="B11" s="114" t="s">
        <v>623</v>
      </c>
      <c r="C11" s="114" t="s">
        <v>624</v>
      </c>
      <c r="D11" s="114" t="s">
        <v>625</v>
      </c>
      <c r="E11" s="114"/>
    </row>
    <row r="12" customFormat="false" ht="12.75" hidden="false" customHeight="false" outlineLevel="0" collapsed="false">
      <c r="B12" s="114" t="s">
        <v>626</v>
      </c>
      <c r="C12" s="114" t="s">
        <v>627</v>
      </c>
      <c r="D12" s="114" t="s">
        <v>628</v>
      </c>
      <c r="E12" s="114"/>
    </row>
    <row r="13" customFormat="false" ht="12.75" hidden="false" customHeight="false" outlineLevel="0" collapsed="false">
      <c r="B13" s="114" t="s">
        <v>629</v>
      </c>
      <c r="C13" s="114" t="s">
        <v>630</v>
      </c>
      <c r="D13" s="114" t="s">
        <v>631</v>
      </c>
      <c r="E13" s="114"/>
    </row>
    <row r="14" customFormat="false" ht="12.75" hidden="false" customHeight="false" outlineLevel="0" collapsed="false">
      <c r="B14" s="114" t="s">
        <v>632</v>
      </c>
      <c r="C14" s="114" t="s">
        <v>633</v>
      </c>
      <c r="D14" s="114" t="s">
        <v>634</v>
      </c>
      <c r="E14" s="114"/>
    </row>
    <row r="16" customFormat="false" ht="12.75" hidden="false" customHeight="false" outlineLevel="0" collapsed="false">
      <c r="B16" s="114" t="s">
        <v>635</v>
      </c>
      <c r="C16" s="114" t="s">
        <v>609</v>
      </c>
      <c r="D16" s="114"/>
      <c r="E16" s="114"/>
    </row>
    <row r="18" customFormat="false" ht="12.75" hidden="false" customHeight="false" outlineLevel="0" collapsed="false">
      <c r="B18" s="114" t="s">
        <v>636</v>
      </c>
      <c r="C18" s="114" t="s">
        <v>612</v>
      </c>
      <c r="D18" s="114"/>
      <c r="E18" s="114"/>
    </row>
    <row r="20" customFormat="false" ht="12.75" hidden="false" customHeight="false" outlineLevel="0" collapsed="false">
      <c r="B20" s="114" t="s">
        <v>637</v>
      </c>
      <c r="C20" s="114" t="s">
        <v>615</v>
      </c>
      <c r="D20" s="114"/>
      <c r="E20" s="114"/>
    </row>
    <row r="22" customFormat="false" ht="12.75" hidden="false" customHeight="false" outlineLevel="0" collapsed="false">
      <c r="B22" s="114" t="s">
        <v>638</v>
      </c>
      <c r="C22" s="114" t="s">
        <v>618</v>
      </c>
      <c r="D22" s="114"/>
      <c r="E22" s="114"/>
    </row>
    <row r="24" customFormat="false" ht="12.75" hidden="false" customHeight="false" outlineLevel="0" collapsed="false">
      <c r="B24" s="114" t="s">
        <v>639</v>
      </c>
      <c r="C24" s="114" t="s">
        <v>621</v>
      </c>
      <c r="D24" s="114"/>
      <c r="E24" s="114"/>
    </row>
    <row r="26" customFormat="false" ht="12.75" hidden="false" customHeight="false" outlineLevel="0" collapsed="false">
      <c r="B26" s="114" t="s">
        <v>640</v>
      </c>
      <c r="C26" s="114" t="s">
        <v>624</v>
      </c>
      <c r="D26" s="114"/>
      <c r="E26" s="114"/>
    </row>
    <row r="28" customFormat="false" ht="12.75" hidden="false" customHeight="false" outlineLevel="0" collapsed="false">
      <c r="B28" s="114" t="s">
        <v>641</v>
      </c>
      <c r="C28" s="114" t="s">
        <v>627</v>
      </c>
      <c r="D28" s="114"/>
      <c r="E28" s="114"/>
    </row>
    <row r="30" customFormat="false" ht="12.75" hidden="false" customHeight="false" outlineLevel="0" collapsed="false">
      <c r="B30" s="114" t="s">
        <v>642</v>
      </c>
      <c r="C30" s="114" t="s">
        <v>630</v>
      </c>
      <c r="D30" s="114"/>
      <c r="E30" s="114"/>
    </row>
    <row r="32" customFormat="false" ht="12.75" hidden="false" customHeight="false" outlineLevel="0" collapsed="false">
      <c r="B32" s="114" t="s">
        <v>643</v>
      </c>
      <c r="C32" s="114" t="s">
        <v>633</v>
      </c>
      <c r="D32" s="114"/>
      <c r="E32" s="114"/>
    </row>
    <row r="34" customFormat="false" ht="12.75" hidden="false" customHeight="false" outlineLevel="0" collapsed="false">
      <c r="B34" s="114" t="s">
        <v>644</v>
      </c>
      <c r="C34" s="114"/>
      <c r="D34" s="114"/>
      <c r="E34" s="114"/>
    </row>
    <row r="35" customFormat="false" ht="12.75" hidden="false" customHeight="false" outlineLevel="0" collapsed="false">
      <c r="B35" s="114" t="s">
        <v>645</v>
      </c>
      <c r="C35" s="114"/>
      <c r="D35" s="114"/>
      <c r="E35" s="114"/>
    </row>
    <row r="36" customFormat="false" ht="12.75" hidden="false" customHeight="false" outlineLevel="0" collapsed="false">
      <c r="B36" s="114" t="s">
        <v>646</v>
      </c>
      <c r="C36" s="114"/>
      <c r="D36" s="114"/>
      <c r="E36" s="114"/>
    </row>
    <row r="37" customFormat="false" ht="12.75" hidden="false" customHeight="false" outlineLevel="0" collapsed="false">
      <c r="B37" s="114" t="s">
        <v>647</v>
      </c>
      <c r="C37" s="114"/>
      <c r="D37" s="114"/>
      <c r="E37" s="114"/>
    </row>
    <row r="38" customFormat="false" ht="12.75" hidden="false" customHeight="false" outlineLevel="0" collapsed="false">
      <c r="B38" s="114" t="s">
        <v>648</v>
      </c>
      <c r="C38" s="114"/>
      <c r="D38" s="114"/>
      <c r="E38" s="114"/>
    </row>
    <row r="39" customFormat="false" ht="12.75" hidden="false" customHeight="false" outlineLevel="0" collapsed="false">
      <c r="B39" s="114" t="s">
        <v>649</v>
      </c>
      <c r="C39" s="114"/>
      <c r="D39" s="114"/>
      <c r="E39" s="114"/>
    </row>
    <row r="40" customFormat="false" ht="12.75" hidden="false" customHeight="false" outlineLevel="0" collapsed="false">
      <c r="B40" s="114" t="s">
        <v>650</v>
      </c>
      <c r="C40" s="114"/>
      <c r="D40" s="114"/>
      <c r="E40" s="114"/>
    </row>
    <row r="41" customFormat="false" ht="12.75" hidden="false" customHeight="false" outlineLevel="0" collapsed="false">
      <c r="B41" s="114" t="s">
        <v>651</v>
      </c>
      <c r="C41" s="114"/>
      <c r="D41" s="114"/>
      <c r="E41" s="114"/>
    </row>
    <row r="42" customFormat="false" ht="12.75" hidden="false" customHeight="false" outlineLevel="0" collapsed="false">
      <c r="B42" s="114" t="s">
        <v>652</v>
      </c>
      <c r="C42" s="114"/>
      <c r="D42" s="114"/>
      <c r="E42" s="114"/>
    </row>
    <row r="43" customFormat="false" ht="12.75" hidden="false" customHeight="false" outlineLevel="0" collapsed="false">
      <c r="B43" s="114" t="s">
        <v>653</v>
      </c>
      <c r="C43" s="114"/>
      <c r="D43" s="114"/>
      <c r="E43" s="114"/>
    </row>
    <row r="44" customFormat="false" ht="12.75" hidden="false" customHeight="false" outlineLevel="0" collapsed="false">
      <c r="B44" s="114" t="s">
        <v>654</v>
      </c>
      <c r="C44" s="114"/>
      <c r="D44" s="114"/>
      <c r="E44" s="114"/>
    </row>
  </sheetData>
  <sheetProtection algorithmName="SHA-512" hashValue="VeO2imLotM8QC45eUaZR9C2OaGJFm/a/XkhRjHi6/PLQOlsePJu0capteE+Y9hrI2+3SVZhVgZCkviai8N6gxw==" saltValue="D8Y3rNjm4DWBU5+rLDXTdA==" spinCount="100000" sheet="true" objects="true" scenarios="true" sort="false" autoFilter="false" pivotTables="false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bb0b2827-4eb3-461f-8866-28597c48f473"/>
    <ds:schemaRef ds:uri="http://schemas.openxmlformats.org/package/2006/metadata/core-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2021-11-12T12:13:19Z</dcterms:created>
  <dc:creator>Microsoft Office User</dc:creator>
  <dc:description/>
  <dc:language>ru-RU</dc:language>
  <cp:lastModifiedBy/>
  <dcterms:modified xsi:type="dcterms:W3CDTF">2023-08-29T12:47:42Z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0x010100BE9B55E4B75ADC4EA022BCFE912025B5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