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8,23 ДНР на Мариуполь\"/>
    </mc:Choice>
  </mc:AlternateContent>
  <xr:revisionPtr revIDLastSave="0" documentId="13_ncr:1_{9DE0103D-B68F-47AC-B127-4CB00F42A5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W157" i="1" s="1"/>
  <c r="V155" i="1"/>
  <c r="U153" i="1"/>
  <c r="U152" i="1"/>
  <c r="V151" i="1"/>
  <c r="W151" i="1" s="1"/>
  <c r="M151" i="1"/>
  <c r="W150" i="1"/>
  <c r="W152" i="1" s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228" i="1"/>
  <c r="W275" i="1"/>
  <c r="W433" i="1"/>
  <c r="V461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W321" i="1" s="1"/>
  <c r="V333" i="1"/>
  <c r="W347" i="1"/>
  <c r="V378" i="1"/>
  <c r="V377" i="1"/>
  <c r="W390" i="1"/>
  <c r="W397" i="1" s="1"/>
  <c r="V438" i="1"/>
  <c r="W458" i="1"/>
  <c r="W461" i="1" s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3" i="1"/>
  <c r="V439" i="1"/>
  <c r="R473" i="1"/>
  <c r="V446" i="1"/>
  <c r="W443" i="1"/>
  <c r="W445" i="1" s="1"/>
  <c r="V450" i="1"/>
  <c r="V455" i="1"/>
  <c r="Q473" i="1"/>
  <c r="V321" i="1"/>
  <c r="V467" i="1" l="1"/>
  <c r="V463" i="1"/>
  <c r="W468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<sst xmlns="http://schemas.openxmlformats.org/spreadsheetml/2006/main" count="1699" uniqueCount="652">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</sst>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2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45165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15"/>
      <c r="C6" s="316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Воскресенье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8"/>
      <c r="R8" s="319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22.5</v>
      </c>
      <c r="V51" s="307">
        <f>IFERROR(IF(U51="",0,CEILING((U51/$H51),1)*$H51),"")</f>
        <v>24.3</v>
      </c>
      <c r="W51" s="37">
        <f>IFERROR(IF(V51=0,"",ROUNDUP(V51/H51,0)*0.00753),"")</f>
        <v>6.7769999999999997E-2</v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8.3333333333333321</v>
      </c>
      <c r="V52" s="308">
        <f>IFERROR(V50/H50,"0")+IFERROR(V51/H51,"0")</f>
        <v>9</v>
      </c>
      <c r="W52" s="308">
        <f>IFERROR(IF(W50="",0,W50),"0")+IFERROR(IF(W51="",0,W51),"0")</f>
        <v>6.7769999999999997E-2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22.5</v>
      </c>
      <c r="V53" s="308">
        <f>IFERROR(SUM(V50:V51),"0")</f>
        <v>24.3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30</v>
      </c>
      <c r="V63" s="307">
        <f t="shared" ref="V63:V79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100</v>
      </c>
      <c r="V64" s="307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70</v>
      </c>
      <c r="V66" s="307">
        <f t="shared" si="2"/>
        <v>75.600000000000009</v>
      </c>
      <c r="W66" s="37">
        <f>IFERROR(IF(V66=0,"",ROUNDUP(V66/H66,0)*0.02175),"")</f>
        <v>0.15225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25</v>
      </c>
      <c r="V68" s="307">
        <f t="shared" si="2"/>
        <v>27</v>
      </c>
      <c r="W68" s="37">
        <f>IFERROR(IF(V68=0,"",ROUNDUP(V68/H68,0)*0.00753),"")</f>
        <v>6.7769999999999997E-2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25</v>
      </c>
      <c r="V75" s="307">
        <f t="shared" si="2"/>
        <v>25</v>
      </c>
      <c r="W75" s="37">
        <f t="shared" si="3"/>
        <v>4.6850000000000003E-2</v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13.5</v>
      </c>
      <c r="V76" s="307">
        <f t="shared" si="2"/>
        <v>13.5</v>
      </c>
      <c r="W76" s="37">
        <f>IFERROR(IF(V76=0,"",ROUNDUP(V76/H76,0)*0.00753),"")</f>
        <v>3.7650000000000003E-2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36.851851851851855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39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0.58726999999999996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263.5</v>
      </c>
      <c r="V81" s="308">
        <f>IFERROR(SUM(V63:V79),"0")</f>
        <v>281.5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13.5</v>
      </c>
      <c r="V87" s="307">
        <f t="shared" si="4"/>
        <v>14.399999999999999</v>
      </c>
      <c r="W87" s="37">
        <f>IFERROR(IF(V87=0,"",ROUNDUP(V87/H87,0)*0.00753),"")</f>
        <v>4.5179999999999998E-2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25</v>
      </c>
      <c r="V88" s="307">
        <f t="shared" si="4"/>
        <v>27</v>
      </c>
      <c r="W88" s="37">
        <f>IFERROR(IF(V88=0,"",ROUNDUP(V88/H88,0)*0.00753),"")</f>
        <v>6.7769999999999997E-2</v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13.958333333333334</v>
      </c>
      <c r="V89" s="308">
        <f>IFERROR(V83/H83,"0")+IFERROR(V84/H84,"0")+IFERROR(V85/H85,"0")+IFERROR(V86/H86,"0")+IFERROR(V87/H87,"0")+IFERROR(V88/H88,"0")</f>
        <v>15</v>
      </c>
      <c r="W89" s="308">
        <f>IFERROR(IF(W83="",0,W83),"0")+IFERROR(IF(W84="",0,W84),"0")+IFERROR(IF(W85="",0,W85),"0")+IFERROR(IF(W86="",0,W86),"0")+IFERROR(IF(W87="",0,W87),"0")+IFERROR(IF(W88="",0,W88),"0")</f>
        <v>0.11294999999999999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38.5</v>
      </c>
      <c r="V90" s="308">
        <f>IFERROR(SUM(V83:V88),"0")</f>
        <v>41.4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500</v>
      </c>
      <c r="V104" s="307">
        <f t="shared" ref="V104:V110" si="6">IFERROR(IF(U104="",0,CEILING((U104/$H104),1)*$H104),"")</f>
        <v>502.2</v>
      </c>
      <c r="W104" s="37">
        <f>IFERROR(IF(V104=0,"",ROUNDUP(V104/H104,0)*0.02175),"")</f>
        <v>1.3484999999999998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202.5</v>
      </c>
      <c r="V107" s="307">
        <f t="shared" si="6"/>
        <v>202.5</v>
      </c>
      <c r="W107" s="37">
        <f>IFERROR(IF(V107=0,"",ROUNDUP(V107/H107,0)*0.00753),"")</f>
        <v>0.56474999999999997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136.72839506172841</v>
      </c>
      <c r="V111" s="308">
        <f>IFERROR(V104/H104,"0")+IFERROR(V105/H105,"0")+IFERROR(V106/H106,"0")+IFERROR(V107/H107,"0")+IFERROR(V108/H108,"0")+IFERROR(V109/H109,"0")+IFERROR(V110/H110,"0")</f>
        <v>137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1.9132499999999997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702.5</v>
      </c>
      <c r="V112" s="308">
        <f>IFERROR(SUM(V104:V110),"0")</f>
        <v>704.7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120</v>
      </c>
      <c r="V180" s="307">
        <f t="shared" si="8"/>
        <v>120</v>
      </c>
      <c r="W180" s="37">
        <f t="shared" si="9"/>
        <v>0.3765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0.3765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120</v>
      </c>
      <c r="V185" s="308">
        <f>IFERROR(SUM(V167:V183),"0")</f>
        <v>120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100</v>
      </c>
      <c r="V222" s="307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12.345679012345679</v>
      </c>
      <c r="V228" s="308">
        <f>IFERROR(V222/H222,"0")+IFERROR(V223/H223,"0")+IFERROR(V224/H224,"0")+IFERROR(V225/H225,"0")+IFERROR(V226/H226,"0")+IFERROR(V227/H227,"0")</f>
        <v>13</v>
      </c>
      <c r="W228" s="308">
        <f>IFERROR(IF(W222="",0,W222),"0")+IFERROR(IF(W223="",0,W223),"0")+IFERROR(IF(W224="",0,W224),"0")+IFERROR(IF(W225="",0,W225),"0")+IFERROR(IF(W226="",0,W226),"0")+IFERROR(IF(W227="",0,W227),"0")</f>
        <v>0.28275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100</v>
      </c>
      <c r="V229" s="308">
        <f>IFERROR(SUM(V222:V227),"0")</f>
        <v>105.3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800</v>
      </c>
      <c r="V232" s="307">
        <f>IFERROR(IF(U232="",0,CEILING((U232/$H232),1)*$H232),"")</f>
        <v>803.4</v>
      </c>
      <c r="W232" s="37">
        <f>IFERROR(IF(V232=0,"",ROUNDUP(V232/H232,0)*0.02175),"")</f>
        <v>2.2402499999999996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102.56410256410257</v>
      </c>
      <c r="V235" s="308">
        <f>IFERROR(V231/H231,"0")+IFERROR(V232/H232,"0")+IFERROR(V233/H233,"0")+IFERROR(V234/H234,"0")</f>
        <v>103</v>
      </c>
      <c r="W235" s="308">
        <f>IFERROR(IF(W231="",0,W231),"0")+IFERROR(IF(W232="",0,W232),"0")+IFERROR(IF(W233="",0,W233),"0")+IFERROR(IF(W234="",0,W234),"0")</f>
        <v>2.2402499999999996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800</v>
      </c>
      <c r="V236" s="308">
        <f>IFERROR(SUM(V231:V234),"0")</f>
        <v>803.4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252</v>
      </c>
      <c r="V267" s="307">
        <f>IFERROR(IF(U267="",0,CEILING((U267/$H267),1)*$H267),"")</f>
        <v>252</v>
      </c>
      <c r="W267" s="37">
        <f>IFERROR(IF(V267=0,"",ROUNDUP(V267/H267,0)*0.00753),"")</f>
        <v>1.1294999999999999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150</v>
      </c>
      <c r="V269" s="308">
        <f>IFERROR(V267/H267,"0")+IFERROR(V268/H268,"0")</f>
        <v>150</v>
      </c>
      <c r="W269" s="308">
        <f>IFERROR(IF(W267="",0,W267),"0")+IFERROR(IF(W268="",0,W268),"0")</f>
        <v>1.1294999999999999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252</v>
      </c>
      <c r="V270" s="308">
        <f>IFERROR(SUM(V267:V268),"0")</f>
        <v>252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504</v>
      </c>
      <c r="V273" s="307">
        <f>IFERROR(IF(U273="",0,CEILING((U273/$H273),1)*$H273),"")</f>
        <v>504</v>
      </c>
      <c r="W273" s="37">
        <f>IFERROR(IF(V273=0,"",ROUNDUP(V273/H273,0)*0.00753),"")</f>
        <v>1.506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252</v>
      </c>
      <c r="V274" s="307">
        <f>IFERROR(IF(U274="",0,CEILING((U274/$H274),1)*$H274),"")</f>
        <v>252</v>
      </c>
      <c r="W274" s="37">
        <f>IFERROR(IF(V274=0,"",ROUNDUP(V274/H274,0)*0.00753),"")</f>
        <v>0.753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300</v>
      </c>
      <c r="V275" s="308">
        <f>IFERROR(V272/H272,"0")+IFERROR(V273/H273,"0")+IFERROR(V274/H274,"0")</f>
        <v>300</v>
      </c>
      <c r="W275" s="308">
        <f>IFERROR(IF(W272="",0,W272),"0")+IFERROR(IF(W273="",0,W273),"0")+IFERROR(IF(W274="",0,W274),"0")</f>
        <v>2.2589999999999999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756</v>
      </c>
      <c r="V276" s="308">
        <f>IFERROR(SUM(V272:V274),"0")</f>
        <v>756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200</v>
      </c>
      <c r="V292" s="307">
        <f t="shared" si="14"/>
        <v>210</v>
      </c>
      <c r="W292" s="37">
        <f>IFERROR(IF(V292=0,"",ROUNDUP(V292/H292,0)*0.02175),"")</f>
        <v>0.30449999999999999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25</v>
      </c>
      <c r="V295" s="307">
        <f t="shared" si="14"/>
        <v>25</v>
      </c>
      <c r="W295" s="37">
        <f>IFERROR(IF(V295=0,"",ROUNDUP(V295/H295,0)*0.00937),"")</f>
        <v>4.6850000000000003E-2</v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18.333333333333336</v>
      </c>
      <c r="V296" s="308">
        <f>IFERROR(V288/H288,"0")+IFERROR(V289/H289,"0")+IFERROR(V290/H290,"0")+IFERROR(V291/H291,"0")+IFERROR(V292/H292,"0")+IFERROR(V293/H293,"0")+IFERROR(V294/H294,"0")+IFERROR(V295/H295,"0")</f>
        <v>19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0.35135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225</v>
      </c>
      <c r="V297" s="308">
        <f>IFERROR(SUM(V288:V295),"0")</f>
        <v>235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1200</v>
      </c>
      <c r="V299" s="307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80</v>
      </c>
      <c r="V301" s="308">
        <f>IFERROR(V299/H299,"0")+IFERROR(V300/H300,"0")</f>
        <v>80</v>
      </c>
      <c r="W301" s="308">
        <f>IFERROR(IF(W299="",0,W299),"0")+IFERROR(IF(W300="",0,W300),"0")</f>
        <v>1.7399999999999998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1200</v>
      </c>
      <c r="V302" s="308">
        <f>IFERROR(SUM(V299:V300),"0")</f>
        <v>1200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150</v>
      </c>
      <c r="V312" s="307">
        <f>IFERROR(IF(U312="",0,CEILING((U312/$H312),1)*$H312),"")</f>
        <v>156</v>
      </c>
      <c r="W312" s="37">
        <f>IFERROR(IF(V312=0,"",ROUNDUP(V312/H312,0)*0.02175),"")</f>
        <v>0.43499999999999994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19.23076923076923</v>
      </c>
      <c r="V313" s="308">
        <f>IFERROR(V312/H312,"0")</f>
        <v>20</v>
      </c>
      <c r="W313" s="308">
        <f>IFERROR(IF(W312="",0,W312),"0")</f>
        <v>0.43499999999999994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150</v>
      </c>
      <c r="V314" s="308">
        <f>IFERROR(SUM(V312:V312),"0")</f>
        <v>156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100</v>
      </c>
      <c r="V390" s="307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23.80952380952381</v>
      </c>
      <c r="V397" s="308">
        <f>IFERROR(V390/H390,"0")+IFERROR(V391/H391,"0")+IFERROR(V392/H392,"0")+IFERROR(V393/H393,"0")+IFERROR(V394/H394,"0")+IFERROR(V395/H395,"0")+IFERROR(V396/H396,"0")</f>
        <v>24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0.18071999999999999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100</v>
      </c>
      <c r="V398" s="308">
        <f>IFERROR(SUM(V390:V396),"0")</f>
        <v>100.80000000000001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100</v>
      </c>
      <c r="V410" s="307">
        <f t="shared" ref="V410:V418" si="18">IFERROR(IF(U410="",0,CEILING((U410/$H410),1)*$H410),"")</f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1200</v>
      </c>
      <c r="V411" s="307">
        <f t="shared" si="18"/>
        <v>1203.8400000000001</v>
      </c>
      <c r="W411" s="37">
        <f>IFERROR(IF(V411=0,"",ROUNDUP(V411/H411,0)*0.01196),"")</f>
        <v>2.72688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1500</v>
      </c>
      <c r="V413" s="307">
        <f t="shared" si="18"/>
        <v>1504.8000000000002</v>
      </c>
      <c r="W413" s="37">
        <f>IFERROR(IF(V413=0,"",ROUNDUP(V413/H413,0)*0.01196),"")</f>
        <v>3.4085999999999999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530.30303030303025</v>
      </c>
      <c r="V419" s="308">
        <f>IFERROR(V410/H410,"0")+IFERROR(V411/H411,"0")+IFERROR(V412/H412,"0")+IFERROR(V413/H413,"0")+IFERROR(V414/H414,"0")+IFERROR(V415/H415,"0")+IFERROR(V416/H416,"0")+IFERROR(V417/H417,"0")+IFERROR(V418/H418,"0")</f>
        <v>532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6.3627199999999995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2800</v>
      </c>
      <c r="V420" s="308">
        <f>IFERROR(SUM(V410:V418),"0")</f>
        <v>2808.96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1200</v>
      </c>
      <c r="V422" s="307">
        <f>IFERROR(IF(U422="",0,CEILING((U422/$H422),1)*$H422),"")</f>
        <v>1203.8400000000001</v>
      </c>
      <c r="W422" s="37">
        <f>IFERROR(IF(V422=0,"",ROUNDUP(V422/H422,0)*0.01196),"")</f>
        <v>2.72688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227.27272727272725</v>
      </c>
      <c r="V424" s="308">
        <f>IFERROR(V422/H422,"0")+IFERROR(V423/H423,"0")</f>
        <v>228.00000000000003</v>
      </c>
      <c r="W424" s="308">
        <f>IFERROR(IF(W422="",0,W422),"0")+IFERROR(IF(W423="",0,W423),"0")</f>
        <v>2.72688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1200</v>
      </c>
      <c r="V425" s="308">
        <f>IFERROR(SUM(V422:V423),"0")</f>
        <v>1203.8400000000001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700</v>
      </c>
      <c r="V427" s="307">
        <f t="shared" ref="V427:V432" si="19">IFERROR(IF(U427="",0,CEILING((U427/$H427),1)*$H427),"")</f>
        <v>702.24</v>
      </c>
      <c r="W427" s="37">
        <f>IFERROR(IF(V427=0,"",ROUNDUP(V427/H427,0)*0.01196),"")</f>
        <v>1.5906800000000001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800</v>
      </c>
      <c r="V428" s="307">
        <f t="shared" si="19"/>
        <v>802.56000000000006</v>
      </c>
      <c r="W428" s="37">
        <f>IFERROR(IF(V428=0,"",ROUNDUP(V428/H428,0)*0.01196),"")</f>
        <v>1.81792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1800</v>
      </c>
      <c r="V429" s="307">
        <f t="shared" si="19"/>
        <v>1800.48</v>
      </c>
      <c r="W429" s="37">
        <f>IFERROR(IF(V429=0,"",ROUNDUP(V429/H429,0)*0.01196),"")</f>
        <v>4.07836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625</v>
      </c>
      <c r="V433" s="308">
        <f>IFERROR(V427/H427,"0")+IFERROR(V428/H428,"0")+IFERROR(V429/H429,"0")+IFERROR(V430/H430,"0")+IFERROR(V431/H431,"0")+IFERROR(V432/H432,"0")</f>
        <v>626</v>
      </c>
      <c r="W433" s="308">
        <f>IFERROR(IF(W427="",0,W427),"0")+IFERROR(IF(W428="",0,W428),"0")+IFERROR(IF(W429="",0,W429),"0")+IFERROR(IF(W430="",0,W430),"0")+IFERROR(IF(W431="",0,W431),"0")+IFERROR(IF(W432="",0,W432),"0")</f>
        <v>7.4869599999999998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3300</v>
      </c>
      <c r="V434" s="308">
        <f>IFERROR(SUM(V427:V432),"0")</f>
        <v>3305.28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12030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12098.480000000001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12959.063363488363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13031.524000000001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24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13559.063363488363</v>
      </c>
      <c r="V466" s="308">
        <f>GrossWeightTotalR+PalletQtyTotalR*25</f>
        <v>13631.524000000001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2334.7310791060791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2345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28.252870000000001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24.3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1027.5999999999999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120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908.69999999999993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1008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1591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100.80000000000001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7318.08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2023-08-31T09:33:02Z</dcterms:modified>
</cp:coreProperties>
</file>