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 и Краснодар\2023\09,23\04,09,23 Сочи\"/>
    </mc:Choice>
  </mc:AlternateContent>
  <xr:revisionPtr revIDLastSave="0" documentId="13_ncr:1_{8D92AE74-568D-45A3-83FA-505D504D1D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S473" i="1" s="1"/>
  <c r="M460" i="1"/>
  <c r="U457" i="1"/>
  <c r="U456" i="1"/>
  <c r="V455" i="1"/>
  <c r="W455" i="1" s="1"/>
  <c r="M455" i="1"/>
  <c r="V454" i="1"/>
  <c r="V456" i="1" s="1"/>
  <c r="M454" i="1"/>
  <c r="U452" i="1"/>
  <c r="U451" i="1"/>
  <c r="V450" i="1"/>
  <c r="W450" i="1" s="1"/>
  <c r="M450" i="1"/>
  <c r="W449" i="1"/>
  <c r="W451" i="1" s="1"/>
  <c r="V449" i="1"/>
  <c r="M449" i="1"/>
  <c r="U447" i="1"/>
  <c r="U446" i="1"/>
  <c r="V445" i="1"/>
  <c r="W445" i="1" s="1"/>
  <c r="M445" i="1"/>
  <c r="V444" i="1"/>
  <c r="M444" i="1"/>
  <c r="U442" i="1"/>
  <c r="U441" i="1"/>
  <c r="V440" i="1"/>
  <c r="W440" i="1" s="1"/>
  <c r="M440" i="1"/>
  <c r="V439" i="1"/>
  <c r="W439" i="1" s="1"/>
  <c r="W441" i="1" s="1"/>
  <c r="M439" i="1"/>
  <c r="U435" i="1"/>
  <c r="U434" i="1"/>
  <c r="V433" i="1"/>
  <c r="W433" i="1" s="1"/>
  <c r="M433" i="1"/>
  <c r="V432" i="1"/>
  <c r="V434" i="1" s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V423" i="1"/>
  <c r="M423" i="1"/>
  <c r="U421" i="1"/>
  <c r="U420" i="1"/>
  <c r="V419" i="1"/>
  <c r="W419" i="1" s="1"/>
  <c r="M419" i="1"/>
  <c r="V418" i="1"/>
  <c r="V420" i="1" s="1"/>
  <c r="M418" i="1"/>
  <c r="U416" i="1"/>
  <c r="U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U402" i="1"/>
  <c r="V401" i="1"/>
  <c r="U401" i="1"/>
  <c r="W400" i="1"/>
  <c r="W401" i="1" s="1"/>
  <c r="V400" i="1"/>
  <c r="V402" i="1" s="1"/>
  <c r="M400" i="1"/>
  <c r="U398" i="1"/>
  <c r="V397" i="1"/>
  <c r="U397" i="1"/>
  <c r="W396" i="1"/>
  <c r="W397" i="1" s="1"/>
  <c r="V396" i="1"/>
  <c r="V398" i="1" s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M386" i="1"/>
  <c r="U384" i="1"/>
  <c r="U383" i="1"/>
  <c r="V382" i="1"/>
  <c r="W382" i="1" s="1"/>
  <c r="M382" i="1"/>
  <c r="V381" i="1"/>
  <c r="P473" i="1" s="1"/>
  <c r="M381" i="1"/>
  <c r="U378" i="1"/>
  <c r="U377" i="1"/>
  <c r="V376" i="1"/>
  <c r="V378" i="1" s="1"/>
  <c r="U374" i="1"/>
  <c r="U373" i="1"/>
  <c r="V372" i="1"/>
  <c r="W372" i="1" s="1"/>
  <c r="M372" i="1"/>
  <c r="V371" i="1"/>
  <c r="W371" i="1" s="1"/>
  <c r="M371" i="1"/>
  <c r="V370" i="1"/>
  <c r="M370" i="1"/>
  <c r="U368" i="1"/>
  <c r="U367" i="1"/>
  <c r="V366" i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V363" i="1" s="1"/>
  <c r="M359" i="1"/>
  <c r="U357" i="1"/>
  <c r="U356" i="1"/>
  <c r="W355" i="1"/>
  <c r="V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M343" i="1"/>
  <c r="U341" i="1"/>
  <c r="U340" i="1"/>
  <c r="V339" i="1"/>
  <c r="W339" i="1" s="1"/>
  <c r="M339" i="1"/>
  <c r="V338" i="1"/>
  <c r="W338" i="1" s="1"/>
  <c r="W340" i="1" s="1"/>
  <c r="M338" i="1"/>
  <c r="U334" i="1"/>
  <c r="U333" i="1"/>
  <c r="V332" i="1"/>
  <c r="V334" i="1" s="1"/>
  <c r="M332" i="1"/>
  <c r="U330" i="1"/>
  <c r="U329" i="1"/>
  <c r="V328" i="1"/>
  <c r="W328" i="1" s="1"/>
  <c r="M328" i="1"/>
  <c r="V327" i="1"/>
  <c r="W327" i="1" s="1"/>
  <c r="M327" i="1"/>
  <c r="W326" i="1"/>
  <c r="V326" i="1"/>
  <c r="M326" i="1"/>
  <c r="V325" i="1"/>
  <c r="M325" i="1"/>
  <c r="U323" i="1"/>
  <c r="U322" i="1"/>
  <c r="V321" i="1"/>
  <c r="W321" i="1" s="1"/>
  <c r="M321" i="1"/>
  <c r="V320" i="1"/>
  <c r="V322" i="1" s="1"/>
  <c r="M320" i="1"/>
  <c r="U318" i="1"/>
  <c r="U317" i="1"/>
  <c r="V316" i="1"/>
  <c r="W316" i="1" s="1"/>
  <c r="M316" i="1"/>
  <c r="V315" i="1"/>
  <c r="W315" i="1" s="1"/>
  <c r="M315" i="1"/>
  <c r="V314" i="1"/>
  <c r="W314" i="1" s="1"/>
  <c r="M314" i="1"/>
  <c r="V313" i="1"/>
  <c r="W313" i="1" s="1"/>
  <c r="M313" i="1"/>
  <c r="U310" i="1"/>
  <c r="U309" i="1"/>
  <c r="V308" i="1"/>
  <c r="V310" i="1" s="1"/>
  <c r="M308" i="1"/>
  <c r="U306" i="1"/>
  <c r="U305" i="1"/>
  <c r="V304" i="1"/>
  <c r="V306" i="1" s="1"/>
  <c r="M304" i="1"/>
  <c r="U302" i="1"/>
  <c r="U301" i="1"/>
  <c r="V300" i="1"/>
  <c r="V302" i="1" s="1"/>
  <c r="M300" i="1"/>
  <c r="U298" i="1"/>
  <c r="U297" i="1"/>
  <c r="W296" i="1"/>
  <c r="V296" i="1"/>
  <c r="M296" i="1"/>
  <c r="V295" i="1"/>
  <c r="V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V269" i="1"/>
  <c r="W269" i="1" s="1"/>
  <c r="M269" i="1"/>
  <c r="V268" i="1"/>
  <c r="M268" i="1"/>
  <c r="U266" i="1"/>
  <c r="U265" i="1"/>
  <c r="V264" i="1"/>
  <c r="W264" i="1" s="1"/>
  <c r="M264" i="1"/>
  <c r="V263" i="1"/>
  <c r="W263" i="1" s="1"/>
  <c r="W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V247" i="1"/>
  <c r="M247" i="1"/>
  <c r="U244" i="1"/>
  <c r="U243" i="1"/>
  <c r="V242" i="1"/>
  <c r="W242" i="1" s="1"/>
  <c r="M242" i="1"/>
  <c r="V241" i="1"/>
  <c r="W241" i="1" s="1"/>
  <c r="M241" i="1"/>
  <c r="V240" i="1"/>
  <c r="V244" i="1" s="1"/>
  <c r="M240" i="1"/>
  <c r="U238" i="1"/>
  <c r="U237" i="1"/>
  <c r="V236" i="1"/>
  <c r="W236" i="1" s="1"/>
  <c r="M236" i="1"/>
  <c r="W235" i="1"/>
  <c r="V235" i="1"/>
  <c r="W234" i="1"/>
  <c r="W237" i="1" s="1"/>
  <c r="V234" i="1"/>
  <c r="U232" i="1"/>
  <c r="U231" i="1"/>
  <c r="V230" i="1"/>
  <c r="W230" i="1" s="1"/>
  <c r="M230" i="1"/>
  <c r="W229" i="1"/>
  <c r="V229" i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W211" i="1" s="1"/>
  <c r="M211" i="1"/>
  <c r="U209" i="1"/>
  <c r="U208" i="1"/>
  <c r="V207" i="1"/>
  <c r="V209" i="1" s="1"/>
  <c r="M207" i="1"/>
  <c r="U205" i="1"/>
  <c r="U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W193" i="1"/>
  <c r="V193" i="1"/>
  <c r="M193" i="1"/>
  <c r="V192" i="1"/>
  <c r="W192" i="1" s="1"/>
  <c r="M192" i="1"/>
  <c r="V191" i="1"/>
  <c r="W191" i="1" s="1"/>
  <c r="M191" i="1"/>
  <c r="V190" i="1"/>
  <c r="W190" i="1" s="1"/>
  <c r="M190" i="1"/>
  <c r="V189" i="1"/>
  <c r="W189" i="1" s="1"/>
  <c r="M189" i="1"/>
  <c r="U186" i="1"/>
  <c r="U185" i="1"/>
  <c r="V184" i="1"/>
  <c r="W184" i="1" s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W176" i="1"/>
  <c r="V176" i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W168" i="1"/>
  <c r="V168" i="1"/>
  <c r="M168" i="1"/>
  <c r="V167" i="1"/>
  <c r="W167" i="1" s="1"/>
  <c r="M167" i="1"/>
  <c r="V166" i="1"/>
  <c r="W166" i="1" s="1"/>
  <c r="M166" i="1"/>
  <c r="V165" i="1"/>
  <c r="W165" i="1" s="1"/>
  <c r="M165" i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W156" i="1"/>
  <c r="V156" i="1"/>
  <c r="M156" i="1"/>
  <c r="U154" i="1"/>
  <c r="V153" i="1"/>
  <c r="U153" i="1"/>
  <c r="W152" i="1"/>
  <c r="V152" i="1"/>
  <c r="M152" i="1"/>
  <c r="V151" i="1"/>
  <c r="U149" i="1"/>
  <c r="U148" i="1"/>
  <c r="W147" i="1"/>
  <c r="V147" i="1"/>
  <c r="M147" i="1"/>
  <c r="V146" i="1"/>
  <c r="V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W134" i="1"/>
  <c r="V134" i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W119" i="1"/>
  <c r="V119" i="1"/>
  <c r="M119" i="1"/>
  <c r="V118" i="1"/>
  <c r="M118" i="1"/>
  <c r="U115" i="1"/>
  <c r="U114" i="1"/>
  <c r="V113" i="1"/>
  <c r="W113" i="1" s="1"/>
  <c r="V112" i="1"/>
  <c r="W112" i="1" s="1"/>
  <c r="M112" i="1"/>
  <c r="W111" i="1"/>
  <c r="V111" i="1"/>
  <c r="M111" i="1"/>
  <c r="V110" i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W100" i="1"/>
  <c r="V100" i="1"/>
  <c r="U98" i="1"/>
  <c r="U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M88" i="1"/>
  <c r="U86" i="1"/>
  <c r="U85" i="1"/>
  <c r="V84" i="1"/>
  <c r="W84" i="1" s="1"/>
  <c r="M84" i="1"/>
  <c r="W83" i="1"/>
  <c r="V83" i="1"/>
  <c r="M83" i="1"/>
  <c r="V82" i="1"/>
  <c r="W82" i="1" s="1"/>
  <c r="V81" i="1"/>
  <c r="W81" i="1" s="1"/>
  <c r="V80" i="1"/>
  <c r="W80" i="1" s="1"/>
  <c r="M80" i="1"/>
  <c r="V79" i="1"/>
  <c r="W79" i="1" s="1"/>
  <c r="V78" i="1"/>
  <c r="W78" i="1" s="1"/>
  <c r="W85" i="1" s="1"/>
  <c r="M78" i="1"/>
  <c r="U76" i="1"/>
  <c r="U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M59" i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V48" i="1" s="1"/>
  <c r="M46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107" i="1" l="1"/>
  <c r="W142" i="1"/>
  <c r="U467" i="1"/>
  <c r="W207" i="1"/>
  <c r="W208" i="1" s="1"/>
  <c r="V208" i="1"/>
  <c r="W215" i="1"/>
  <c r="V231" i="1"/>
  <c r="W332" i="1"/>
  <c r="W333" i="1" s="1"/>
  <c r="V333" i="1"/>
  <c r="W55" i="1"/>
  <c r="W130" i="1"/>
  <c r="W160" i="1"/>
  <c r="W204" i="1"/>
  <c r="W363" i="1"/>
  <c r="U463" i="1"/>
  <c r="V107" i="1"/>
  <c r="V215" i="1"/>
  <c r="V224" i="1"/>
  <c r="W227" i="1"/>
  <c r="W231" i="1" s="1"/>
  <c r="W300" i="1"/>
  <c r="W301" i="1" s="1"/>
  <c r="V301" i="1"/>
  <c r="W304" i="1"/>
  <c r="W305" i="1" s="1"/>
  <c r="V305" i="1"/>
  <c r="W308" i="1"/>
  <c r="W309" i="1" s="1"/>
  <c r="V309" i="1"/>
  <c r="W320" i="1"/>
  <c r="W322" i="1" s="1"/>
  <c r="W359" i="1"/>
  <c r="W376" i="1"/>
  <c r="W377" i="1" s="1"/>
  <c r="V377" i="1"/>
  <c r="W381" i="1"/>
  <c r="W383" i="1" s="1"/>
  <c r="W418" i="1"/>
  <c r="W420" i="1" s="1"/>
  <c r="V451" i="1"/>
  <c r="W460" i="1"/>
  <c r="W461" i="1" s="1"/>
  <c r="V461" i="1"/>
  <c r="U466" i="1"/>
  <c r="F9" i="1"/>
  <c r="J9" i="1"/>
  <c r="B473" i="1"/>
  <c r="V465" i="1"/>
  <c r="V464" i="1"/>
  <c r="V23" i="1"/>
  <c r="W22" i="1"/>
  <c r="W23" i="1" s="1"/>
  <c r="V24" i="1"/>
  <c r="V33" i="1"/>
  <c r="W26" i="1"/>
  <c r="W32" i="1" s="1"/>
  <c r="V37" i="1"/>
  <c r="V85" i="1"/>
  <c r="V86" i="1"/>
  <c r="V97" i="1"/>
  <c r="W88" i="1"/>
  <c r="W97" i="1" s="1"/>
  <c r="V98" i="1"/>
  <c r="V130" i="1"/>
  <c r="V154" i="1"/>
  <c r="W151" i="1"/>
  <c r="W153" i="1" s="1"/>
  <c r="V160" i="1"/>
  <c r="V161" i="1"/>
  <c r="V180" i="1"/>
  <c r="W163" i="1"/>
  <c r="W180" i="1" s="1"/>
  <c r="V181" i="1"/>
  <c r="V186" i="1"/>
  <c r="W183" i="1"/>
  <c r="W185" i="1" s="1"/>
  <c r="V204" i="1"/>
  <c r="V237" i="1"/>
  <c r="K473" i="1"/>
  <c r="V254" i="1"/>
  <c r="W247" i="1"/>
  <c r="W254" i="1" s="1"/>
  <c r="V266" i="1"/>
  <c r="V271" i="1"/>
  <c r="W268" i="1"/>
  <c r="W271" i="1" s="1"/>
  <c r="W317" i="1"/>
  <c r="O473" i="1"/>
  <c r="Q473" i="1"/>
  <c r="H9" i="1"/>
  <c r="A10" i="1"/>
  <c r="V32" i="1"/>
  <c r="V38" i="1"/>
  <c r="V41" i="1"/>
  <c r="W40" i="1"/>
  <c r="W41" i="1" s="1"/>
  <c r="V42" i="1"/>
  <c r="C473" i="1"/>
  <c r="V49" i="1"/>
  <c r="W46" i="1"/>
  <c r="W48" i="1" s="1"/>
  <c r="V56" i="1"/>
  <c r="E473" i="1"/>
  <c r="V76" i="1"/>
  <c r="W59" i="1"/>
  <c r="W75" i="1" s="1"/>
  <c r="V75" i="1"/>
  <c r="V108" i="1"/>
  <c r="V114" i="1"/>
  <c r="W110" i="1"/>
  <c r="W114" i="1" s="1"/>
  <c r="V115" i="1"/>
  <c r="F473" i="1"/>
  <c r="V123" i="1"/>
  <c r="W118" i="1"/>
  <c r="W122" i="1" s="1"/>
  <c r="V122" i="1"/>
  <c r="V143" i="1"/>
  <c r="I473" i="1"/>
  <c r="V149" i="1"/>
  <c r="W146" i="1"/>
  <c r="W148" i="1" s="1"/>
  <c r="V216" i="1"/>
  <c r="V225" i="1"/>
  <c r="W218" i="1"/>
  <c r="W224" i="1" s="1"/>
  <c r="V232" i="1"/>
  <c r="V238" i="1"/>
  <c r="V243" i="1"/>
  <c r="W240" i="1"/>
  <c r="W243" i="1" s="1"/>
  <c r="V255" i="1"/>
  <c r="V260" i="1"/>
  <c r="W257" i="1"/>
  <c r="W259" i="1" s="1"/>
  <c r="V272" i="1"/>
  <c r="V275" i="1"/>
  <c r="W274" i="1"/>
  <c r="W275" i="1" s="1"/>
  <c r="V276" i="1"/>
  <c r="V279" i="1"/>
  <c r="W278" i="1"/>
  <c r="W279" i="1" s="1"/>
  <c r="V280" i="1"/>
  <c r="M473" i="1"/>
  <c r="V292" i="1"/>
  <c r="W284" i="1"/>
  <c r="W292" i="1" s="1"/>
  <c r="V293" i="1"/>
  <c r="V298" i="1"/>
  <c r="W295" i="1"/>
  <c r="W297" i="1" s="1"/>
  <c r="V364" i="1"/>
  <c r="V367" i="1"/>
  <c r="W366" i="1"/>
  <c r="W367" i="1" s="1"/>
  <c r="V368" i="1"/>
  <c r="V373" i="1"/>
  <c r="W370" i="1"/>
  <c r="W373" i="1" s="1"/>
  <c r="V374" i="1"/>
  <c r="V442" i="1"/>
  <c r="V447" i="1"/>
  <c r="W444" i="1"/>
  <c r="W446" i="1" s="1"/>
  <c r="V446" i="1"/>
  <c r="D473" i="1"/>
  <c r="V55" i="1"/>
  <c r="G473" i="1"/>
  <c r="V131" i="1"/>
  <c r="H473" i="1"/>
  <c r="V142" i="1"/>
  <c r="J473" i="1"/>
  <c r="V205" i="1"/>
  <c r="L473" i="1"/>
  <c r="V265" i="1"/>
  <c r="N473" i="1"/>
  <c r="V318" i="1"/>
  <c r="V317" i="1"/>
  <c r="V323" i="1"/>
  <c r="V330" i="1"/>
  <c r="W325" i="1"/>
  <c r="W329" i="1" s="1"/>
  <c r="V329" i="1"/>
  <c r="V341" i="1"/>
  <c r="V357" i="1"/>
  <c r="W343" i="1"/>
  <c r="W356" i="1" s="1"/>
  <c r="V356" i="1"/>
  <c r="V384" i="1"/>
  <c r="V394" i="1"/>
  <c r="W386" i="1"/>
  <c r="W393" i="1" s="1"/>
  <c r="V393" i="1"/>
  <c r="W415" i="1"/>
  <c r="V415" i="1"/>
  <c r="V421" i="1"/>
  <c r="V429" i="1"/>
  <c r="W423" i="1"/>
  <c r="W429" i="1" s="1"/>
  <c r="V430" i="1"/>
  <c r="V435" i="1"/>
  <c r="W432" i="1"/>
  <c r="W434" i="1" s="1"/>
  <c r="R473" i="1"/>
  <c r="V452" i="1"/>
  <c r="V457" i="1"/>
  <c r="W454" i="1"/>
  <c r="W456" i="1" s="1"/>
  <c r="V340" i="1"/>
  <c r="V383" i="1"/>
  <c r="V416" i="1"/>
  <c r="V441" i="1"/>
  <c r="V462" i="1"/>
  <c r="V463" i="1" l="1"/>
  <c r="V467" i="1"/>
  <c r="W468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<sst xmlns="http://schemas.openxmlformats.org/spreadsheetml/2006/main" count="1692" uniqueCount="648">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</sst>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3" zoomScaleNormal="100" zoomScaleSheetLayoutView="100" workbookViewId="0">
      <selection activeCell="Y460" sqref="Y46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350</v>
      </c>
      <c r="V46" s="306">
        <f>IFERROR(IF(U46="",0,CEILING((U46/$H46),1)*$H46),"")</f>
        <v>356.40000000000003</v>
      </c>
      <c r="W46" s="37">
        <f>IFERROR(IF(V46=0,"",ROUNDUP(V46/H46,0)*0.02175),"")</f>
        <v>0.71775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135</v>
      </c>
      <c r="V47" s="306">
        <f>IFERROR(IF(U47="",0,CEILING((U47/$H47),1)*$H47),"")</f>
        <v>135</v>
      </c>
      <c r="W47" s="37">
        <f>IFERROR(IF(V47=0,"",ROUNDUP(V47/H47,0)*0.00753),"")</f>
        <v>0.3765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82.407407407407405</v>
      </c>
      <c r="V48" s="307">
        <f>IFERROR(V46/H46,"0")+IFERROR(V47/H47,"0")</f>
        <v>83</v>
      </c>
      <c r="W48" s="307">
        <f>IFERROR(IF(W46="",0,W46),"0")+IFERROR(IF(W47="",0,W47),"0")</f>
        <v>1.0942499999999999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485</v>
      </c>
      <c r="V49" s="307">
        <f>IFERROR(SUM(V46:V47),"0")</f>
        <v>491.40000000000003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200</v>
      </c>
      <c r="V52" s="306">
        <f>IFERROR(IF(U52="",0,CEILING((U52/$H52),1)*$H52),"")</f>
        <v>205.20000000000002</v>
      </c>
      <c r="W52" s="37">
        <f>IFERROR(IF(V52=0,"",ROUNDUP(V52/H52,0)*0.02175),"")</f>
        <v>0.41324999999999995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360</v>
      </c>
      <c r="V53" s="306">
        <f>IFERROR(IF(U53="",0,CEILING((U53/$H53),1)*$H53),"")</f>
        <v>360</v>
      </c>
      <c r="W53" s="37">
        <f>IFERROR(IF(V53=0,"",ROUNDUP(V53/H53,0)*0.00937),"")</f>
        <v>0.74960000000000004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98.518518518518519</v>
      </c>
      <c r="V55" s="307">
        <f>IFERROR(V52/H52,"0")+IFERROR(V53/H53,"0")+IFERROR(V54/H54,"0")</f>
        <v>99</v>
      </c>
      <c r="W55" s="307">
        <f>IFERROR(IF(W52="",0,W52),"0")+IFERROR(IF(W53="",0,W53),"0")+IFERROR(IF(W54="",0,W54),"0")</f>
        <v>1.1628499999999999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560</v>
      </c>
      <c r="V56" s="307">
        <f>IFERROR(SUM(V52:V54),"0")</f>
        <v>565.20000000000005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10</v>
      </c>
      <c r="V59" s="306">
        <f t="shared" ref="V59:V74" si="2">IFERROR(IF(U59="",0,CEILING((U59/$H59),1)*$H59),"")</f>
        <v>10.8</v>
      </c>
      <c r="W59" s="37">
        <f>IFERROR(IF(V59=0,"",ROUNDUP(V59/H59,0)*0.02175),"")</f>
        <v>2.1749999999999999E-2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150</v>
      </c>
      <c r="V60" s="306">
        <f t="shared" si="2"/>
        <v>151.20000000000002</v>
      </c>
      <c r="W60" s="37">
        <f>IFERROR(IF(V60=0,"",ROUNDUP(V60/H60,0)*0.02175),"")</f>
        <v>0.30449999999999999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40</v>
      </c>
      <c r="V61" s="306">
        <f t="shared" si="2"/>
        <v>43.2</v>
      </c>
      <c r="W61" s="37">
        <f>IFERROR(IF(V61=0,"",ROUNDUP(V61/H61,0)*0.02175),"")</f>
        <v>8.6999999999999994E-2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150</v>
      </c>
      <c r="V64" s="306">
        <f t="shared" si="2"/>
        <v>150</v>
      </c>
      <c r="W64" s="37">
        <f>IFERROR(IF(V64=0,"",ROUNDUP(V64/H64,0)*0.00753),"")</f>
        <v>0.3765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320</v>
      </c>
      <c r="V65" s="306">
        <f t="shared" si="2"/>
        <v>320</v>
      </c>
      <c r="W65" s="37">
        <f t="shared" ref="W65:W70" si="3">IFERROR(IF(V65=0,"",ROUNDUP(V65/H65,0)*0.00937),"")</f>
        <v>0.74960000000000004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240</v>
      </c>
      <c r="V67" s="306">
        <f t="shared" si="2"/>
        <v>240</v>
      </c>
      <c r="W67" s="37">
        <f t="shared" si="3"/>
        <v>0.56220000000000003</v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360</v>
      </c>
      <c r="V70" s="306">
        <f t="shared" si="2"/>
        <v>360</v>
      </c>
      <c r="W70" s="37">
        <f t="shared" si="3"/>
        <v>0.74960000000000004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225</v>
      </c>
      <c r="V73" s="306">
        <f t="shared" si="2"/>
        <v>225</v>
      </c>
      <c r="W73" s="37">
        <f>IFERROR(IF(V73=0,"",ROUNDUP(V73/H73,0)*0.00937),"")</f>
        <v>0.46849999999999997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338.51851851851853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339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3.3196500000000002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1495</v>
      </c>
      <c r="V76" s="307">
        <f>IFERROR(SUM(V59:V74),"0")</f>
        <v>1500.2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24</v>
      </c>
      <c r="V100" s="306">
        <f t="shared" ref="V100:V106" si="6">IFERROR(IF(U100="",0,CEILING((U100/$H100),1)*$H100),"")</f>
        <v>24.299999999999997</v>
      </c>
      <c r="W100" s="37">
        <f>IFERROR(IF(V100=0,"",ROUNDUP(V100/H100,0)*0.02175),"")</f>
        <v>6.5250000000000002E-2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21</v>
      </c>
      <c r="V102" s="306">
        <f t="shared" si="6"/>
        <v>21</v>
      </c>
      <c r="W102" s="37">
        <f>IFERROR(IF(V102=0,"",ROUNDUP(V102/H102,0)*0.00753),"")</f>
        <v>5.271E-2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225</v>
      </c>
      <c r="V103" s="306">
        <f t="shared" si="6"/>
        <v>226.8</v>
      </c>
      <c r="W103" s="37">
        <f>IFERROR(IF(V103=0,"",ROUNDUP(V103/H103,0)*0.00753),"")</f>
        <v>0.63251999999999997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21</v>
      </c>
      <c r="V106" s="306">
        <f t="shared" si="6"/>
        <v>21</v>
      </c>
      <c r="W106" s="37">
        <f>IFERROR(IF(V106=0,"",ROUNDUP(V106/H106,0)*0.00753),"")</f>
        <v>5.271E-2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100.29629629629629</v>
      </c>
      <c r="V107" s="307">
        <f>IFERROR(V100/H100,"0")+IFERROR(V101/H101,"0")+IFERROR(V102/H102,"0")+IFERROR(V103/H103,"0")+IFERROR(V104/H104,"0")+IFERROR(V105/H105,"0")+IFERROR(V106/H106,"0")</f>
        <v>101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0.80319000000000007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291</v>
      </c>
      <c r="V108" s="307">
        <f>IFERROR(SUM(V100:V106),"0")</f>
        <v>293.10000000000002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24</v>
      </c>
      <c r="V118" s="306">
        <f>IFERROR(IF(U118="",0,CEILING((U118/$H118),1)*$H118),"")</f>
        <v>24.299999999999997</v>
      </c>
      <c r="W118" s="37">
        <f>IFERROR(IF(V118=0,"",ROUNDUP(V118/H118,0)*0.02175),"")</f>
        <v>6.5250000000000002E-2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225</v>
      </c>
      <c r="V120" s="306">
        <f>IFERROR(IF(U120="",0,CEILING((U120/$H120),1)*$H120),"")</f>
        <v>226.8</v>
      </c>
      <c r="W120" s="37">
        <f>IFERROR(IF(V120=0,"",ROUNDUP(V120/H120,0)*0.00753),"")</f>
        <v>0.63251999999999997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86.296296296296291</v>
      </c>
      <c r="V122" s="307">
        <f>IFERROR(V118/H118,"0")+IFERROR(V119/H119,"0")+IFERROR(V120/H120,"0")+IFERROR(V121/H121,"0")</f>
        <v>87</v>
      </c>
      <c r="W122" s="307">
        <f>IFERROR(IF(W118="",0,W118),"0")+IFERROR(IF(W119="",0,W119),"0")+IFERROR(IF(W120="",0,W120),"0")+IFERROR(IF(W121="",0,W121),"0")</f>
        <v>0.69777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249</v>
      </c>
      <c r="V123" s="307">
        <f>IFERROR(SUM(V118:V121),"0")</f>
        <v>251.10000000000002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24</v>
      </c>
      <c r="V134" s="306">
        <f t="shared" ref="V134:V141" si="7">IFERROR(IF(U134="",0,CEILING((U134/$H134),1)*$H134),"")</f>
        <v>25.200000000000003</v>
      </c>
      <c r="W134" s="37">
        <f>IFERROR(IF(V134=0,"",ROUNDUP(V134/H134,0)*0.00753),"")</f>
        <v>4.5179999999999998E-2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8</v>
      </c>
      <c r="V136" s="306">
        <f t="shared" si="7"/>
        <v>8.4</v>
      </c>
      <c r="W136" s="37">
        <f>IFERROR(IF(V136=0,"",ROUNDUP(V136/H136,0)*0.00753),"")</f>
        <v>1.506E-2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70</v>
      </c>
      <c r="V137" s="306">
        <f t="shared" si="7"/>
        <v>71.400000000000006</v>
      </c>
      <c r="W137" s="37">
        <f>IFERROR(IF(V137=0,"",ROUNDUP(V137/H137,0)*0.00502),"")</f>
        <v>0.17068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40.952380952380949</v>
      </c>
      <c r="V142" s="307">
        <f>IFERROR(V134/H134,"0")+IFERROR(V135/H135,"0")+IFERROR(V136/H136,"0")+IFERROR(V137/H137,"0")+IFERROR(V138/H138,"0")+IFERROR(V139/H139,"0")+IFERROR(V140/H140,"0")+IFERROR(V141/H141,"0")</f>
        <v>42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0.23092000000000001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102</v>
      </c>
      <c r="V143" s="307">
        <f>IFERROR(SUM(V134:V141),"0")</f>
        <v>105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60</v>
      </c>
      <c r="V169" s="306">
        <f t="shared" si="8"/>
        <v>60</v>
      </c>
      <c r="W169" s="37">
        <f>IFERROR(IF(V169=0,"",ROUNDUP(V169/H169,0)*0.00753),"")</f>
        <v>0.18825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36</v>
      </c>
      <c r="V171" s="306">
        <f t="shared" si="8"/>
        <v>36</v>
      </c>
      <c r="W171" s="37">
        <f>IFERROR(IF(V171=0,"",ROUNDUP(V171/H171,0)*0.00753),"")</f>
        <v>0.11295000000000001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100</v>
      </c>
      <c r="V175" s="306">
        <f t="shared" si="8"/>
        <v>100.8</v>
      </c>
      <c r="W175" s="37">
        <f t="shared" si="9"/>
        <v>0.31625999999999999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100</v>
      </c>
      <c r="V176" s="306">
        <f t="shared" si="8"/>
        <v>100.8</v>
      </c>
      <c r="W176" s="37">
        <f t="shared" si="9"/>
        <v>0.31625999999999999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123.33333333333334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124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0.93371999999999999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296</v>
      </c>
      <c r="V181" s="307">
        <f>IFERROR(SUM(V163:V179),"0")</f>
        <v>297.60000000000002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12</v>
      </c>
      <c r="V184" s="306">
        <f>IFERROR(IF(U184="",0,CEILING((U184/$H184),1)*$H184),"")</f>
        <v>12</v>
      </c>
      <c r="W184" s="37">
        <f>IFERROR(IF(V184=0,"",ROUNDUP(V184/H184,0)*0.00753),"")</f>
        <v>3.7650000000000003E-2</v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5</v>
      </c>
      <c r="V185" s="307">
        <f>IFERROR(V183/H183,"0")+IFERROR(V184/H184,"0")</f>
        <v>5</v>
      </c>
      <c r="W185" s="307">
        <f>IFERROR(IF(W183="",0,W183),"0")+IFERROR(IF(W184="",0,W184),"0")</f>
        <v>3.7650000000000003E-2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12</v>
      </c>
      <c r="V186" s="307">
        <f>IFERROR(SUM(V183:V184),"0")</f>
        <v>12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70</v>
      </c>
      <c r="V213" s="306">
        <f>IFERROR(IF(U213="",0,CEILING((U213/$H213),1)*$H213),"")</f>
        <v>71.400000000000006</v>
      </c>
      <c r="W213" s="37">
        <f>IFERROR(IF(V213=0,"",ROUNDUP(V213/H213,0)*0.00502),"")</f>
        <v>0.17068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70</v>
      </c>
      <c r="V214" s="306">
        <f>IFERROR(IF(U214="",0,CEILING((U214/$H214),1)*$H214),"")</f>
        <v>71.400000000000006</v>
      </c>
      <c r="W214" s="37">
        <f>IFERROR(IF(V214=0,"",ROUNDUP(V214/H214,0)*0.00502),"")</f>
        <v>0.17068</v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66.666666666666657</v>
      </c>
      <c r="V215" s="307">
        <f>IFERROR(V211/H211,"0")+IFERROR(V212/H212,"0")+IFERROR(V213/H213,"0")+IFERROR(V214/H214,"0")</f>
        <v>68</v>
      </c>
      <c r="W215" s="307">
        <f>IFERROR(IF(W211="",0,W211),"0")+IFERROR(IF(W212="",0,W212),"0")+IFERROR(IF(W213="",0,W213),"0")+IFERROR(IF(W214="",0,W214),"0")</f>
        <v>0.34136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140</v>
      </c>
      <c r="V216" s="307">
        <f>IFERROR(SUM(V211:V214),"0")</f>
        <v>142.80000000000001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200</v>
      </c>
      <c r="V218" s="306">
        <f t="shared" ref="V218:V223" si="12">IFERROR(IF(U218="",0,CEILING((U218/$H218),1)*$H218),"")</f>
        <v>202.5</v>
      </c>
      <c r="W218" s="37">
        <f>IFERROR(IF(V218=0,"",ROUNDUP(V218/H218,0)*0.02175),"")</f>
        <v>0.54374999999999996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144</v>
      </c>
      <c r="V221" s="306">
        <f t="shared" si="12"/>
        <v>144</v>
      </c>
      <c r="W221" s="37">
        <f>IFERROR(IF(V221=0,"",ROUNDUP(V221/H221,0)*0.00937),"")</f>
        <v>0.37480000000000002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64.691358024691354</v>
      </c>
      <c r="V224" s="307">
        <f>IFERROR(V218/H218,"0")+IFERROR(V219/H219,"0")+IFERROR(V220/H220,"0")+IFERROR(V221/H221,"0")+IFERROR(V222/H222,"0")+IFERROR(V223/H223,"0")</f>
        <v>65</v>
      </c>
      <c r="W224" s="307">
        <f>IFERROR(IF(W218="",0,W218),"0")+IFERROR(IF(W219="",0,W219),"0")+IFERROR(IF(W220="",0,W220),"0")+IFERROR(IF(W221="",0,W221),"0")+IFERROR(IF(W222="",0,W222),"0")+IFERROR(IF(W223="",0,W223),"0")</f>
        <v>0.91854999999999998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344</v>
      </c>
      <c r="V225" s="307">
        <f>IFERROR(SUM(V218:V223),"0")</f>
        <v>346.5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33.6</v>
      </c>
      <c r="V263" s="306">
        <f>IFERROR(IF(U263="",0,CEILING((U263/$H263),1)*$H263),"")</f>
        <v>33.6</v>
      </c>
      <c r="W263" s="37">
        <f>IFERROR(IF(V263=0,"",ROUNDUP(V263/H263,0)*0.00753),"")</f>
        <v>0.15060000000000001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18</v>
      </c>
      <c r="V264" s="306">
        <f>IFERROR(IF(U264="",0,CEILING((U264/$H264),1)*$H264),"")</f>
        <v>18</v>
      </c>
      <c r="W264" s="37">
        <f>IFERROR(IF(V264=0,"",ROUNDUP(V264/H264,0)*0.00753),"")</f>
        <v>7.5300000000000006E-2</v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30</v>
      </c>
      <c r="V265" s="307">
        <f>IFERROR(V263/H263,"0")+IFERROR(V264/H264,"0")</f>
        <v>30</v>
      </c>
      <c r="W265" s="307">
        <f>IFERROR(IF(W263="",0,W263),"0")+IFERROR(IF(W264="",0,W264),"0")</f>
        <v>0.22590000000000002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51.6</v>
      </c>
      <c r="V266" s="307">
        <f>IFERROR(SUM(V263:V264),"0")</f>
        <v>51.6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252</v>
      </c>
      <c r="V269" s="306">
        <f>IFERROR(IF(U269="",0,CEILING((U269/$H269),1)*$H269),"")</f>
        <v>252</v>
      </c>
      <c r="W269" s="37">
        <f>IFERROR(IF(V269=0,"",ROUNDUP(V269/H269,0)*0.00753),"")</f>
        <v>0.753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50.4</v>
      </c>
      <c r="V270" s="306">
        <f>IFERROR(IF(U270="",0,CEILING((U270/$H270),1)*$H270),"")</f>
        <v>50.4</v>
      </c>
      <c r="W270" s="37">
        <f>IFERROR(IF(V270=0,"",ROUNDUP(V270/H270,0)*0.00753),"")</f>
        <v>0.15060000000000001</v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120</v>
      </c>
      <c r="V271" s="307">
        <f>IFERROR(V268/H268,"0")+IFERROR(V269/H269,"0")+IFERROR(V270/H270,"0")</f>
        <v>120</v>
      </c>
      <c r="W271" s="307">
        <f>IFERROR(IF(W268="",0,W268),"0")+IFERROR(IF(W269="",0,W269),"0")+IFERROR(IF(W270="",0,W270),"0")</f>
        <v>0.90359999999999996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302.39999999999998</v>
      </c>
      <c r="V272" s="307">
        <f>IFERROR(SUM(V268:V270),"0")</f>
        <v>302.39999999999998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15.96</v>
      </c>
      <c r="V274" s="306">
        <f>IFERROR(IF(U274="",0,CEILING((U274/$H274),1)*$H274),"")</f>
        <v>15.959999999999999</v>
      </c>
      <c r="W274" s="37">
        <f>IFERROR(IF(V274=0,"",ROUNDUP(V274/H274,0)*0.00753),"")</f>
        <v>5.271E-2</v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7.0000000000000009</v>
      </c>
      <c r="V275" s="307">
        <f>IFERROR(V274/H274,"0")</f>
        <v>7</v>
      </c>
      <c r="W275" s="307">
        <f>IFERROR(IF(W274="",0,W274),"0")</f>
        <v>5.271E-2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15.96</v>
      </c>
      <c r="V276" s="307">
        <f>IFERROR(SUM(V274:V274),"0")</f>
        <v>15.959999999999999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500</v>
      </c>
      <c r="V284" s="306">
        <f t="shared" ref="V284:V291" si="14">IFERROR(IF(U284="",0,CEILING((U284/$H284),1)*$H284),"")</f>
        <v>510</v>
      </c>
      <c r="W284" s="37">
        <f>IFERROR(IF(V284=0,"",ROUNDUP(V284/H284,0)*0.02039),"")</f>
        <v>0.69325999999999999</v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45</v>
      </c>
      <c r="V287" s="306">
        <f t="shared" si="14"/>
        <v>45</v>
      </c>
      <c r="W287" s="37">
        <f>IFERROR(IF(V287=0,"",ROUNDUP(V287/H287,0)*0.02039),"")</f>
        <v>6.1169999999999995E-2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60</v>
      </c>
      <c r="V288" s="306">
        <f t="shared" si="14"/>
        <v>60</v>
      </c>
      <c r="W288" s="37">
        <f>IFERROR(IF(V288=0,"",ROUNDUP(V288/H288,0)*0.02175),"")</f>
        <v>8.6999999999999994E-2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75</v>
      </c>
      <c r="V290" s="306">
        <f t="shared" si="14"/>
        <v>75</v>
      </c>
      <c r="W290" s="37">
        <f>IFERROR(IF(V290=0,"",ROUNDUP(V290/H290,0)*0.00937),"")</f>
        <v>0.14055000000000001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50</v>
      </c>
      <c r="V291" s="306">
        <f t="shared" si="14"/>
        <v>50</v>
      </c>
      <c r="W291" s="37">
        <f>IFERROR(IF(V291=0,"",ROUNDUP(V291/H291,0)*0.00937),"")</f>
        <v>9.3700000000000006E-2</v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65.333333333333343</v>
      </c>
      <c r="V292" s="307">
        <f>IFERROR(V284/H284,"0")+IFERROR(V285/H285,"0")+IFERROR(V286/H286,"0")+IFERROR(V287/H287,"0")+IFERROR(V288/H288,"0")+IFERROR(V289/H289,"0")+IFERROR(V290/H290,"0")+IFERROR(V291/H291,"0")</f>
        <v>66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1.0756799999999997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730</v>
      </c>
      <c r="V293" s="307">
        <f>IFERROR(SUM(V284:V291),"0")</f>
        <v>740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300</v>
      </c>
      <c r="V295" s="306">
        <f>IFERROR(IF(U295="",0,CEILING((U295/$H295),1)*$H295),"")</f>
        <v>300</v>
      </c>
      <c r="W295" s="37">
        <f>IFERROR(IF(V295=0,"",ROUNDUP(V295/H295,0)*0.02175),"")</f>
        <v>0.43499999999999994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20</v>
      </c>
      <c r="V297" s="307">
        <f>IFERROR(V295/H295,"0")+IFERROR(V296/H296,"0")</f>
        <v>20</v>
      </c>
      <c r="W297" s="307">
        <f>IFERROR(IF(W295="",0,W295),"0")+IFERROR(IF(W296="",0,W296),"0")</f>
        <v>0.43499999999999994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300</v>
      </c>
      <c r="V298" s="307">
        <f>IFERROR(SUM(V295:V296),"0")</f>
        <v>300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24</v>
      </c>
      <c r="V325" s="306">
        <f>IFERROR(IF(U325="",0,CEILING((U325/$H325),1)*$H325),"")</f>
        <v>31.2</v>
      </c>
      <c r="W325" s="37">
        <f>IFERROR(IF(V325=0,"",ROUNDUP(V325/H325,0)*0.02175),"")</f>
        <v>8.6999999999999994E-2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3.0769230769230771</v>
      </c>
      <c r="V329" s="307">
        <f>IFERROR(V325/H325,"0")+IFERROR(V326/H326,"0")+IFERROR(V327/H327,"0")+IFERROR(V328/H328,"0")</f>
        <v>4</v>
      </c>
      <c r="W329" s="307">
        <f>IFERROR(IF(W325="",0,W325),"0")+IFERROR(IF(W326="",0,W326),"0")+IFERROR(IF(W327="",0,W327),"0")+IFERROR(IF(W328="",0,W328),"0")</f>
        <v>8.6999999999999994E-2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24</v>
      </c>
      <c r="V330" s="307">
        <f>IFERROR(SUM(V325:V328),"0")</f>
        <v>31.2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18.899999999999999</v>
      </c>
      <c r="V339" s="306">
        <f>IFERROR(IF(U339="",0,CEILING((U339/$H339),1)*$H339),"")</f>
        <v>18.900000000000002</v>
      </c>
      <c r="W339" s="37">
        <f>IFERROR(IF(V339=0,"",ROUNDUP(V339/H339,0)*0.00753),"")</f>
        <v>5.271E-2</v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6.9999999999999991</v>
      </c>
      <c r="V340" s="307">
        <f>IFERROR(V338/H338,"0")+IFERROR(V339/H339,"0")</f>
        <v>7</v>
      </c>
      <c r="W340" s="307">
        <f>IFERROR(IF(W338="",0,W338),"0")+IFERROR(IF(W339="",0,W339),"0")</f>
        <v>5.271E-2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18.899999999999999</v>
      </c>
      <c r="V341" s="307">
        <f>IFERROR(SUM(V338:V339),"0")</f>
        <v>18.900000000000002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42</v>
      </c>
      <c r="V348" s="306">
        <f t="shared" si="15"/>
        <v>42</v>
      </c>
      <c r="W348" s="37">
        <f t="shared" si="16"/>
        <v>0.1004</v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42</v>
      </c>
      <c r="V350" s="306">
        <f t="shared" si="15"/>
        <v>42</v>
      </c>
      <c r="W350" s="37">
        <f t="shared" si="16"/>
        <v>0.1004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42</v>
      </c>
      <c r="V354" s="306">
        <f t="shared" si="15"/>
        <v>42</v>
      </c>
      <c r="W354" s="37">
        <f t="shared" si="16"/>
        <v>0.1004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60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60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0.30120000000000002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126</v>
      </c>
      <c r="V357" s="307">
        <f>IFERROR(SUM(V343:V355),"0")</f>
        <v>126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45</v>
      </c>
      <c r="V450" s="306">
        <f>IFERROR(IF(U450="",0,CEILING((U450/$H450),1)*$H450),"")</f>
        <v>48.18</v>
      </c>
      <c r="W450" s="37">
        <f>IFERROR(IF(V450=0,"",ROUNDUP(V450/H450,0)*0.00753),"")</f>
        <v>8.2830000000000001E-2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10.273972602739727</v>
      </c>
      <c r="V451" s="307">
        <f>IFERROR(V449/H449,"0")+IFERROR(V450/H450,"0")</f>
        <v>11</v>
      </c>
      <c r="W451" s="307">
        <f>IFERROR(IF(W449="",0,W449),"0")+IFERROR(IF(W450="",0,W450),"0")</f>
        <v>8.2830000000000001E-2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45</v>
      </c>
      <c r="V452" s="307">
        <f>IFERROR(SUM(V449:V450),"0")</f>
        <v>48.18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5587.86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5639.1399999999994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5949.0128397143208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6003.1600000000017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12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12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6249.0128397143208</v>
      </c>
      <c r="V466" s="307">
        <f>GrossWeightTotalR+PalletQtyTotalR*25</f>
        <v>6303.1600000000017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1329.3650050271056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1338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12.756539999999998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491.40000000000003</v>
      </c>
      <c r="D473" s="47">
        <f>IFERROR(V52*1,"0")+IFERROR(V53*1,"0")+IFERROR(V54*1,"0")</f>
        <v>565.20000000000005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1793.3</v>
      </c>
      <c r="F473" s="47">
        <f>IFERROR(V118*1,"0")+IFERROR(V119*1,"0")+IFERROR(V120*1,"0")+IFERROR(V121*1,"0")</f>
        <v>251.10000000000002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105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309.60000000000002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489.3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369.96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1040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31.2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144.9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47">
        <f>IFERROR(V439*1,"0")+IFERROR(V440*1,"0")+IFERROR(V444*1,"0")+IFERROR(V445*1,"0")+IFERROR(V449*1,"0")+IFERROR(V450*1,"0")+IFERROR(V454*1,"0")+IFERROR(V455*1,"0")</f>
        <v>48.18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disablePrompts="1"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2023-09-11T09:10:59Z</dcterms:modified>
</cp:coreProperties>
</file>