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4030" windowHeight="97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S473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M449" i="2"/>
  <c r="U447" i="2"/>
  <c r="V446" i="2"/>
  <c r="U446" i="2"/>
  <c r="V445" i="2"/>
  <c r="W445" i="2" s="1"/>
  <c r="M445" i="2"/>
  <c r="W444" i="2"/>
  <c r="W446" i="2" s="1"/>
  <c r="V444" i="2"/>
  <c r="M444" i="2"/>
  <c r="V442" i="2"/>
  <c r="U442" i="2"/>
  <c r="U441" i="2"/>
  <c r="V440" i="2"/>
  <c r="W440" i="2" s="1"/>
  <c r="M440" i="2"/>
  <c r="V439" i="2"/>
  <c r="M439" i="2"/>
  <c r="V435" i="2"/>
  <c r="U435" i="2"/>
  <c r="V434" i="2"/>
  <c r="U434" i="2"/>
  <c r="W433" i="2"/>
  <c r="V433" i="2"/>
  <c r="M433" i="2"/>
  <c r="W432" i="2"/>
  <c r="W434" i="2" s="1"/>
  <c r="V432" i="2"/>
  <c r="M432" i="2"/>
  <c r="U430" i="2"/>
  <c r="U429" i="2"/>
  <c r="V428" i="2"/>
  <c r="W428" i="2" s="1"/>
  <c r="V427" i="2"/>
  <c r="W427" i="2" s="1"/>
  <c r="W426" i="2"/>
  <c r="V426" i="2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W412" i="2"/>
  <c r="V412" i="2"/>
  <c r="M412" i="2"/>
  <c r="W411" i="2"/>
  <c r="V411" i="2"/>
  <c r="M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M406" i="2"/>
  <c r="U402" i="2"/>
  <c r="V401" i="2"/>
  <c r="U401" i="2"/>
  <c r="V400" i="2"/>
  <c r="W400" i="2" s="1"/>
  <c r="W401" i="2" s="1"/>
  <c r="M400" i="2"/>
  <c r="U398" i="2"/>
  <c r="V397" i="2"/>
  <c r="U397" i="2"/>
  <c r="W396" i="2"/>
  <c r="W397" i="2" s="1"/>
  <c r="V396" i="2"/>
  <c r="V398" i="2" s="1"/>
  <c r="M396" i="2"/>
  <c r="U394" i="2"/>
  <c r="U393" i="2"/>
  <c r="V392" i="2"/>
  <c r="W392" i="2" s="1"/>
  <c r="M392" i="2"/>
  <c r="V391" i="2"/>
  <c r="W391" i="2" s="1"/>
  <c r="M391" i="2"/>
  <c r="W390" i="2"/>
  <c r="V390" i="2"/>
  <c r="M390" i="2"/>
  <c r="W389" i="2"/>
  <c r="V389" i="2"/>
  <c r="W388" i="2"/>
  <c r="V388" i="2"/>
  <c r="M388" i="2"/>
  <c r="W387" i="2"/>
  <c r="V387" i="2"/>
  <c r="M387" i="2"/>
  <c r="V386" i="2"/>
  <c r="W386" i="2" s="1"/>
  <c r="M386" i="2"/>
  <c r="U384" i="2"/>
  <c r="U383" i="2"/>
  <c r="V382" i="2"/>
  <c r="W382" i="2" s="1"/>
  <c r="M382" i="2"/>
  <c r="W381" i="2"/>
  <c r="W383" i="2" s="1"/>
  <c r="V381" i="2"/>
  <c r="M381" i="2"/>
  <c r="V378" i="2"/>
  <c r="U378" i="2"/>
  <c r="U377" i="2"/>
  <c r="V376" i="2"/>
  <c r="V377" i="2" s="1"/>
  <c r="U374" i="2"/>
  <c r="U373" i="2"/>
  <c r="W372" i="2"/>
  <c r="V372" i="2"/>
  <c r="M372" i="2"/>
  <c r="V371" i="2"/>
  <c r="W371" i="2" s="1"/>
  <c r="M371" i="2"/>
  <c r="V370" i="2"/>
  <c r="V373" i="2" s="1"/>
  <c r="M370" i="2"/>
  <c r="V368" i="2"/>
  <c r="U368" i="2"/>
  <c r="W367" i="2"/>
  <c r="V367" i="2"/>
  <c r="U367" i="2"/>
  <c r="W366" i="2"/>
  <c r="V366" i="2"/>
  <c r="M366" i="2"/>
  <c r="U364" i="2"/>
  <c r="U363" i="2"/>
  <c r="V362" i="2"/>
  <c r="W362" i="2" s="1"/>
  <c r="M362" i="2"/>
  <c r="V361" i="2"/>
  <c r="W361" i="2" s="1"/>
  <c r="M361" i="2"/>
  <c r="W360" i="2"/>
  <c r="V360" i="2"/>
  <c r="M360" i="2"/>
  <c r="W359" i="2"/>
  <c r="V359" i="2"/>
  <c r="V364" i="2" s="1"/>
  <c r="M359" i="2"/>
  <c r="U357" i="2"/>
  <c r="U356" i="2"/>
  <c r="V355" i="2"/>
  <c r="W355" i="2" s="1"/>
  <c r="V354" i="2"/>
  <c r="W354" i="2" s="1"/>
  <c r="M354" i="2"/>
  <c r="V353" i="2"/>
  <c r="W353" i="2" s="1"/>
  <c r="M353" i="2"/>
  <c r="W352" i="2"/>
  <c r="V352" i="2"/>
  <c r="M352" i="2"/>
  <c r="W351" i="2"/>
  <c r="V351" i="2"/>
  <c r="M351" i="2"/>
  <c r="V350" i="2"/>
  <c r="W350" i="2" s="1"/>
  <c r="M350" i="2"/>
  <c r="V349" i="2"/>
  <c r="W349" i="2" s="1"/>
  <c r="M349" i="2"/>
  <c r="W348" i="2"/>
  <c r="V348" i="2"/>
  <c r="M348" i="2"/>
  <c r="W347" i="2"/>
  <c r="V347" i="2"/>
  <c r="M347" i="2"/>
  <c r="V346" i="2"/>
  <c r="W346" i="2" s="1"/>
  <c r="M346" i="2"/>
  <c r="V345" i="2"/>
  <c r="W345" i="2" s="1"/>
  <c r="M345" i="2"/>
  <c r="W344" i="2"/>
  <c r="V344" i="2"/>
  <c r="M344" i="2"/>
  <c r="V343" i="2"/>
  <c r="V356" i="2" s="1"/>
  <c r="M343" i="2"/>
  <c r="U341" i="2"/>
  <c r="U340" i="2"/>
  <c r="V339" i="2"/>
  <c r="W339" i="2" s="1"/>
  <c r="M339" i="2"/>
  <c r="V338" i="2"/>
  <c r="M338" i="2"/>
  <c r="V334" i="2"/>
  <c r="U334" i="2"/>
  <c r="V333" i="2"/>
  <c r="U333" i="2"/>
  <c r="W332" i="2"/>
  <c r="W333" i="2" s="1"/>
  <c r="V332" i="2"/>
  <c r="M332" i="2"/>
  <c r="U330" i="2"/>
  <c r="U329" i="2"/>
  <c r="V328" i="2"/>
  <c r="W328" i="2" s="1"/>
  <c r="M328" i="2"/>
  <c r="V327" i="2"/>
  <c r="W327" i="2" s="1"/>
  <c r="M327" i="2"/>
  <c r="W326" i="2"/>
  <c r="V326" i="2"/>
  <c r="V330" i="2" s="1"/>
  <c r="M326" i="2"/>
  <c r="V325" i="2"/>
  <c r="V329" i="2" s="1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W316" i="2"/>
  <c r="V316" i="2"/>
  <c r="M316" i="2"/>
  <c r="W315" i="2"/>
  <c r="V315" i="2"/>
  <c r="M315" i="2"/>
  <c r="V314" i="2"/>
  <c r="W314" i="2" s="1"/>
  <c r="M314" i="2"/>
  <c r="V313" i="2"/>
  <c r="V318" i="2" s="1"/>
  <c r="M313" i="2"/>
  <c r="V310" i="2"/>
  <c r="U310" i="2"/>
  <c r="V309" i="2"/>
  <c r="U309" i="2"/>
  <c r="W308" i="2"/>
  <c r="W309" i="2" s="1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W296" i="2"/>
  <c r="V296" i="2"/>
  <c r="M296" i="2"/>
  <c r="V295" i="2"/>
  <c r="W295" i="2" s="1"/>
  <c r="W297" i="2" s="1"/>
  <c r="M295" i="2"/>
  <c r="U293" i="2"/>
  <c r="U292" i="2"/>
  <c r="V291" i="2"/>
  <c r="W291" i="2" s="1"/>
  <c r="M291" i="2"/>
  <c r="W290" i="2"/>
  <c r="V290" i="2"/>
  <c r="M290" i="2"/>
  <c r="V289" i="2"/>
  <c r="W289" i="2" s="1"/>
  <c r="W288" i="2"/>
  <c r="V288" i="2"/>
  <c r="M288" i="2"/>
  <c r="V287" i="2"/>
  <c r="M287" i="2"/>
  <c r="V286" i="2"/>
  <c r="W286" i="2" s="1"/>
  <c r="M286" i="2"/>
  <c r="V285" i="2"/>
  <c r="W285" i="2" s="1"/>
  <c r="M285" i="2"/>
  <c r="V284" i="2"/>
  <c r="W284" i="2" s="1"/>
  <c r="M284" i="2"/>
  <c r="V280" i="2"/>
  <c r="U280" i="2"/>
  <c r="U279" i="2"/>
  <c r="V278" i="2"/>
  <c r="V279" i="2" s="1"/>
  <c r="M278" i="2"/>
  <c r="U276" i="2"/>
  <c r="V275" i="2"/>
  <c r="U275" i="2"/>
  <c r="V274" i="2"/>
  <c r="W274" i="2" s="1"/>
  <c r="W275" i="2" s="1"/>
  <c r="M274" i="2"/>
  <c r="U272" i="2"/>
  <c r="U271" i="2"/>
  <c r="V270" i="2"/>
  <c r="W270" i="2" s="1"/>
  <c r="M270" i="2"/>
  <c r="V269" i="2"/>
  <c r="M269" i="2"/>
  <c r="V268" i="2"/>
  <c r="W268" i="2" s="1"/>
  <c r="M268" i="2"/>
  <c r="U266" i="2"/>
  <c r="U265" i="2"/>
  <c r="V264" i="2"/>
  <c r="W264" i="2" s="1"/>
  <c r="M264" i="2"/>
  <c r="V263" i="2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M250" i="2"/>
  <c r="W249" i="2"/>
  <c r="V249" i="2"/>
  <c r="M249" i="2"/>
  <c r="W248" i="2"/>
  <c r="V248" i="2"/>
  <c r="M248" i="2"/>
  <c r="W247" i="2"/>
  <c r="W254" i="2" s="1"/>
  <c r="V247" i="2"/>
  <c r="V255" i="2" s="1"/>
  <c r="M247" i="2"/>
  <c r="U244" i="2"/>
  <c r="V243" i="2"/>
  <c r="U243" i="2"/>
  <c r="W242" i="2"/>
  <c r="V242" i="2"/>
  <c r="M242" i="2"/>
  <c r="W241" i="2"/>
  <c r="V241" i="2"/>
  <c r="M241" i="2"/>
  <c r="V240" i="2"/>
  <c r="W240" i="2" s="1"/>
  <c r="W243" i="2" s="1"/>
  <c r="M240" i="2"/>
  <c r="U238" i="2"/>
  <c r="U237" i="2"/>
  <c r="V236" i="2"/>
  <c r="W236" i="2" s="1"/>
  <c r="M236" i="2"/>
  <c r="W235" i="2"/>
  <c r="V235" i="2"/>
  <c r="V234" i="2"/>
  <c r="W234" i="2" s="1"/>
  <c r="W237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W222" i="2"/>
  <c r="V222" i="2"/>
  <c r="M222" i="2"/>
  <c r="W221" i="2"/>
  <c r="V221" i="2"/>
  <c r="M221" i="2"/>
  <c r="W220" i="2"/>
  <c r="V220" i="2"/>
  <c r="M220" i="2"/>
  <c r="V219" i="2"/>
  <c r="V224" i="2" s="1"/>
  <c r="M219" i="2"/>
  <c r="W218" i="2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W202" i="2"/>
  <c r="V202" i="2"/>
  <c r="M202" i="2"/>
  <c r="W201" i="2"/>
  <c r="V201" i="2"/>
  <c r="M201" i="2"/>
  <c r="W200" i="2"/>
  <c r="V200" i="2"/>
  <c r="M200" i="2"/>
  <c r="V199" i="2"/>
  <c r="W199" i="2" s="1"/>
  <c r="M199" i="2"/>
  <c r="W198" i="2"/>
  <c r="V198" i="2"/>
  <c r="M198" i="2"/>
  <c r="W197" i="2"/>
  <c r="V197" i="2"/>
  <c r="M197" i="2"/>
  <c r="W196" i="2"/>
  <c r="V196" i="2"/>
  <c r="M196" i="2"/>
  <c r="V195" i="2"/>
  <c r="W195" i="2" s="1"/>
  <c r="M195" i="2"/>
  <c r="W194" i="2"/>
  <c r="V194" i="2"/>
  <c r="M194" i="2"/>
  <c r="W193" i="2"/>
  <c r="V193" i="2"/>
  <c r="M193" i="2"/>
  <c r="W192" i="2"/>
  <c r="V192" i="2"/>
  <c r="M192" i="2"/>
  <c r="V191" i="2"/>
  <c r="V204" i="2" s="1"/>
  <c r="M191" i="2"/>
  <c r="W190" i="2"/>
  <c r="V190" i="2"/>
  <c r="M190" i="2"/>
  <c r="W189" i="2"/>
  <c r="V189" i="2"/>
  <c r="V205" i="2" s="1"/>
  <c r="M189" i="2"/>
  <c r="U186" i="2"/>
  <c r="U185" i="2"/>
  <c r="V184" i="2"/>
  <c r="V186" i="2" s="1"/>
  <c r="M184" i="2"/>
  <c r="W183" i="2"/>
  <c r="V183" i="2"/>
  <c r="M183" i="2"/>
  <c r="U181" i="2"/>
  <c r="U180" i="2"/>
  <c r="W179" i="2"/>
  <c r="V179" i="2"/>
  <c r="M179" i="2"/>
  <c r="V178" i="2"/>
  <c r="W178" i="2" s="1"/>
  <c r="M178" i="2"/>
  <c r="V177" i="2"/>
  <c r="W177" i="2" s="1"/>
  <c r="M177" i="2"/>
  <c r="W176" i="2"/>
  <c r="V176" i="2"/>
  <c r="M176" i="2"/>
  <c r="V175" i="2"/>
  <c r="W175" i="2" s="1"/>
  <c r="M175" i="2"/>
  <c r="V174" i="2"/>
  <c r="W174" i="2" s="1"/>
  <c r="M174" i="2"/>
  <c r="V173" i="2"/>
  <c r="W173" i="2" s="1"/>
  <c r="M173" i="2"/>
  <c r="W172" i="2"/>
  <c r="V172" i="2"/>
  <c r="M172" i="2"/>
  <c r="W171" i="2"/>
  <c r="V171" i="2"/>
  <c r="M171" i="2"/>
  <c r="V170" i="2"/>
  <c r="W170" i="2" s="1"/>
  <c r="M170" i="2"/>
  <c r="V169" i="2"/>
  <c r="W169" i="2" s="1"/>
  <c r="M169" i="2"/>
  <c r="W168" i="2"/>
  <c r="V168" i="2"/>
  <c r="M168" i="2"/>
  <c r="V167" i="2"/>
  <c r="W167" i="2" s="1"/>
  <c r="M167" i="2"/>
  <c r="V166" i="2"/>
  <c r="W166" i="2" s="1"/>
  <c r="M166" i="2"/>
  <c r="V165" i="2"/>
  <c r="W165" i="2" s="1"/>
  <c r="M165" i="2"/>
  <c r="V164" i="2"/>
  <c r="W164" i="2" s="1"/>
  <c r="M164" i="2"/>
  <c r="W163" i="2"/>
  <c r="V163" i="2"/>
  <c r="M163" i="2"/>
  <c r="U161" i="2"/>
  <c r="U160" i="2"/>
  <c r="W159" i="2"/>
  <c r="V159" i="2"/>
  <c r="M159" i="2"/>
  <c r="V158" i="2"/>
  <c r="W158" i="2" s="1"/>
  <c r="M158" i="2"/>
  <c r="W157" i="2"/>
  <c r="V157" i="2"/>
  <c r="V161" i="2" s="1"/>
  <c r="M157" i="2"/>
  <c r="W156" i="2"/>
  <c r="V156" i="2"/>
  <c r="V160" i="2" s="1"/>
  <c r="M156" i="2"/>
  <c r="U154" i="2"/>
  <c r="U153" i="2"/>
  <c r="V152" i="2"/>
  <c r="V154" i="2" s="1"/>
  <c r="M152" i="2"/>
  <c r="W151" i="2"/>
  <c r="V151" i="2"/>
  <c r="V153" i="2" s="1"/>
  <c r="U149" i="2"/>
  <c r="V148" i="2"/>
  <c r="U148" i="2"/>
  <c r="V147" i="2"/>
  <c r="W147" i="2" s="1"/>
  <c r="M147" i="2"/>
  <c r="W146" i="2"/>
  <c r="V146" i="2"/>
  <c r="V149" i="2" s="1"/>
  <c r="M146" i="2"/>
  <c r="U143" i="2"/>
  <c r="U142" i="2"/>
  <c r="V141" i="2"/>
  <c r="W141" i="2" s="1"/>
  <c r="M141" i="2"/>
  <c r="V140" i="2"/>
  <c r="W140" i="2" s="1"/>
  <c r="M140" i="2"/>
  <c r="W139" i="2"/>
  <c r="V139" i="2"/>
  <c r="M139" i="2"/>
  <c r="W138" i="2"/>
  <c r="V138" i="2"/>
  <c r="M138" i="2"/>
  <c r="V137" i="2"/>
  <c r="W137" i="2" s="1"/>
  <c r="M137" i="2"/>
  <c r="V136" i="2"/>
  <c r="W136" i="2" s="1"/>
  <c r="M136" i="2"/>
  <c r="W135" i="2"/>
  <c r="V135" i="2"/>
  <c r="M135" i="2"/>
  <c r="W134" i="2"/>
  <c r="V134" i="2"/>
  <c r="M134" i="2"/>
  <c r="U131" i="2"/>
  <c r="U130" i="2"/>
  <c r="V129" i="2"/>
  <c r="W129" i="2" s="1"/>
  <c r="M129" i="2"/>
  <c r="V128" i="2"/>
  <c r="W128" i="2" s="1"/>
  <c r="M128" i="2"/>
  <c r="W127" i="2"/>
  <c r="W130" i="2" s="1"/>
  <c r="V127" i="2"/>
  <c r="G473" i="2" s="1"/>
  <c r="M127" i="2"/>
  <c r="U123" i="2"/>
  <c r="U122" i="2"/>
  <c r="W121" i="2"/>
  <c r="V121" i="2"/>
  <c r="M121" i="2"/>
  <c r="W120" i="2"/>
  <c r="V120" i="2"/>
  <c r="M120" i="2"/>
  <c r="V119" i="2"/>
  <c r="W119" i="2" s="1"/>
  <c r="M119" i="2"/>
  <c r="V118" i="2"/>
  <c r="F473" i="2" s="1"/>
  <c r="M118" i="2"/>
  <c r="U115" i="2"/>
  <c r="U114" i="2"/>
  <c r="V113" i="2"/>
  <c r="W113" i="2" s="1"/>
  <c r="W112" i="2"/>
  <c r="V112" i="2"/>
  <c r="M112" i="2"/>
  <c r="V111" i="2"/>
  <c r="W111" i="2" s="1"/>
  <c r="M111" i="2"/>
  <c r="V110" i="2"/>
  <c r="M110" i="2"/>
  <c r="U108" i="2"/>
  <c r="U107" i="2"/>
  <c r="W106" i="2"/>
  <c r="V106" i="2"/>
  <c r="M106" i="2"/>
  <c r="W105" i="2"/>
  <c r="V105" i="2"/>
  <c r="V104" i="2"/>
  <c r="W104" i="2" s="1"/>
  <c r="W103" i="2"/>
  <c r="V103" i="2"/>
  <c r="V102" i="2"/>
  <c r="W102" i="2" s="1"/>
  <c r="M102" i="2"/>
  <c r="V101" i="2"/>
  <c r="W101" i="2" s="1"/>
  <c r="M101" i="2"/>
  <c r="V100" i="2"/>
  <c r="W100" i="2" s="1"/>
  <c r="U98" i="2"/>
  <c r="U97" i="2"/>
  <c r="W96" i="2"/>
  <c r="V96" i="2"/>
  <c r="M96" i="2"/>
  <c r="V95" i="2"/>
  <c r="W95" i="2" s="1"/>
  <c r="M95" i="2"/>
  <c r="V94" i="2"/>
  <c r="W94" i="2" s="1"/>
  <c r="M94" i="2"/>
  <c r="W93" i="2"/>
  <c r="V93" i="2"/>
  <c r="M93" i="2"/>
  <c r="W92" i="2"/>
  <c r="V92" i="2"/>
  <c r="M92" i="2"/>
  <c r="V91" i="2"/>
  <c r="W91" i="2" s="1"/>
  <c r="M91" i="2"/>
  <c r="V90" i="2"/>
  <c r="V98" i="2" s="1"/>
  <c r="M90" i="2"/>
  <c r="W89" i="2"/>
  <c r="V89" i="2"/>
  <c r="M89" i="2"/>
  <c r="W88" i="2"/>
  <c r="V88" i="2"/>
  <c r="V97" i="2" s="1"/>
  <c r="M88" i="2"/>
  <c r="U86" i="2"/>
  <c r="U85" i="2"/>
  <c r="W84" i="2"/>
  <c r="V84" i="2"/>
  <c r="M84" i="2"/>
  <c r="V83" i="2"/>
  <c r="W83" i="2" s="1"/>
  <c r="M83" i="2"/>
  <c r="W82" i="2"/>
  <c r="V82" i="2"/>
  <c r="W81" i="2"/>
  <c r="V81" i="2"/>
  <c r="V80" i="2"/>
  <c r="W80" i="2" s="1"/>
  <c r="M80" i="2"/>
  <c r="W79" i="2"/>
  <c r="V79" i="2"/>
  <c r="V78" i="2"/>
  <c r="V86" i="2" s="1"/>
  <c r="M78" i="2"/>
  <c r="U76" i="2"/>
  <c r="U75" i="2"/>
  <c r="W74" i="2"/>
  <c r="V74" i="2"/>
  <c r="M74" i="2"/>
  <c r="V73" i="2"/>
  <c r="W73" i="2" s="1"/>
  <c r="M73" i="2"/>
  <c r="V72" i="2"/>
  <c r="W72" i="2" s="1"/>
  <c r="M72" i="2"/>
  <c r="W71" i="2"/>
  <c r="V71" i="2"/>
  <c r="M71" i="2"/>
  <c r="W70" i="2"/>
  <c r="V70" i="2"/>
  <c r="M70" i="2"/>
  <c r="V69" i="2"/>
  <c r="W69" i="2" s="1"/>
  <c r="M69" i="2"/>
  <c r="V68" i="2"/>
  <c r="W68" i="2" s="1"/>
  <c r="M68" i="2"/>
  <c r="W67" i="2"/>
  <c r="V67" i="2"/>
  <c r="M67" i="2"/>
  <c r="W66" i="2"/>
  <c r="V66" i="2"/>
  <c r="M66" i="2"/>
  <c r="V65" i="2"/>
  <c r="W65" i="2" s="1"/>
  <c r="M65" i="2"/>
  <c r="V64" i="2"/>
  <c r="W64" i="2" s="1"/>
  <c r="M64" i="2"/>
  <c r="W63" i="2"/>
  <c r="V63" i="2"/>
  <c r="M63" i="2"/>
  <c r="V62" i="2"/>
  <c r="W62" i="2" s="1"/>
  <c r="M62" i="2"/>
  <c r="V61" i="2"/>
  <c r="W61" i="2" s="1"/>
  <c r="M61" i="2"/>
  <c r="V60" i="2"/>
  <c r="W60" i="2" s="1"/>
  <c r="M60" i="2"/>
  <c r="W59" i="2"/>
  <c r="V59" i="2"/>
  <c r="M59" i="2"/>
  <c r="V56" i="2"/>
  <c r="U56" i="2"/>
  <c r="U55" i="2"/>
  <c r="W54" i="2"/>
  <c r="V54" i="2"/>
  <c r="W53" i="2"/>
  <c r="V53" i="2"/>
  <c r="V55" i="2" s="1"/>
  <c r="M53" i="2"/>
  <c r="W52" i="2"/>
  <c r="W55" i="2" s="1"/>
  <c r="V52" i="2"/>
  <c r="D473" i="2" s="1"/>
  <c r="M52" i="2"/>
  <c r="U49" i="2"/>
  <c r="U48" i="2"/>
  <c r="V47" i="2"/>
  <c r="W47" i="2" s="1"/>
  <c r="M47" i="2"/>
  <c r="W46" i="2"/>
  <c r="W48" i="2" s="1"/>
  <c r="V46" i="2"/>
  <c r="C473" i="2" s="1"/>
  <c r="M46" i="2"/>
  <c r="V42" i="2"/>
  <c r="U42" i="2"/>
  <c r="W41" i="2"/>
  <c r="U41" i="2"/>
  <c r="W40" i="2"/>
  <c r="V40" i="2"/>
  <c r="V41" i="2" s="1"/>
  <c r="M40" i="2"/>
  <c r="U38" i="2"/>
  <c r="U37" i="2"/>
  <c r="W36" i="2"/>
  <c r="V36" i="2"/>
  <c r="V38" i="2" s="1"/>
  <c r="M36" i="2"/>
  <c r="V35" i="2"/>
  <c r="V37" i="2" s="1"/>
  <c r="M35" i="2"/>
  <c r="U33" i="2"/>
  <c r="U32" i="2"/>
  <c r="W31" i="2"/>
  <c r="V31" i="2"/>
  <c r="M31" i="2"/>
  <c r="V30" i="2"/>
  <c r="W30" i="2" s="1"/>
  <c r="M30" i="2"/>
  <c r="V29" i="2"/>
  <c r="W29" i="2" s="1"/>
  <c r="M29" i="2"/>
  <c r="W28" i="2"/>
  <c r="V28" i="2"/>
  <c r="M28" i="2"/>
  <c r="W27" i="2"/>
  <c r="V27" i="2"/>
  <c r="V32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298" i="2" l="1"/>
  <c r="W460" i="2"/>
  <c r="W461" i="2" s="1"/>
  <c r="L473" i="2"/>
  <c r="V271" i="2"/>
  <c r="V216" i="2"/>
  <c r="V115" i="2"/>
  <c r="V357" i="2"/>
  <c r="V297" i="2"/>
  <c r="W263" i="2"/>
  <c r="W265" i="2" s="1"/>
  <c r="V265" i="2"/>
  <c r="V237" i="2"/>
  <c r="V180" i="2"/>
  <c r="W118" i="2"/>
  <c r="W122" i="2" s="1"/>
  <c r="V108" i="2"/>
  <c r="W325" i="2"/>
  <c r="W329" i="2" s="1"/>
  <c r="V462" i="2"/>
  <c r="V272" i="2"/>
  <c r="W269" i="2"/>
  <c r="W271" i="2"/>
  <c r="V185" i="2"/>
  <c r="W343" i="2"/>
  <c r="W356" i="2" s="1"/>
  <c r="O473" i="2"/>
  <c r="V451" i="2"/>
  <c r="R473" i="2"/>
  <c r="V452" i="2"/>
  <c r="V143" i="2"/>
  <c r="N473" i="2"/>
  <c r="W211" i="2"/>
  <c r="W215" i="2" s="1"/>
  <c r="W429" i="2"/>
  <c r="P473" i="2"/>
  <c r="V421" i="2"/>
  <c r="V292" i="2"/>
  <c r="M473" i="2"/>
  <c r="W287" i="2"/>
  <c r="W292" i="2" s="1"/>
  <c r="U467" i="2"/>
  <c r="V415" i="2"/>
  <c r="Q473" i="2"/>
  <c r="U463" i="2"/>
  <c r="V464" i="2"/>
  <c r="E473" i="2"/>
  <c r="U466" i="2"/>
  <c r="F9" i="2"/>
  <c r="W180" i="2"/>
  <c r="W363" i="2"/>
  <c r="W32" i="2"/>
  <c r="W231" i="2"/>
  <c r="W107" i="2"/>
  <c r="W75" i="2"/>
  <c r="W148" i="2"/>
  <c r="W185" i="2"/>
  <c r="W393" i="2"/>
  <c r="W142" i="2"/>
  <c r="W160" i="2"/>
  <c r="V231" i="2"/>
  <c r="H9" i="2"/>
  <c r="V24" i="2"/>
  <c r="V130" i="2"/>
  <c r="W152" i="2"/>
  <c r="W153" i="2" s="1"/>
  <c r="W184" i="2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W224" i="2" s="1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V466" i="2" l="1"/>
  <c r="V463" i="2"/>
  <c r="V467" i="2"/>
  <c r="W468" i="2"/>
</calcChain>
</file>

<file path=xl/sharedStrings.xml><?xml version="1.0" encoding="utf-8"?>
<sst xmlns="http://schemas.openxmlformats.org/spreadsheetml/2006/main" count="2727" uniqueCount="652">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</sst>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443" zoomScaleNormal="100" zoomScaleSheetLayoutView="100" workbookViewId="0">
      <selection activeCell="U296" sqref="U29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45173</v>
      </c>
      <c r="O5" s="319"/>
      <c r="Q5" s="320" t="s">
        <v>3</v>
      </c>
      <c r="R5" s="321"/>
      <c r="S5" s="322" t="s">
        <v>608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609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73">
        <v>4607091382945</v>
      </c>
      <c r="E59" s="37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3">
        <v>4607091385670</v>
      </c>
      <c r="E60" s="37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3">
        <v>4680115881327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200</v>
      </c>
      <c r="V61" s="56">
        <f t="shared" si="2"/>
        <v>205.20000000000002</v>
      </c>
      <c r="W61" s="42">
        <f>IFERROR(IF(V61=0,"",ROUNDUP(V61/H61,0)*0.02175),"")</f>
        <v>0.41324999999999995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3">
        <v>4607091388312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200</v>
      </c>
      <c r="V62" s="56">
        <f t="shared" si="2"/>
        <v>205.20000000000002</v>
      </c>
      <c r="W62" s="42">
        <f>IFERROR(IF(V62=0,"",ROUNDUP(V62/H62,0)*0.02175),"")</f>
        <v>0.41324999999999995</v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3">
        <v>4607091385687</v>
      </c>
      <c r="E65" s="373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3">
        <v>4680115882539</v>
      </c>
      <c r="E66" s="373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3">
        <v>4607091388466</v>
      </c>
      <c r="E71" s="373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3">
        <v>4680115880269</v>
      </c>
      <c r="E72" s="373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3">
        <v>4680115880429</v>
      </c>
      <c r="E73" s="373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3">
        <v>4680115881457</v>
      </c>
      <c r="E74" s="373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5"/>
      <c r="O74" s="375"/>
      <c r="P74" s="375"/>
      <c r="Q74" s="37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37.037037037037038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38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0.8264999999999999</v>
      </c>
      <c r="X75" s="68"/>
      <c r="Y75" s="68"/>
    </row>
    <row r="76" spans="1:52" x14ac:dyDescent="0.2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1"/>
      <c r="M76" s="377" t="s">
        <v>43</v>
      </c>
      <c r="N76" s="378"/>
      <c r="O76" s="378"/>
      <c r="P76" s="378"/>
      <c r="Q76" s="378"/>
      <c r="R76" s="378"/>
      <c r="S76" s="379"/>
      <c r="T76" s="43" t="s">
        <v>0</v>
      </c>
      <c r="U76" s="44">
        <f>IFERROR(SUM(U59:U74),"0")</f>
        <v>400</v>
      </c>
      <c r="V76" s="44">
        <f>IFERROR(SUM(V59:V74),"0")</f>
        <v>410.40000000000003</v>
      </c>
      <c r="W76" s="43"/>
      <c r="X76" s="68"/>
      <c r="Y76" s="68"/>
    </row>
    <row r="77" spans="1:52" ht="14.25" customHeight="1" x14ac:dyDescent="0.25">
      <c r="A77" s="372" t="s">
        <v>106</v>
      </c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73">
        <v>4607091388442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41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73">
        <v>4607091384789</v>
      </c>
      <c r="E79" s="373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413" t="s">
        <v>159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73">
        <v>4680115881488</v>
      </c>
      <c r="E80" s="373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73">
        <v>4607091384765</v>
      </c>
      <c r="E81" s="373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415" t="s">
        <v>164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73">
        <v>4680115882775</v>
      </c>
      <c r="E82" s="373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416" t="s">
        <v>167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73">
        <v>4680115880658</v>
      </c>
      <c r="E83" s="373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75"/>
      <c r="O83" s="375"/>
      <c r="P83" s="375"/>
      <c r="Q83" s="37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73">
        <v>4607091381962</v>
      </c>
      <c r="E84" s="373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75"/>
      <c r="O84" s="375"/>
      <c r="P84" s="375"/>
      <c r="Q84" s="37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1"/>
      <c r="M85" s="377" t="s">
        <v>43</v>
      </c>
      <c r="N85" s="378"/>
      <c r="O85" s="378"/>
      <c r="P85" s="378"/>
      <c r="Q85" s="378"/>
      <c r="R85" s="378"/>
      <c r="S85" s="379"/>
      <c r="T85" s="43" t="s">
        <v>42</v>
      </c>
      <c r="U85" s="44">
        <f>IFERROR(U78/H78,"0")+IFERROR(U79/H79,"0")+IFERROR(U80/H80,"0")+IFERROR(U81/H81,"0")+IFERROR(U82/H82,"0")+IFERROR(U83/H83,"0")+IFERROR(U84/H84,"0")</f>
        <v>0</v>
      </c>
      <c r="V85" s="44">
        <f>IFERROR(V78/H78,"0")+IFERROR(V79/H79,"0")+IFERROR(V80/H80,"0")+IFERROR(V81/H81,"0")+IFERROR(V82/H82,"0")+IFERROR(V83/H83,"0")+IFERROR(V84/H84,"0")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1"/>
      <c r="M86" s="377" t="s">
        <v>43</v>
      </c>
      <c r="N86" s="378"/>
      <c r="O86" s="378"/>
      <c r="P86" s="378"/>
      <c r="Q86" s="378"/>
      <c r="R86" s="378"/>
      <c r="S86" s="379"/>
      <c r="T86" s="43" t="s">
        <v>0</v>
      </c>
      <c r="U86" s="44">
        <f>IFERROR(SUM(U78:U84),"0")</f>
        <v>0</v>
      </c>
      <c r="V86" s="44">
        <f>IFERROR(SUM(V78:V84),"0")</f>
        <v>0</v>
      </c>
      <c r="W86" s="43"/>
      <c r="X86" s="68"/>
      <c r="Y86" s="68"/>
    </row>
    <row r="87" spans="1:52" ht="14.25" customHeight="1" x14ac:dyDescent="0.25">
      <c r="A87" s="372" t="s">
        <v>75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73">
        <v>4607091387667</v>
      </c>
      <c r="E88" s="373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73">
        <v>4607091387636</v>
      </c>
      <c r="E89" s="373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73">
        <v>4607091384727</v>
      </c>
      <c r="E90" s="373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73">
        <v>4607091386745</v>
      </c>
      <c r="E91" s="373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73">
        <v>4607091382426</v>
      </c>
      <c r="E92" s="37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73">
        <v>4607091386547</v>
      </c>
      <c r="E93" s="373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73">
        <v>4607091384703</v>
      </c>
      <c r="E94" s="373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73">
        <v>4607091384734</v>
      </c>
      <c r="E95" s="373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75"/>
      <c r="O95" s="375"/>
      <c r="P95" s="375"/>
      <c r="Q95" s="37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73">
        <v>4607091382464</v>
      </c>
      <c r="E96" s="373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75"/>
      <c r="O96" s="375"/>
      <c r="P96" s="375"/>
      <c r="Q96" s="37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377" t="s">
        <v>43</v>
      </c>
      <c r="N97" s="378"/>
      <c r="O97" s="378"/>
      <c r="P97" s="378"/>
      <c r="Q97" s="378"/>
      <c r="R97" s="378"/>
      <c r="S97" s="379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1"/>
      <c r="M98" s="377" t="s">
        <v>43</v>
      </c>
      <c r="N98" s="378"/>
      <c r="O98" s="378"/>
      <c r="P98" s="378"/>
      <c r="Q98" s="378"/>
      <c r="R98" s="378"/>
      <c r="S98" s="379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72" t="s">
        <v>79</v>
      </c>
      <c r="B99" s="372"/>
      <c r="C99" s="372"/>
      <c r="D99" s="372"/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72"/>
      <c r="V99" s="372"/>
      <c r="W99" s="372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73">
        <v>4607091386967</v>
      </c>
      <c r="E100" s="373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428" t="s">
        <v>192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400</v>
      </c>
      <c r="V100" s="56">
        <f t="shared" ref="V100:V106" si="6">IFERROR(IF(U100="",0,CEILING((U100/$H100),1)*$H100),"")</f>
        <v>405</v>
      </c>
      <c r="W100" s="42">
        <f>IFERROR(IF(V100=0,"",ROUNDUP(V100/H100,0)*0.02175),"")</f>
        <v>1.0874999999999999</v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60</v>
      </c>
      <c r="V101" s="56">
        <f t="shared" si="6"/>
        <v>64.8</v>
      </c>
      <c r="W101" s="42">
        <f>IFERROR(IF(V101=0,"",ROUNDUP(V101/H101,0)*0.02175),"")</f>
        <v>0.17399999999999999</v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1" t="s">
        <v>199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2" t="s">
        <v>202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54</v>
      </c>
      <c r="V104" s="56">
        <f t="shared" si="6"/>
        <v>54</v>
      </c>
      <c r="W104" s="42">
        <f>IFERROR(IF(V104=0,"",ROUNDUP(V104/H104,0)*0.00937),"")</f>
        <v>0.18740000000000001</v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3" t="s">
        <v>205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1"/>
      <c r="M107" s="377" t="s">
        <v>43</v>
      </c>
      <c r="N107" s="378"/>
      <c r="O107" s="378"/>
      <c r="P107" s="378"/>
      <c r="Q107" s="378"/>
      <c r="R107" s="378"/>
      <c r="S107" s="379"/>
      <c r="T107" s="43" t="s">
        <v>42</v>
      </c>
      <c r="U107" s="44">
        <f>IFERROR(U100/H100,"0")+IFERROR(U101/H101,"0")+IFERROR(U102/H102,"0")+IFERROR(U103/H103,"0")+IFERROR(U104/H104,"0")+IFERROR(U105/H105,"0")+IFERROR(U106/H106,"0")</f>
        <v>76.790123456790127</v>
      </c>
      <c r="V107" s="44">
        <f>IFERROR(V100/H100,"0")+IFERROR(V101/H101,"0")+IFERROR(V102/H102,"0")+IFERROR(V103/H103,"0")+IFERROR(V104/H104,"0")+IFERROR(V105/H105,"0")+IFERROR(V106/H106,"0")</f>
        <v>78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1.4488999999999999</v>
      </c>
      <c r="X107" s="68"/>
      <c r="Y107" s="68"/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0</v>
      </c>
      <c r="U108" s="44">
        <f>IFERROR(SUM(U100:U106),"0")</f>
        <v>514</v>
      </c>
      <c r="V108" s="44">
        <f>IFERROR(SUM(V100:V106),"0")</f>
        <v>523.79999999999995</v>
      </c>
      <c r="W108" s="43"/>
      <c r="X108" s="68"/>
      <c r="Y108" s="68"/>
    </row>
    <row r="109" spans="1:52" ht="14.25" customHeight="1" x14ac:dyDescent="0.25">
      <c r="A109" s="372" t="s">
        <v>208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73">
        <v>4607091383065</v>
      </c>
      <c r="E110" s="373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75"/>
      <c r="O110" s="375"/>
      <c r="P110" s="375"/>
      <c r="Q110" s="37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73">
        <v>4680115881532</v>
      </c>
      <c r="E111" s="373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150</v>
      </c>
      <c r="V111" s="56">
        <f>IFERROR(IF(U111="",0,CEILING((U111/$H111),1)*$H111),"")</f>
        <v>153.9</v>
      </c>
      <c r="W111" s="42">
        <f>IFERROR(IF(V111=0,"",ROUNDUP(V111/H111,0)*0.02175),"")</f>
        <v>0.41324999999999995</v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73">
        <v>4680115880238</v>
      </c>
      <c r="E112" s="37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73">
        <v>4680115881464</v>
      </c>
      <c r="E113" s="37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438" t="s">
        <v>217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80"/>
      <c r="B114" s="380"/>
      <c r="C114" s="380"/>
      <c r="D114" s="380"/>
      <c r="E114" s="380"/>
      <c r="F114" s="380"/>
      <c r="G114" s="380"/>
      <c r="H114" s="380"/>
      <c r="I114" s="380"/>
      <c r="J114" s="380"/>
      <c r="K114" s="380"/>
      <c r="L114" s="381"/>
      <c r="M114" s="377" t="s">
        <v>43</v>
      </c>
      <c r="N114" s="378"/>
      <c r="O114" s="378"/>
      <c r="P114" s="378"/>
      <c r="Q114" s="378"/>
      <c r="R114" s="378"/>
      <c r="S114" s="379"/>
      <c r="T114" s="43" t="s">
        <v>42</v>
      </c>
      <c r="U114" s="44">
        <f>IFERROR(U110/H110,"0")+IFERROR(U111/H111,"0")+IFERROR(U112/H112,"0")+IFERROR(U113/H113,"0")</f>
        <v>18.518518518518519</v>
      </c>
      <c r="V114" s="44">
        <f>IFERROR(V110/H110,"0")+IFERROR(V111/H111,"0")+IFERROR(V112/H112,"0")+IFERROR(V113/H113,"0")</f>
        <v>19</v>
      </c>
      <c r="W114" s="44">
        <f>IFERROR(IF(W110="",0,W110),"0")+IFERROR(IF(W111="",0,W111),"0")+IFERROR(IF(W112="",0,W112),"0")+IFERROR(IF(W113="",0,W113),"0")</f>
        <v>0.41324999999999995</v>
      </c>
      <c r="X114" s="68"/>
      <c r="Y114" s="68"/>
    </row>
    <row r="115" spans="1:52" x14ac:dyDescent="0.2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1"/>
      <c r="M115" s="377" t="s">
        <v>43</v>
      </c>
      <c r="N115" s="378"/>
      <c r="O115" s="378"/>
      <c r="P115" s="378"/>
      <c r="Q115" s="378"/>
      <c r="R115" s="378"/>
      <c r="S115" s="379"/>
      <c r="T115" s="43" t="s">
        <v>0</v>
      </c>
      <c r="U115" s="44">
        <f>IFERROR(SUM(U110:U113),"0")</f>
        <v>150</v>
      </c>
      <c r="V115" s="44">
        <f>IFERROR(SUM(V110:V113),"0")</f>
        <v>153.9</v>
      </c>
      <c r="W115" s="43"/>
      <c r="X115" s="68"/>
      <c r="Y115" s="68"/>
    </row>
    <row r="116" spans="1:52" ht="16.5" customHeight="1" x14ac:dyDescent="0.25">
      <c r="A116" s="371" t="s">
        <v>218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66"/>
      <c r="Y116" s="66"/>
    </row>
    <row r="117" spans="1:52" ht="14.25" customHeight="1" x14ac:dyDescent="0.25">
      <c r="A117" s="372" t="s">
        <v>79</v>
      </c>
      <c r="B117" s="372"/>
      <c r="C117" s="372"/>
      <c r="D117" s="372"/>
      <c r="E117" s="372"/>
      <c r="F117" s="372"/>
      <c r="G117" s="372"/>
      <c r="H117" s="372"/>
      <c r="I117" s="372"/>
      <c r="J117" s="372"/>
      <c r="K117" s="372"/>
      <c r="L117" s="372"/>
      <c r="M117" s="372"/>
      <c r="N117" s="372"/>
      <c r="O117" s="372"/>
      <c r="P117" s="372"/>
      <c r="Q117" s="372"/>
      <c r="R117" s="372"/>
      <c r="S117" s="372"/>
      <c r="T117" s="372"/>
      <c r="U117" s="372"/>
      <c r="V117" s="372"/>
      <c r="W117" s="372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73">
        <v>4607091385168</v>
      </c>
      <c r="E118" s="37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5"/>
      <c r="O118" s="375"/>
      <c r="P118" s="375"/>
      <c r="Q118" s="376"/>
      <c r="R118" s="40" t="s">
        <v>48</v>
      </c>
      <c r="S118" s="40" t="s">
        <v>48</v>
      </c>
      <c r="T118" s="41" t="s">
        <v>0</v>
      </c>
      <c r="U118" s="59">
        <v>480</v>
      </c>
      <c r="V118" s="56">
        <f>IFERROR(IF(U118="",0,CEILING((U118/$H118),1)*$H118),"")</f>
        <v>486</v>
      </c>
      <c r="W118" s="42">
        <f>IFERROR(IF(V118=0,"",ROUNDUP(V118/H118,0)*0.02175),"")</f>
        <v>1.3049999999999999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73">
        <v>4607091383256</v>
      </c>
      <c r="E119" s="37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5"/>
      <c r="O119" s="375"/>
      <c r="P119" s="375"/>
      <c r="Q119" s="37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73">
        <v>4607091385748</v>
      </c>
      <c r="E120" s="37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73">
        <v>4607091384581</v>
      </c>
      <c r="E121" s="37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1"/>
      <c r="M122" s="377" t="s">
        <v>43</v>
      </c>
      <c r="N122" s="378"/>
      <c r="O122" s="378"/>
      <c r="P122" s="378"/>
      <c r="Q122" s="378"/>
      <c r="R122" s="378"/>
      <c r="S122" s="379"/>
      <c r="T122" s="43" t="s">
        <v>42</v>
      </c>
      <c r="U122" s="44">
        <f>IFERROR(U118/H118,"0")+IFERROR(U119/H119,"0")+IFERROR(U120/H120,"0")+IFERROR(U121/H121,"0")</f>
        <v>59.25925925925926</v>
      </c>
      <c r="V122" s="44">
        <f>IFERROR(V118/H118,"0")+IFERROR(V119/H119,"0")+IFERROR(V120/H120,"0")+IFERROR(V121/H121,"0")</f>
        <v>60</v>
      </c>
      <c r="W122" s="44">
        <f>IFERROR(IF(W118="",0,W118),"0")+IFERROR(IF(W119="",0,W119),"0")+IFERROR(IF(W120="",0,W120),"0")+IFERROR(IF(W121="",0,W121),"0")</f>
        <v>1.3049999999999999</v>
      </c>
      <c r="X122" s="68"/>
      <c r="Y122" s="68"/>
    </row>
    <row r="123" spans="1:52" x14ac:dyDescent="0.2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1"/>
      <c r="M123" s="377" t="s">
        <v>43</v>
      </c>
      <c r="N123" s="378"/>
      <c r="O123" s="378"/>
      <c r="P123" s="378"/>
      <c r="Q123" s="378"/>
      <c r="R123" s="378"/>
      <c r="S123" s="379"/>
      <c r="T123" s="43" t="s">
        <v>0</v>
      </c>
      <c r="U123" s="44">
        <f>IFERROR(SUM(U118:U121),"0")</f>
        <v>480</v>
      </c>
      <c r="V123" s="44">
        <f>IFERROR(SUM(V118:V121),"0")</f>
        <v>486</v>
      </c>
      <c r="W123" s="43"/>
      <c r="X123" s="68"/>
      <c r="Y123" s="68"/>
    </row>
    <row r="124" spans="1:52" ht="27.75" customHeight="1" x14ac:dyDescent="0.2">
      <c r="A124" s="370" t="s">
        <v>227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55"/>
      <c r="Y124" s="55"/>
    </row>
    <row r="125" spans="1:52" ht="16.5" customHeight="1" x14ac:dyDescent="0.25">
      <c r="A125" s="371" t="s">
        <v>228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66"/>
      <c r="Y125" s="66"/>
    </row>
    <row r="126" spans="1:52" ht="14.25" customHeight="1" x14ac:dyDescent="0.25">
      <c r="A126" s="372" t="s">
        <v>113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73">
        <v>4607091383423</v>
      </c>
      <c r="E127" s="37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5"/>
      <c r="O127" s="375"/>
      <c r="P127" s="375"/>
      <c r="Q127" s="37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73">
        <v>4607091381405</v>
      </c>
      <c r="E128" s="37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5"/>
      <c r="O128" s="375"/>
      <c r="P128" s="375"/>
      <c r="Q128" s="37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73">
        <v>4607091386516</v>
      </c>
      <c r="E129" s="37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80"/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1"/>
      <c r="M130" s="377" t="s">
        <v>43</v>
      </c>
      <c r="N130" s="378"/>
      <c r="O130" s="378"/>
      <c r="P130" s="378"/>
      <c r="Q130" s="378"/>
      <c r="R130" s="378"/>
      <c r="S130" s="37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1"/>
      <c r="M131" s="377" t="s">
        <v>43</v>
      </c>
      <c r="N131" s="378"/>
      <c r="O131" s="378"/>
      <c r="P131" s="378"/>
      <c r="Q131" s="378"/>
      <c r="R131" s="378"/>
      <c r="S131" s="37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71" t="s">
        <v>235</v>
      </c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66"/>
      <c r="Y132" s="66"/>
    </row>
    <row r="133" spans="1:52" ht="14.25" customHeight="1" x14ac:dyDescent="0.25">
      <c r="A133" s="372" t="s">
        <v>75</v>
      </c>
      <c r="B133" s="372"/>
      <c r="C133" s="372"/>
      <c r="D133" s="372"/>
      <c r="E133" s="372"/>
      <c r="F133" s="372"/>
      <c r="G133" s="372"/>
      <c r="H133" s="372"/>
      <c r="I133" s="372"/>
      <c r="J133" s="372"/>
      <c r="K133" s="372"/>
      <c r="L133" s="372"/>
      <c r="M133" s="372"/>
      <c r="N133" s="372"/>
      <c r="O133" s="372"/>
      <c r="P133" s="372"/>
      <c r="Q133" s="372"/>
      <c r="R133" s="372"/>
      <c r="S133" s="372"/>
      <c r="T133" s="372"/>
      <c r="U133" s="372"/>
      <c r="V133" s="372"/>
      <c r="W133" s="372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73">
        <v>4680115880993</v>
      </c>
      <c r="E134" s="37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5"/>
      <c r="O134" s="375"/>
      <c r="P134" s="375"/>
      <c r="Q134" s="376"/>
      <c r="R134" s="40" t="s">
        <v>48</v>
      </c>
      <c r="S134" s="40" t="s">
        <v>48</v>
      </c>
      <c r="T134" s="41" t="s">
        <v>0</v>
      </c>
      <c r="U134" s="59">
        <v>100</v>
      </c>
      <c r="V134" s="56">
        <f t="shared" ref="V134:V141" si="7">IFERROR(IF(U134="",0,CEILING((U134/$H134),1)*$H134),"")</f>
        <v>100.80000000000001</v>
      </c>
      <c r="W134" s="42">
        <f>IFERROR(IF(V134=0,"",ROUNDUP(V134/H134,0)*0.00753),"")</f>
        <v>0.18071999999999999</v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73">
        <v>4680115881761</v>
      </c>
      <c r="E135" s="37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5"/>
      <c r="O135" s="375"/>
      <c r="P135" s="375"/>
      <c r="Q135" s="37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73">
        <v>4680115881563</v>
      </c>
      <c r="E136" s="37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100</v>
      </c>
      <c r="V136" s="56">
        <f t="shared" si="7"/>
        <v>100.80000000000001</v>
      </c>
      <c r="W136" s="42">
        <f>IFERROR(IF(V136=0,"",ROUNDUP(V136/H136,0)*0.00753),"")</f>
        <v>0.18071999999999999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73">
        <v>4680115880986</v>
      </c>
      <c r="E137" s="37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73">
        <v>4680115880207</v>
      </c>
      <c r="E138" s="37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73">
        <v>4680115881785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73">
        <v>4680115881679</v>
      </c>
      <c r="E140" s="37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73">
        <v>4680115880191</v>
      </c>
      <c r="E141" s="37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80"/>
      <c r="B142" s="380"/>
      <c r="C142" s="380"/>
      <c r="D142" s="380"/>
      <c r="E142" s="380"/>
      <c r="F142" s="380"/>
      <c r="G142" s="380"/>
      <c r="H142" s="380"/>
      <c r="I142" s="380"/>
      <c r="J142" s="380"/>
      <c r="K142" s="380"/>
      <c r="L142" s="381"/>
      <c r="M142" s="377" t="s">
        <v>43</v>
      </c>
      <c r="N142" s="378"/>
      <c r="O142" s="378"/>
      <c r="P142" s="378"/>
      <c r="Q142" s="378"/>
      <c r="R142" s="378"/>
      <c r="S142" s="37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47.61904761904762</v>
      </c>
      <c r="V142" s="44">
        <f>IFERROR(V134/H134,"0")+IFERROR(V135/H135,"0")+IFERROR(V136/H136,"0")+IFERROR(V137/H137,"0")+IFERROR(V138/H138,"0")+IFERROR(V139/H139,"0")+IFERROR(V140/H140,"0")+IFERROR(V141/H141,"0")</f>
        <v>48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0.36143999999999998</v>
      </c>
      <c r="X142" s="68"/>
      <c r="Y142" s="68"/>
    </row>
    <row r="143" spans="1:52" x14ac:dyDescent="0.2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1"/>
      <c r="M143" s="377" t="s">
        <v>43</v>
      </c>
      <c r="N143" s="378"/>
      <c r="O143" s="378"/>
      <c r="P143" s="378"/>
      <c r="Q143" s="378"/>
      <c r="R143" s="378"/>
      <c r="S143" s="379"/>
      <c r="T143" s="43" t="s">
        <v>0</v>
      </c>
      <c r="U143" s="44">
        <f>IFERROR(SUM(U134:U141),"0")</f>
        <v>200</v>
      </c>
      <c r="V143" s="44">
        <f>IFERROR(SUM(V134:V141),"0")</f>
        <v>201.60000000000002</v>
      </c>
      <c r="W143" s="43"/>
      <c r="X143" s="68"/>
      <c r="Y143" s="68"/>
    </row>
    <row r="144" spans="1:52" ht="16.5" customHeight="1" x14ac:dyDescent="0.25">
      <c r="A144" s="371" t="s">
        <v>252</v>
      </c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66"/>
      <c r="Y144" s="66"/>
    </row>
    <row r="145" spans="1:52" ht="14.25" customHeight="1" x14ac:dyDescent="0.25">
      <c r="A145" s="372" t="s">
        <v>113</v>
      </c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2"/>
      <c r="O145" s="372"/>
      <c r="P145" s="372"/>
      <c r="Q145" s="372"/>
      <c r="R145" s="372"/>
      <c r="S145" s="372"/>
      <c r="T145" s="372"/>
      <c r="U145" s="372"/>
      <c r="V145" s="372"/>
      <c r="W145" s="372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73">
        <v>4680115881402</v>
      </c>
      <c r="E146" s="37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5"/>
      <c r="O146" s="375"/>
      <c r="P146" s="375"/>
      <c r="Q146" s="37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73">
        <v>4680115881396</v>
      </c>
      <c r="E147" s="37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5"/>
      <c r="O147" s="375"/>
      <c r="P147" s="375"/>
      <c r="Q147" s="37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80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1"/>
      <c r="M148" s="377" t="s">
        <v>43</v>
      </c>
      <c r="N148" s="378"/>
      <c r="O148" s="378"/>
      <c r="P148" s="378"/>
      <c r="Q148" s="378"/>
      <c r="R148" s="378"/>
      <c r="S148" s="37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1"/>
      <c r="M149" s="377" t="s">
        <v>43</v>
      </c>
      <c r="N149" s="378"/>
      <c r="O149" s="378"/>
      <c r="P149" s="378"/>
      <c r="Q149" s="378"/>
      <c r="R149" s="378"/>
      <c r="S149" s="37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2" t="s">
        <v>106</v>
      </c>
      <c r="B150" s="372"/>
      <c r="C150" s="372"/>
      <c r="D150" s="372"/>
      <c r="E150" s="372"/>
      <c r="F150" s="372"/>
      <c r="G150" s="372"/>
      <c r="H150" s="372"/>
      <c r="I150" s="372"/>
      <c r="J150" s="372"/>
      <c r="K150" s="372"/>
      <c r="L150" s="372"/>
      <c r="M150" s="372"/>
      <c r="N150" s="372"/>
      <c r="O150" s="372"/>
      <c r="P150" s="372"/>
      <c r="Q150" s="372"/>
      <c r="R150" s="372"/>
      <c r="S150" s="372"/>
      <c r="T150" s="372"/>
      <c r="U150" s="372"/>
      <c r="V150" s="372"/>
      <c r="W150" s="372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73">
        <v>4680115882935</v>
      </c>
      <c r="E151" s="37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56" t="s">
        <v>259</v>
      </c>
      <c r="N151" s="375"/>
      <c r="O151" s="375"/>
      <c r="P151" s="375"/>
      <c r="Q151" s="37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73">
        <v>4680115880764</v>
      </c>
      <c r="E152" s="37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5"/>
      <c r="O152" s="375"/>
      <c r="P152" s="375"/>
      <c r="Q152" s="37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77" t="s">
        <v>43</v>
      </c>
      <c r="N153" s="378"/>
      <c r="O153" s="378"/>
      <c r="P153" s="378"/>
      <c r="Q153" s="378"/>
      <c r="R153" s="378"/>
      <c r="S153" s="37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1"/>
      <c r="M154" s="377" t="s">
        <v>43</v>
      </c>
      <c r="N154" s="378"/>
      <c r="O154" s="378"/>
      <c r="P154" s="378"/>
      <c r="Q154" s="378"/>
      <c r="R154" s="378"/>
      <c r="S154" s="37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2" t="s">
        <v>75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73">
        <v>4680115882683</v>
      </c>
      <c r="E156" s="37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5"/>
      <c r="O156" s="375"/>
      <c r="P156" s="375"/>
      <c r="Q156" s="37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73">
        <v>4680115882690</v>
      </c>
      <c r="E157" s="37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5"/>
      <c r="O157" s="375"/>
      <c r="P157" s="375"/>
      <c r="Q157" s="37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73">
        <v>4680115882669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73">
        <v>4680115882676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0"/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77" t="s">
        <v>43</v>
      </c>
      <c r="N160" s="378"/>
      <c r="O160" s="378"/>
      <c r="P160" s="378"/>
      <c r="Q160" s="378"/>
      <c r="R160" s="378"/>
      <c r="S160" s="37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1"/>
      <c r="M161" s="377" t="s">
        <v>43</v>
      </c>
      <c r="N161" s="378"/>
      <c r="O161" s="378"/>
      <c r="P161" s="378"/>
      <c r="Q161" s="378"/>
      <c r="R161" s="378"/>
      <c r="S161" s="37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2" t="s">
        <v>79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73">
        <v>4680115881556</v>
      </c>
      <c r="E163" s="37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5"/>
      <c r="O163" s="375"/>
      <c r="P163" s="375"/>
      <c r="Q163" s="37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73">
        <v>4680115880573</v>
      </c>
      <c r="E164" s="37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6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5"/>
      <c r="O164" s="375"/>
      <c r="P164" s="375"/>
      <c r="Q164" s="376"/>
      <c r="R164" s="40" t="s">
        <v>48</v>
      </c>
      <c r="S164" s="40" t="s">
        <v>48</v>
      </c>
      <c r="T164" s="41" t="s">
        <v>0</v>
      </c>
      <c r="U164" s="59">
        <v>200</v>
      </c>
      <c r="V164" s="56">
        <f t="shared" si="8"/>
        <v>202.79999999999998</v>
      </c>
      <c r="W164" s="42">
        <f>IFERROR(IF(V164=0,"",ROUNDUP(V164/H164,0)*0.02175),"")</f>
        <v>0.5655</v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73">
        <v>4680115881594</v>
      </c>
      <c r="E165" s="373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73">
        <v>4680115881587</v>
      </c>
      <c r="E166" s="373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73">
        <v>4680115880962</v>
      </c>
      <c r="E167" s="373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260</v>
      </c>
      <c r="V167" s="56">
        <f t="shared" si="8"/>
        <v>265.2</v>
      </c>
      <c r="W167" s="42">
        <f>IFERROR(IF(V167=0,"",ROUNDUP(V167/H167,0)*0.02175),"")</f>
        <v>0.73949999999999994</v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73">
        <v>4680115881617</v>
      </c>
      <c r="E168" s="373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73">
        <v>4680115881228</v>
      </c>
      <c r="E169" s="373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73">
        <v>4680115881037</v>
      </c>
      <c r="E170" s="373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73">
        <v>4680115881211</v>
      </c>
      <c r="E171" s="373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73">
        <v>4680115881020</v>
      </c>
      <c r="E172" s="373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73">
        <v>4680115882195</v>
      </c>
      <c r="E173" s="373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73">
        <v>4680115882607</v>
      </c>
      <c r="E174" s="373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73">
        <v>4680115880092</v>
      </c>
      <c r="E175" s="37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40</v>
      </c>
      <c r="V175" s="56">
        <f t="shared" si="8"/>
        <v>40.799999999999997</v>
      </c>
      <c r="W175" s="42">
        <f t="shared" si="9"/>
        <v>0.12801000000000001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73">
        <v>4680115880221</v>
      </c>
      <c r="E176" s="37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73">
        <v>4680115882942</v>
      </c>
      <c r="E177" s="37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73">
        <v>4680115880504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73">
        <v>4680115882164</v>
      </c>
      <c r="E179" s="37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1"/>
      <c r="M180" s="377" t="s">
        <v>43</v>
      </c>
      <c r="N180" s="378"/>
      <c r="O180" s="378"/>
      <c r="P180" s="378"/>
      <c r="Q180" s="378"/>
      <c r="R180" s="378"/>
      <c r="S180" s="37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75.641025641025649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77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1.4330099999999999</v>
      </c>
      <c r="X180" s="68"/>
      <c r="Y180" s="68"/>
    </row>
    <row r="181" spans="1:52" x14ac:dyDescent="0.2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1"/>
      <c r="M181" s="377" t="s">
        <v>43</v>
      </c>
      <c r="N181" s="378"/>
      <c r="O181" s="378"/>
      <c r="P181" s="378"/>
      <c r="Q181" s="378"/>
      <c r="R181" s="378"/>
      <c r="S181" s="379"/>
      <c r="T181" s="43" t="s">
        <v>0</v>
      </c>
      <c r="U181" s="44">
        <f>IFERROR(SUM(U163:U179),"0")</f>
        <v>500</v>
      </c>
      <c r="V181" s="44">
        <f>IFERROR(SUM(V163:V179),"0")</f>
        <v>508.8</v>
      </c>
      <c r="W181" s="43"/>
      <c r="X181" s="68"/>
      <c r="Y181" s="68"/>
    </row>
    <row r="182" spans="1:52" ht="14.25" customHeight="1" x14ac:dyDescent="0.25">
      <c r="A182" s="372" t="s">
        <v>208</v>
      </c>
      <c r="B182" s="372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2"/>
      <c r="P182" s="372"/>
      <c r="Q182" s="372"/>
      <c r="R182" s="372"/>
      <c r="S182" s="372"/>
      <c r="T182" s="372"/>
      <c r="U182" s="372"/>
      <c r="V182" s="372"/>
      <c r="W182" s="372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73">
        <v>4680115880801</v>
      </c>
      <c r="E183" s="37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5"/>
      <c r="O183" s="375"/>
      <c r="P183" s="375"/>
      <c r="Q183" s="37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73">
        <v>4680115880818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5"/>
      <c r="O184" s="375"/>
      <c r="P184" s="375"/>
      <c r="Q184" s="376"/>
      <c r="R184" s="40" t="s">
        <v>48</v>
      </c>
      <c r="S184" s="40" t="s">
        <v>48</v>
      </c>
      <c r="T184" s="41" t="s">
        <v>0</v>
      </c>
      <c r="U184" s="59">
        <v>80</v>
      </c>
      <c r="V184" s="56">
        <f>IFERROR(IF(U184="",0,CEILING((U184/$H184),1)*$H184),"")</f>
        <v>81.599999999999994</v>
      </c>
      <c r="W184" s="42">
        <f>IFERROR(IF(V184=0,"",ROUNDUP(V184/H184,0)*0.00753),"")</f>
        <v>0.25602000000000003</v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1"/>
      <c r="M185" s="377" t="s">
        <v>43</v>
      </c>
      <c r="N185" s="378"/>
      <c r="O185" s="378"/>
      <c r="P185" s="378"/>
      <c r="Q185" s="378"/>
      <c r="R185" s="378"/>
      <c r="S185" s="379"/>
      <c r="T185" s="43" t="s">
        <v>42</v>
      </c>
      <c r="U185" s="44">
        <f>IFERROR(U183/H183,"0")+IFERROR(U184/H184,"0")</f>
        <v>33.333333333333336</v>
      </c>
      <c r="V185" s="44">
        <f>IFERROR(V183/H183,"0")+IFERROR(V184/H184,"0")</f>
        <v>34</v>
      </c>
      <c r="W185" s="44">
        <f>IFERROR(IF(W183="",0,W183),"0")+IFERROR(IF(W184="",0,W184),"0")</f>
        <v>0.25602000000000003</v>
      </c>
      <c r="X185" s="68"/>
      <c r="Y185" s="68"/>
    </row>
    <row r="186" spans="1:52" x14ac:dyDescent="0.2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1"/>
      <c r="M186" s="377" t="s">
        <v>43</v>
      </c>
      <c r="N186" s="378"/>
      <c r="O186" s="378"/>
      <c r="P186" s="378"/>
      <c r="Q186" s="378"/>
      <c r="R186" s="378"/>
      <c r="S186" s="379"/>
      <c r="T186" s="43" t="s">
        <v>0</v>
      </c>
      <c r="U186" s="44">
        <f>IFERROR(SUM(U183:U184),"0")</f>
        <v>80</v>
      </c>
      <c r="V186" s="44">
        <f>IFERROR(SUM(V183:V184),"0")</f>
        <v>81.599999999999994</v>
      </c>
      <c r="W186" s="43"/>
      <c r="X186" s="68"/>
      <c r="Y186" s="68"/>
    </row>
    <row r="187" spans="1:52" ht="16.5" customHeight="1" x14ac:dyDescent="0.25">
      <c r="A187" s="371" t="s">
        <v>308</v>
      </c>
      <c r="B187" s="371"/>
      <c r="C187" s="371"/>
      <c r="D187" s="371"/>
      <c r="E187" s="371"/>
      <c r="F187" s="371"/>
      <c r="G187" s="371"/>
      <c r="H187" s="371"/>
      <c r="I187" s="371"/>
      <c r="J187" s="371"/>
      <c r="K187" s="371"/>
      <c r="L187" s="371"/>
      <c r="M187" s="371"/>
      <c r="N187" s="371"/>
      <c r="O187" s="371"/>
      <c r="P187" s="371"/>
      <c r="Q187" s="371"/>
      <c r="R187" s="371"/>
      <c r="S187" s="371"/>
      <c r="T187" s="371"/>
      <c r="U187" s="371"/>
      <c r="V187" s="371"/>
      <c r="W187" s="371"/>
      <c r="X187" s="66"/>
      <c r="Y187" s="66"/>
    </row>
    <row r="188" spans="1:52" ht="14.25" customHeight="1" x14ac:dyDescent="0.25">
      <c r="A188" s="372" t="s">
        <v>113</v>
      </c>
      <c r="B188" s="372"/>
      <c r="C188" s="372"/>
      <c r="D188" s="372"/>
      <c r="E188" s="372"/>
      <c r="F188" s="372"/>
      <c r="G188" s="372"/>
      <c r="H188" s="372"/>
      <c r="I188" s="372"/>
      <c r="J188" s="372"/>
      <c r="K188" s="372"/>
      <c r="L188" s="372"/>
      <c r="M188" s="372"/>
      <c r="N188" s="372"/>
      <c r="O188" s="372"/>
      <c r="P188" s="372"/>
      <c r="Q188" s="372"/>
      <c r="R188" s="372"/>
      <c r="S188" s="372"/>
      <c r="T188" s="372"/>
      <c r="U188" s="372"/>
      <c r="V188" s="372"/>
      <c r="W188" s="372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73">
        <v>4607091387445</v>
      </c>
      <c r="E189" s="37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5"/>
      <c r="O189" s="375"/>
      <c r="P189" s="375"/>
      <c r="Q189" s="37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73">
        <v>4607091386004</v>
      </c>
      <c r="E190" s="37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5"/>
      <c r="O190" s="375"/>
      <c r="P190" s="375"/>
      <c r="Q190" s="37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73">
        <v>4607091386004</v>
      </c>
      <c r="E191" s="37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73">
        <v>4607091386073</v>
      </c>
      <c r="E192" s="37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73">
        <v>4607091387322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73">
        <v>4607091387322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73">
        <v>4607091387377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73">
        <v>4607091387353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73">
        <v>4607091386011</v>
      </c>
      <c r="E197" s="37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73">
        <v>4607091387308</v>
      </c>
      <c r="E198" s="37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73">
        <v>4607091387339</v>
      </c>
      <c r="E199" s="37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73">
        <v>4680115882638</v>
      </c>
      <c r="E200" s="37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73">
        <v>4680115881938</v>
      </c>
      <c r="E201" s="37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73">
        <v>4607091387346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73">
        <v>4607091389807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80"/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1"/>
      <c r="M204" s="377" t="s">
        <v>43</v>
      </c>
      <c r="N204" s="378"/>
      <c r="O204" s="378"/>
      <c r="P204" s="378"/>
      <c r="Q204" s="378"/>
      <c r="R204" s="378"/>
      <c r="S204" s="37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1"/>
      <c r="M205" s="377" t="s">
        <v>43</v>
      </c>
      <c r="N205" s="378"/>
      <c r="O205" s="378"/>
      <c r="P205" s="378"/>
      <c r="Q205" s="378"/>
      <c r="R205" s="378"/>
      <c r="S205" s="379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2" t="s">
        <v>106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73">
        <v>4680115881914</v>
      </c>
      <c r="E207" s="37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5"/>
      <c r="O207" s="375"/>
      <c r="P207" s="375"/>
      <c r="Q207" s="37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1"/>
      <c r="M208" s="377" t="s">
        <v>43</v>
      </c>
      <c r="N208" s="378"/>
      <c r="O208" s="378"/>
      <c r="P208" s="378"/>
      <c r="Q208" s="378"/>
      <c r="R208" s="378"/>
      <c r="S208" s="37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1"/>
      <c r="M209" s="377" t="s">
        <v>43</v>
      </c>
      <c r="N209" s="378"/>
      <c r="O209" s="378"/>
      <c r="P209" s="378"/>
      <c r="Q209" s="378"/>
      <c r="R209" s="378"/>
      <c r="S209" s="37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2" t="s">
        <v>75</v>
      </c>
      <c r="B210" s="372"/>
      <c r="C210" s="372"/>
      <c r="D210" s="372"/>
      <c r="E210" s="372"/>
      <c r="F210" s="372"/>
      <c r="G210" s="372"/>
      <c r="H210" s="372"/>
      <c r="I210" s="372"/>
      <c r="J210" s="372"/>
      <c r="K210" s="372"/>
      <c r="L210" s="372"/>
      <c r="M210" s="372"/>
      <c r="N210" s="372"/>
      <c r="O210" s="372"/>
      <c r="P210" s="372"/>
      <c r="Q210" s="372"/>
      <c r="R210" s="372"/>
      <c r="S210" s="372"/>
      <c r="T210" s="372"/>
      <c r="U210" s="372"/>
      <c r="V210" s="372"/>
      <c r="W210" s="372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73">
        <v>4607091387193</v>
      </c>
      <c r="E211" s="37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5"/>
      <c r="O211" s="375"/>
      <c r="P211" s="375"/>
      <c r="Q211" s="376"/>
      <c r="R211" s="40" t="s">
        <v>48</v>
      </c>
      <c r="S211" s="40" t="s">
        <v>48</v>
      </c>
      <c r="T211" s="41" t="s">
        <v>0</v>
      </c>
      <c r="U211" s="59">
        <v>260</v>
      </c>
      <c r="V211" s="56">
        <f>IFERROR(IF(U211="",0,CEILING((U211/$H211),1)*$H211),"")</f>
        <v>260.40000000000003</v>
      </c>
      <c r="W211" s="42">
        <f>IFERROR(IF(V211=0,"",ROUNDUP(V211/H211,0)*0.00753),"")</f>
        <v>0.46686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73">
        <v>4607091387230</v>
      </c>
      <c r="E212" s="37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5"/>
      <c r="O212" s="375"/>
      <c r="P212" s="375"/>
      <c r="Q212" s="376"/>
      <c r="R212" s="40" t="s">
        <v>48</v>
      </c>
      <c r="S212" s="40" t="s">
        <v>48</v>
      </c>
      <c r="T212" s="41" t="s">
        <v>0</v>
      </c>
      <c r="U212" s="59">
        <v>210</v>
      </c>
      <c r="V212" s="56">
        <f>IFERROR(IF(U212="",0,CEILING((U212/$H212),1)*$H212),"")</f>
        <v>210</v>
      </c>
      <c r="W212" s="42">
        <f>IFERROR(IF(V212=0,"",ROUNDUP(V212/H212,0)*0.00753),"")</f>
        <v>0.3765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73">
        <v>4607091387285</v>
      </c>
      <c r="E213" s="37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73">
        <v>4607091389845</v>
      </c>
      <c r="E214" s="37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80"/>
      <c r="B215" s="380"/>
      <c r="C215" s="380"/>
      <c r="D215" s="380"/>
      <c r="E215" s="380"/>
      <c r="F215" s="380"/>
      <c r="G215" s="380"/>
      <c r="H215" s="380"/>
      <c r="I215" s="380"/>
      <c r="J215" s="380"/>
      <c r="K215" s="380"/>
      <c r="L215" s="381"/>
      <c r="M215" s="377" t="s">
        <v>43</v>
      </c>
      <c r="N215" s="378"/>
      <c r="O215" s="378"/>
      <c r="P215" s="378"/>
      <c r="Q215" s="378"/>
      <c r="R215" s="378"/>
      <c r="S215" s="379"/>
      <c r="T215" s="43" t="s">
        <v>42</v>
      </c>
      <c r="U215" s="44">
        <f>IFERROR(U211/H211,"0")+IFERROR(U212/H212,"0")+IFERROR(U213/H213,"0")+IFERROR(U214/H214,"0")</f>
        <v>111.9047619047619</v>
      </c>
      <c r="V215" s="44">
        <f>IFERROR(V211/H211,"0")+IFERROR(V212/H212,"0")+IFERROR(V213/H213,"0")+IFERROR(V214/H214,"0")</f>
        <v>112</v>
      </c>
      <c r="W215" s="44">
        <f>IFERROR(IF(W211="",0,W211),"0")+IFERROR(IF(W212="",0,W212),"0")+IFERROR(IF(W213="",0,W213),"0")+IFERROR(IF(W214="",0,W214),"0")</f>
        <v>0.84336</v>
      </c>
      <c r="X215" s="68"/>
      <c r="Y215" s="68"/>
    </row>
    <row r="216" spans="1:52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1"/>
      <c r="M216" s="377" t="s">
        <v>43</v>
      </c>
      <c r="N216" s="378"/>
      <c r="O216" s="378"/>
      <c r="P216" s="378"/>
      <c r="Q216" s="378"/>
      <c r="R216" s="378"/>
      <c r="S216" s="379"/>
      <c r="T216" s="43" t="s">
        <v>0</v>
      </c>
      <c r="U216" s="44">
        <f>IFERROR(SUM(U211:U214),"0")</f>
        <v>470</v>
      </c>
      <c r="V216" s="44">
        <f>IFERROR(SUM(V211:V214),"0")</f>
        <v>470.40000000000003</v>
      </c>
      <c r="W216" s="43"/>
      <c r="X216" s="68"/>
      <c r="Y216" s="68"/>
    </row>
    <row r="217" spans="1:52" ht="14.25" customHeight="1" x14ac:dyDescent="0.25">
      <c r="A217" s="372" t="s">
        <v>79</v>
      </c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2"/>
      <c r="N217" s="372"/>
      <c r="O217" s="372"/>
      <c r="P217" s="372"/>
      <c r="Q217" s="372"/>
      <c r="R217" s="372"/>
      <c r="S217" s="372"/>
      <c r="T217" s="372"/>
      <c r="U217" s="372"/>
      <c r="V217" s="372"/>
      <c r="W217" s="372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73">
        <v>4607091387766</v>
      </c>
      <c r="E218" s="37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5"/>
      <c r="O218" s="375"/>
      <c r="P218" s="375"/>
      <c r="Q218" s="376"/>
      <c r="R218" s="40" t="s">
        <v>48</v>
      </c>
      <c r="S218" s="40" t="s">
        <v>48</v>
      </c>
      <c r="T218" s="41" t="s">
        <v>0</v>
      </c>
      <c r="U218" s="59">
        <v>2000</v>
      </c>
      <c r="V218" s="56">
        <f t="shared" ref="V218:V223" si="12">IFERROR(IF(U218="",0,CEILING((U218/$H218),1)*$H218),"")</f>
        <v>2000.6999999999998</v>
      </c>
      <c r="W218" s="42">
        <f>IFERROR(IF(V218=0,"",ROUNDUP(V218/H218,0)*0.02175),"")</f>
        <v>5.3722499999999993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73">
        <v>4607091387957</v>
      </c>
      <c r="E219" s="37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5"/>
      <c r="O219" s="375"/>
      <c r="P219" s="375"/>
      <c r="Q219" s="37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73">
        <v>4607091387964</v>
      </c>
      <c r="E220" s="37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73">
        <v>4607091381672</v>
      </c>
      <c r="E221" s="37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73">
        <v>4607091387537</v>
      </c>
      <c r="E222" s="37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73">
        <v>4607091387513</v>
      </c>
      <c r="E223" s="37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1"/>
      <c r="M224" s="377" t="s">
        <v>43</v>
      </c>
      <c r="N224" s="378"/>
      <c r="O224" s="378"/>
      <c r="P224" s="378"/>
      <c r="Q224" s="378"/>
      <c r="R224" s="378"/>
      <c r="S224" s="379"/>
      <c r="T224" s="43" t="s">
        <v>42</v>
      </c>
      <c r="U224" s="44">
        <f>IFERROR(U218/H218,"0")+IFERROR(U219/H219,"0")+IFERROR(U220/H220,"0")+IFERROR(U221/H221,"0")+IFERROR(U222/H222,"0")+IFERROR(U223/H223,"0")</f>
        <v>246.9135802469136</v>
      </c>
      <c r="V224" s="44">
        <f>IFERROR(V218/H218,"0")+IFERROR(V219/H219,"0")+IFERROR(V220/H220,"0")+IFERROR(V221/H221,"0")+IFERROR(V222/H222,"0")+IFERROR(V223/H223,"0")</f>
        <v>247</v>
      </c>
      <c r="W224" s="44">
        <f>IFERROR(IF(W218="",0,W218),"0")+IFERROR(IF(W219="",0,W219),"0")+IFERROR(IF(W220="",0,W220),"0")+IFERROR(IF(W221="",0,W221),"0")+IFERROR(IF(W222="",0,W222),"0")+IFERROR(IF(W223="",0,W223),"0")</f>
        <v>5.3722499999999993</v>
      </c>
      <c r="X224" s="68"/>
      <c r="Y224" s="68"/>
    </row>
    <row r="225" spans="1:52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1"/>
      <c r="M225" s="377" t="s">
        <v>43</v>
      </c>
      <c r="N225" s="378"/>
      <c r="O225" s="378"/>
      <c r="P225" s="378"/>
      <c r="Q225" s="378"/>
      <c r="R225" s="378"/>
      <c r="S225" s="379"/>
      <c r="T225" s="43" t="s">
        <v>0</v>
      </c>
      <c r="U225" s="44">
        <f>IFERROR(SUM(U218:U223),"0")</f>
        <v>2000</v>
      </c>
      <c r="V225" s="44">
        <f>IFERROR(SUM(V218:V223),"0")</f>
        <v>2000.6999999999998</v>
      </c>
      <c r="W225" s="43"/>
      <c r="X225" s="68"/>
      <c r="Y225" s="68"/>
    </row>
    <row r="226" spans="1:52" ht="14.25" customHeight="1" x14ac:dyDescent="0.25">
      <c r="A226" s="372" t="s">
        <v>208</v>
      </c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2"/>
      <c r="N226" s="372"/>
      <c r="O226" s="372"/>
      <c r="P226" s="372"/>
      <c r="Q226" s="372"/>
      <c r="R226" s="372"/>
      <c r="S226" s="372"/>
      <c r="T226" s="372"/>
      <c r="U226" s="372"/>
      <c r="V226" s="372"/>
      <c r="W226" s="372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73">
        <v>4607091380880</v>
      </c>
      <c r="E227" s="37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5"/>
      <c r="O227" s="375"/>
      <c r="P227" s="375"/>
      <c r="Q227" s="376"/>
      <c r="R227" s="40" t="s">
        <v>48</v>
      </c>
      <c r="S227" s="40" t="s">
        <v>48</v>
      </c>
      <c r="T227" s="41" t="s">
        <v>0</v>
      </c>
      <c r="U227" s="59">
        <v>80</v>
      </c>
      <c r="V227" s="56">
        <f>IFERROR(IF(U227="",0,CEILING((U227/$H227),1)*$H227),"")</f>
        <v>84</v>
      </c>
      <c r="W227" s="42">
        <f>IFERROR(IF(V227=0,"",ROUNDUP(V227/H227,0)*0.02175),"")</f>
        <v>0.21749999999999997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73">
        <v>4607091384482</v>
      </c>
      <c r="E228" s="37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5"/>
      <c r="O228" s="375"/>
      <c r="P228" s="375"/>
      <c r="Q228" s="376"/>
      <c r="R228" s="40" t="s">
        <v>48</v>
      </c>
      <c r="S228" s="40" t="s">
        <v>48</v>
      </c>
      <c r="T228" s="41" t="s">
        <v>0</v>
      </c>
      <c r="U228" s="59">
        <v>380</v>
      </c>
      <c r="V228" s="56">
        <f>IFERROR(IF(U228="",0,CEILING((U228/$H228),1)*$H228),"")</f>
        <v>382.2</v>
      </c>
      <c r="W228" s="42">
        <f>IFERROR(IF(V228=0,"",ROUNDUP(V228/H228,0)*0.02175),"")</f>
        <v>1.06575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73">
        <v>4607091380897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73">
        <v>4680115880368</v>
      </c>
      <c r="E230" s="37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1"/>
      <c r="M231" s="377" t="s">
        <v>43</v>
      </c>
      <c r="N231" s="378"/>
      <c r="O231" s="378"/>
      <c r="P231" s="378"/>
      <c r="Q231" s="378"/>
      <c r="R231" s="378"/>
      <c r="S231" s="379"/>
      <c r="T231" s="43" t="s">
        <v>42</v>
      </c>
      <c r="U231" s="44">
        <f>IFERROR(U227/H227,"0")+IFERROR(U228/H228,"0")+IFERROR(U229/H229,"0")+IFERROR(U230/H230,"0")</f>
        <v>58.241758241758248</v>
      </c>
      <c r="V231" s="44">
        <f>IFERROR(V227/H227,"0")+IFERROR(V228/H228,"0")+IFERROR(V229/H229,"0")+IFERROR(V230/H230,"0")</f>
        <v>59</v>
      </c>
      <c r="W231" s="44">
        <f>IFERROR(IF(W227="",0,W227),"0")+IFERROR(IF(W228="",0,W228),"0")+IFERROR(IF(W229="",0,W229),"0")+IFERROR(IF(W230="",0,W230),"0")</f>
        <v>1.28325</v>
      </c>
      <c r="X231" s="68"/>
      <c r="Y231" s="68"/>
    </row>
    <row r="232" spans="1:52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377" t="s">
        <v>43</v>
      </c>
      <c r="N232" s="378"/>
      <c r="O232" s="378"/>
      <c r="P232" s="378"/>
      <c r="Q232" s="378"/>
      <c r="R232" s="378"/>
      <c r="S232" s="379"/>
      <c r="T232" s="43" t="s">
        <v>0</v>
      </c>
      <c r="U232" s="44">
        <f>IFERROR(SUM(U227:U230),"0")</f>
        <v>460</v>
      </c>
      <c r="V232" s="44">
        <f>IFERROR(SUM(V227:V230),"0")</f>
        <v>466.2</v>
      </c>
      <c r="W232" s="43"/>
      <c r="X232" s="68"/>
      <c r="Y232" s="68"/>
    </row>
    <row r="233" spans="1:52" ht="14.25" customHeight="1" x14ac:dyDescent="0.25">
      <c r="A233" s="372" t="s">
        <v>92</v>
      </c>
      <c r="B233" s="372"/>
      <c r="C233" s="372"/>
      <c r="D233" s="372"/>
      <c r="E233" s="372"/>
      <c r="F233" s="372"/>
      <c r="G233" s="372"/>
      <c r="H233" s="372"/>
      <c r="I233" s="372"/>
      <c r="J233" s="372"/>
      <c r="K233" s="372"/>
      <c r="L233" s="372"/>
      <c r="M233" s="372"/>
      <c r="N233" s="372"/>
      <c r="O233" s="372"/>
      <c r="P233" s="372"/>
      <c r="Q233" s="372"/>
      <c r="R233" s="372"/>
      <c r="S233" s="372"/>
      <c r="T233" s="372"/>
      <c r="U233" s="372"/>
      <c r="V233" s="372"/>
      <c r="W233" s="372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73">
        <v>4607091388374</v>
      </c>
      <c r="E234" s="37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11" t="s">
        <v>370</v>
      </c>
      <c r="N234" s="375"/>
      <c r="O234" s="375"/>
      <c r="P234" s="375"/>
      <c r="Q234" s="37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73">
        <v>4607091388381</v>
      </c>
      <c r="E235" s="37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2" t="s">
        <v>373</v>
      </c>
      <c r="N235" s="375"/>
      <c r="O235" s="375"/>
      <c r="P235" s="375"/>
      <c r="Q235" s="37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73">
        <v>4607091388404</v>
      </c>
      <c r="E236" s="37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10</v>
      </c>
      <c r="V236" s="56">
        <f>IFERROR(IF(U236="",0,CEILING((U236/$H236),1)*$H236),"")</f>
        <v>10.199999999999999</v>
      </c>
      <c r="W236" s="42">
        <f>IFERROR(IF(V236=0,"",ROUNDUP(V236/H236,0)*0.00753),"")</f>
        <v>3.0120000000000001E-2</v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1"/>
      <c r="M237" s="377" t="s">
        <v>43</v>
      </c>
      <c r="N237" s="378"/>
      <c r="O237" s="378"/>
      <c r="P237" s="378"/>
      <c r="Q237" s="378"/>
      <c r="R237" s="378"/>
      <c r="S237" s="379"/>
      <c r="T237" s="43" t="s">
        <v>42</v>
      </c>
      <c r="U237" s="44">
        <f>IFERROR(U234/H234,"0")+IFERROR(U235/H235,"0")+IFERROR(U236/H236,"0")</f>
        <v>3.9215686274509807</v>
      </c>
      <c r="V237" s="44">
        <f>IFERROR(V234/H234,"0")+IFERROR(V235/H235,"0")+IFERROR(V236/H236,"0")</f>
        <v>4</v>
      </c>
      <c r="W237" s="44">
        <f>IFERROR(IF(W234="",0,W234),"0")+IFERROR(IF(W235="",0,W235),"0")+IFERROR(IF(W236="",0,W236),"0")</f>
        <v>3.0120000000000001E-2</v>
      </c>
      <c r="X237" s="68"/>
      <c r="Y237" s="68"/>
    </row>
    <row r="238" spans="1:52" x14ac:dyDescent="0.2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1"/>
      <c r="M238" s="377" t="s">
        <v>43</v>
      </c>
      <c r="N238" s="378"/>
      <c r="O238" s="378"/>
      <c r="P238" s="378"/>
      <c r="Q238" s="378"/>
      <c r="R238" s="378"/>
      <c r="S238" s="379"/>
      <c r="T238" s="43" t="s">
        <v>0</v>
      </c>
      <c r="U238" s="44">
        <f>IFERROR(SUM(U234:U236),"0")</f>
        <v>10</v>
      </c>
      <c r="V238" s="44">
        <f>IFERROR(SUM(V234:V236),"0")</f>
        <v>10.199999999999999</v>
      </c>
      <c r="W238" s="43"/>
      <c r="X238" s="68"/>
      <c r="Y238" s="68"/>
    </row>
    <row r="239" spans="1:52" ht="14.25" customHeight="1" x14ac:dyDescent="0.25">
      <c r="A239" s="372" t="s">
        <v>376</v>
      </c>
      <c r="B239" s="372"/>
      <c r="C239" s="372"/>
      <c r="D239" s="372"/>
      <c r="E239" s="372"/>
      <c r="F239" s="372"/>
      <c r="G239" s="372"/>
      <c r="H239" s="372"/>
      <c r="I239" s="372"/>
      <c r="J239" s="372"/>
      <c r="K239" s="372"/>
      <c r="L239" s="372"/>
      <c r="M239" s="372"/>
      <c r="N239" s="372"/>
      <c r="O239" s="372"/>
      <c r="P239" s="372"/>
      <c r="Q239" s="372"/>
      <c r="R239" s="372"/>
      <c r="S239" s="372"/>
      <c r="T239" s="372"/>
      <c r="U239" s="372"/>
      <c r="V239" s="372"/>
      <c r="W239" s="372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73">
        <v>4680115881808</v>
      </c>
      <c r="E240" s="37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5"/>
      <c r="O240" s="375"/>
      <c r="P240" s="375"/>
      <c r="Q240" s="37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73">
        <v>4680115881822</v>
      </c>
      <c r="E241" s="37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5"/>
      <c r="O241" s="375"/>
      <c r="P241" s="375"/>
      <c r="Q241" s="37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73">
        <v>4680115880016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1"/>
      <c r="M243" s="377" t="s">
        <v>43</v>
      </c>
      <c r="N243" s="378"/>
      <c r="O243" s="378"/>
      <c r="P243" s="378"/>
      <c r="Q243" s="378"/>
      <c r="R243" s="378"/>
      <c r="S243" s="37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1"/>
      <c r="M244" s="377" t="s">
        <v>43</v>
      </c>
      <c r="N244" s="378"/>
      <c r="O244" s="378"/>
      <c r="P244" s="378"/>
      <c r="Q244" s="378"/>
      <c r="R244" s="378"/>
      <c r="S244" s="37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71" t="s">
        <v>384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66"/>
      <c r="Y245" s="66"/>
    </row>
    <row r="246" spans="1:52" ht="14.25" customHeight="1" x14ac:dyDescent="0.25">
      <c r="A246" s="372" t="s">
        <v>113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73">
        <v>4607091387421</v>
      </c>
      <c r="E247" s="37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5"/>
      <c r="O247" s="375"/>
      <c r="P247" s="375"/>
      <c r="Q247" s="37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73">
        <v>4607091387421</v>
      </c>
      <c r="E248" s="37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5"/>
      <c r="O248" s="375"/>
      <c r="P248" s="375"/>
      <c r="Q248" s="37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73">
        <v>4607091387452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73">
        <v>4607091387452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73">
        <v>4607091385984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73">
        <v>4607091387438</v>
      </c>
      <c r="E252" s="37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73">
        <v>4607091387469</v>
      </c>
      <c r="E253" s="37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80"/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1"/>
      <c r="M254" s="377" t="s">
        <v>43</v>
      </c>
      <c r="N254" s="378"/>
      <c r="O254" s="378"/>
      <c r="P254" s="378"/>
      <c r="Q254" s="378"/>
      <c r="R254" s="378"/>
      <c r="S254" s="37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1"/>
      <c r="M255" s="377" t="s">
        <v>43</v>
      </c>
      <c r="N255" s="378"/>
      <c r="O255" s="378"/>
      <c r="P255" s="378"/>
      <c r="Q255" s="378"/>
      <c r="R255" s="378"/>
      <c r="S255" s="379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2" t="s">
        <v>75</v>
      </c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2"/>
      <c r="N256" s="372"/>
      <c r="O256" s="372"/>
      <c r="P256" s="372"/>
      <c r="Q256" s="372"/>
      <c r="R256" s="372"/>
      <c r="S256" s="372"/>
      <c r="T256" s="372"/>
      <c r="U256" s="372"/>
      <c r="V256" s="372"/>
      <c r="W256" s="372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73">
        <v>4607091387292</v>
      </c>
      <c r="E257" s="37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5"/>
      <c r="O257" s="375"/>
      <c r="P257" s="375"/>
      <c r="Q257" s="376"/>
      <c r="R257" s="40" t="s">
        <v>48</v>
      </c>
      <c r="S257" s="40" t="s">
        <v>48</v>
      </c>
      <c r="T257" s="41" t="s">
        <v>0</v>
      </c>
      <c r="U257" s="59">
        <v>150</v>
      </c>
      <c r="V257" s="56">
        <f>IFERROR(IF(U257="",0,CEILING((U257/$H257),1)*$H257),"")</f>
        <v>153.29999999999998</v>
      </c>
      <c r="W257" s="42">
        <f>IFERROR(IF(V257=0,"",ROUNDUP(V257/H257,0)*0.00753),"")</f>
        <v>0.26355000000000001</v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73">
        <v>4607091387315</v>
      </c>
      <c r="E258" s="37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5"/>
      <c r="O258" s="375"/>
      <c r="P258" s="375"/>
      <c r="Q258" s="37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1"/>
      <c r="M259" s="377" t="s">
        <v>43</v>
      </c>
      <c r="N259" s="378"/>
      <c r="O259" s="378"/>
      <c r="P259" s="378"/>
      <c r="Q259" s="378"/>
      <c r="R259" s="378"/>
      <c r="S259" s="379"/>
      <c r="T259" s="43" t="s">
        <v>42</v>
      </c>
      <c r="U259" s="44">
        <f>IFERROR(U257/H257,"0")+IFERROR(U258/H258,"0")</f>
        <v>34.246575342465754</v>
      </c>
      <c r="V259" s="44">
        <f>IFERROR(V257/H257,"0")+IFERROR(V258/H258,"0")</f>
        <v>35</v>
      </c>
      <c r="W259" s="44">
        <f>IFERROR(IF(W257="",0,W257),"0")+IFERROR(IF(W258="",0,W258),"0")</f>
        <v>0.26355000000000001</v>
      </c>
      <c r="X259" s="68"/>
      <c r="Y259" s="68"/>
    </row>
    <row r="260" spans="1:52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1"/>
      <c r="M260" s="377" t="s">
        <v>43</v>
      </c>
      <c r="N260" s="378"/>
      <c r="O260" s="378"/>
      <c r="P260" s="378"/>
      <c r="Q260" s="378"/>
      <c r="R260" s="378"/>
      <c r="S260" s="379"/>
      <c r="T260" s="43" t="s">
        <v>0</v>
      </c>
      <c r="U260" s="44">
        <f>IFERROR(SUM(U257:U258),"0")</f>
        <v>150</v>
      </c>
      <c r="V260" s="44">
        <f>IFERROR(SUM(V257:V258),"0")</f>
        <v>153.29999999999998</v>
      </c>
      <c r="W260" s="43"/>
      <c r="X260" s="68"/>
      <c r="Y260" s="68"/>
    </row>
    <row r="261" spans="1:52" ht="16.5" customHeight="1" x14ac:dyDescent="0.25">
      <c r="A261" s="371" t="s">
        <v>401</v>
      </c>
      <c r="B261" s="371"/>
      <c r="C261" s="371"/>
      <c r="D261" s="371"/>
      <c r="E261" s="371"/>
      <c r="F261" s="371"/>
      <c r="G261" s="371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  <c r="X261" s="66"/>
      <c r="Y261" s="66"/>
    </row>
    <row r="262" spans="1:52" ht="14.25" customHeight="1" x14ac:dyDescent="0.25">
      <c r="A262" s="372" t="s">
        <v>75</v>
      </c>
      <c r="B262" s="372"/>
      <c r="C262" s="372"/>
      <c r="D262" s="372"/>
      <c r="E262" s="372"/>
      <c r="F262" s="372"/>
      <c r="G262" s="372"/>
      <c r="H262" s="372"/>
      <c r="I262" s="372"/>
      <c r="J262" s="372"/>
      <c r="K262" s="372"/>
      <c r="L262" s="372"/>
      <c r="M262" s="372"/>
      <c r="N262" s="372"/>
      <c r="O262" s="372"/>
      <c r="P262" s="372"/>
      <c r="Q262" s="372"/>
      <c r="R262" s="372"/>
      <c r="S262" s="372"/>
      <c r="T262" s="372"/>
      <c r="U262" s="372"/>
      <c r="V262" s="372"/>
      <c r="W262" s="372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73">
        <v>4607091383232</v>
      </c>
      <c r="E263" s="373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5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75"/>
      <c r="O263" s="375"/>
      <c r="P263" s="375"/>
      <c r="Q263" s="376"/>
      <c r="R263" s="40" t="s">
        <v>48</v>
      </c>
      <c r="S263" s="40" t="s">
        <v>48</v>
      </c>
      <c r="T263" s="41" t="s">
        <v>0</v>
      </c>
      <c r="U263" s="59">
        <v>39</v>
      </c>
      <c r="V263" s="56">
        <f>IFERROR(IF(U263="",0,CEILING((U263/$H263),1)*$H263),"")</f>
        <v>40.32</v>
      </c>
      <c r="W263" s="42">
        <f>IFERROR(IF(V263=0,"",ROUNDUP(V263/H263,0)*0.00753),"")</f>
        <v>0.18071999999999999</v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73">
        <v>4607091383836</v>
      </c>
      <c r="E264" s="373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5"/>
      <c r="O264" s="375"/>
      <c r="P264" s="375"/>
      <c r="Q264" s="376"/>
      <c r="R264" s="40" t="s">
        <v>48</v>
      </c>
      <c r="S264" s="40" t="s">
        <v>48</v>
      </c>
      <c r="T264" s="41" t="s">
        <v>0</v>
      </c>
      <c r="U264" s="59">
        <v>36</v>
      </c>
      <c r="V264" s="56">
        <f>IFERROR(IF(U264="",0,CEILING((U264/$H264),1)*$H264),"")</f>
        <v>36</v>
      </c>
      <c r="W264" s="42">
        <f>IFERROR(IF(V264=0,"",ROUNDUP(V264/H264,0)*0.00753),"")</f>
        <v>0.15060000000000001</v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1"/>
      <c r="M265" s="377" t="s">
        <v>43</v>
      </c>
      <c r="N265" s="378"/>
      <c r="O265" s="378"/>
      <c r="P265" s="378"/>
      <c r="Q265" s="378"/>
      <c r="R265" s="378"/>
      <c r="S265" s="379"/>
      <c r="T265" s="43" t="s">
        <v>42</v>
      </c>
      <c r="U265" s="44">
        <f>IFERROR(U263/H263,"0")+IFERROR(U264/H264,"0")</f>
        <v>43.214285714285715</v>
      </c>
      <c r="V265" s="44">
        <f>IFERROR(V263/H263,"0")+IFERROR(V264/H264,"0")</f>
        <v>44</v>
      </c>
      <c r="W265" s="44">
        <f>IFERROR(IF(W263="",0,W263),"0")+IFERROR(IF(W264="",0,W264),"0")</f>
        <v>0.33132</v>
      </c>
      <c r="X265" s="68"/>
      <c r="Y265" s="68"/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0</v>
      </c>
      <c r="U266" s="44">
        <f>IFERROR(SUM(U263:U264),"0")</f>
        <v>75</v>
      </c>
      <c r="V266" s="44">
        <f>IFERROR(SUM(V263:V264),"0")</f>
        <v>76.319999999999993</v>
      </c>
      <c r="W266" s="43"/>
      <c r="X266" s="68"/>
      <c r="Y266" s="68"/>
    </row>
    <row r="267" spans="1:52" ht="14.25" customHeight="1" x14ac:dyDescent="0.25">
      <c r="A267" s="372" t="s">
        <v>79</v>
      </c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73">
        <v>4607091387919</v>
      </c>
      <c r="E268" s="373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5"/>
      <c r="O268" s="375"/>
      <c r="P268" s="375"/>
      <c r="Q268" s="376"/>
      <c r="R268" s="40" t="s">
        <v>48</v>
      </c>
      <c r="S268" s="40" t="s">
        <v>48</v>
      </c>
      <c r="T268" s="41" t="s">
        <v>0</v>
      </c>
      <c r="U268" s="59">
        <v>80</v>
      </c>
      <c r="V268" s="56">
        <f>IFERROR(IF(U268="",0,CEILING((U268/$H268),1)*$H268),"")</f>
        <v>81</v>
      </c>
      <c r="W268" s="42">
        <f>IFERROR(IF(V268=0,"",ROUNDUP(V268/H268,0)*0.02175),"")</f>
        <v>0.21749999999999997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73">
        <v>4607091383942</v>
      </c>
      <c r="E269" s="373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5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113</v>
      </c>
      <c r="V269" s="56">
        <f>IFERROR(IF(U269="",0,CEILING((U269/$H269),1)*$H269),"")</f>
        <v>113.4</v>
      </c>
      <c r="W269" s="42">
        <f>IFERROR(IF(V269=0,"",ROUNDUP(V269/H269,0)*0.00753),"")</f>
        <v>0.33884999999999998</v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73">
        <v>4607091383959</v>
      </c>
      <c r="E270" s="373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113</v>
      </c>
      <c r="V270" s="56">
        <f>IFERROR(IF(U270="",0,CEILING((U270/$H270),1)*$H270),"")</f>
        <v>113.4</v>
      </c>
      <c r="W270" s="42">
        <f>IFERROR(IF(V270=0,"",ROUNDUP(V270/H270,0)*0.00753),"")</f>
        <v>0.33884999999999998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0"/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1"/>
      <c r="M271" s="377" t="s">
        <v>43</v>
      </c>
      <c r="N271" s="378"/>
      <c r="O271" s="378"/>
      <c r="P271" s="378"/>
      <c r="Q271" s="378"/>
      <c r="R271" s="378"/>
      <c r="S271" s="379"/>
      <c r="T271" s="43" t="s">
        <v>42</v>
      </c>
      <c r="U271" s="44">
        <f>IFERROR(U268/H268,"0")+IFERROR(U269/H269,"0")+IFERROR(U270/H270,"0")</f>
        <v>99.559082892416228</v>
      </c>
      <c r="V271" s="44">
        <f>IFERROR(V268/H268,"0")+IFERROR(V269/H269,"0")+IFERROR(V270/H270,"0")</f>
        <v>100</v>
      </c>
      <c r="W271" s="44">
        <f>IFERROR(IF(W268="",0,W268),"0")+IFERROR(IF(W269="",0,W269),"0")+IFERROR(IF(W270="",0,W270),"0")</f>
        <v>0.89519999999999988</v>
      </c>
      <c r="X271" s="68"/>
      <c r="Y271" s="68"/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0</v>
      </c>
      <c r="U272" s="44">
        <f>IFERROR(SUM(U268:U270),"0")</f>
        <v>306</v>
      </c>
      <c r="V272" s="44">
        <f>IFERROR(SUM(V268:V270),"0")</f>
        <v>307.8</v>
      </c>
      <c r="W272" s="43"/>
      <c r="X272" s="68"/>
      <c r="Y272" s="68"/>
    </row>
    <row r="273" spans="1:52" ht="14.25" customHeight="1" x14ac:dyDescent="0.25">
      <c r="A273" s="372" t="s">
        <v>208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73">
        <v>4607091388831</v>
      </c>
      <c r="E274" s="373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5"/>
      <c r="O274" s="375"/>
      <c r="P274" s="375"/>
      <c r="Q274" s="376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1"/>
      <c r="M275" s="377" t="s">
        <v>43</v>
      </c>
      <c r="N275" s="378"/>
      <c r="O275" s="378"/>
      <c r="P275" s="378"/>
      <c r="Q275" s="378"/>
      <c r="R275" s="378"/>
      <c r="S275" s="379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2" t="s">
        <v>92</v>
      </c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2"/>
      <c r="O277" s="372"/>
      <c r="P277" s="372"/>
      <c r="Q277" s="372"/>
      <c r="R277" s="372"/>
      <c r="S277" s="372"/>
      <c r="T277" s="372"/>
      <c r="U277" s="372"/>
      <c r="V277" s="372"/>
      <c r="W277" s="372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73">
        <v>4607091383102</v>
      </c>
      <c r="E278" s="373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5"/>
      <c r="O278" s="375"/>
      <c r="P278" s="375"/>
      <c r="Q278" s="376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1"/>
      <c r="M279" s="377" t="s">
        <v>43</v>
      </c>
      <c r="N279" s="378"/>
      <c r="O279" s="378"/>
      <c r="P279" s="378"/>
      <c r="Q279" s="378"/>
      <c r="R279" s="378"/>
      <c r="S279" s="379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70" t="s">
        <v>416</v>
      </c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370"/>
      <c r="U281" s="370"/>
      <c r="V281" s="370"/>
      <c r="W281" s="370"/>
      <c r="X281" s="55"/>
      <c r="Y281" s="55"/>
    </row>
    <row r="282" spans="1:52" ht="16.5" customHeight="1" x14ac:dyDescent="0.25">
      <c r="A282" s="371" t="s">
        <v>417</v>
      </c>
      <c r="B282" s="371"/>
      <c r="C282" s="371"/>
      <c r="D282" s="371"/>
      <c r="E282" s="371"/>
      <c r="F282" s="371"/>
      <c r="G282" s="371"/>
      <c r="H282" s="371"/>
      <c r="I282" s="371"/>
      <c r="J282" s="371"/>
      <c r="K282" s="371"/>
      <c r="L282" s="371"/>
      <c r="M282" s="371"/>
      <c r="N282" s="371"/>
      <c r="O282" s="371"/>
      <c r="P282" s="371"/>
      <c r="Q282" s="371"/>
      <c r="R282" s="371"/>
      <c r="S282" s="371"/>
      <c r="T282" s="371"/>
      <c r="U282" s="371"/>
      <c r="V282" s="371"/>
      <c r="W282" s="371"/>
      <c r="X282" s="66"/>
      <c r="Y282" s="66"/>
    </row>
    <row r="283" spans="1:52" ht="14.25" customHeight="1" x14ac:dyDescent="0.25">
      <c r="A283" s="372" t="s">
        <v>113</v>
      </c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2"/>
      <c r="O283" s="372"/>
      <c r="P283" s="372"/>
      <c r="Q283" s="372"/>
      <c r="R283" s="372"/>
      <c r="S283" s="372"/>
      <c r="T283" s="372"/>
      <c r="U283" s="372"/>
      <c r="V283" s="372"/>
      <c r="W283" s="372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73">
        <v>4607091383997</v>
      </c>
      <c r="E284" s="37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5"/>
      <c r="O284" s="375"/>
      <c r="P284" s="375"/>
      <c r="Q284" s="376"/>
      <c r="R284" s="40" t="s">
        <v>48</v>
      </c>
      <c r="S284" s="40" t="s">
        <v>48</v>
      </c>
      <c r="T284" s="41" t="s">
        <v>0</v>
      </c>
      <c r="U284" s="59"/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73">
        <v>4607091384130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2000</v>
      </c>
      <c r="V287" s="56">
        <f t="shared" si="14"/>
        <v>2010</v>
      </c>
      <c r="W287" s="42">
        <f>IFERROR(IF(V287=0,"",ROUNDUP(V287/H287,0)*0.02039),"")</f>
        <v>2.7322599999999997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73">
        <v>4607091384147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538" t="s">
        <v>427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73">
        <v>4607091384154</v>
      </c>
      <c r="E290" s="37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73">
        <v>4607091384161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80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1"/>
      <c r="M292" s="377" t="s">
        <v>43</v>
      </c>
      <c r="N292" s="378"/>
      <c r="O292" s="378"/>
      <c r="P292" s="378"/>
      <c r="Q292" s="378"/>
      <c r="R292" s="378"/>
      <c r="S292" s="379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133.33333333333334</v>
      </c>
      <c r="V292" s="44">
        <f>IFERROR(V284/H284,"0")+IFERROR(V285/H285,"0")+IFERROR(V286/H286,"0")+IFERROR(V287/H287,"0")+IFERROR(V288/H288,"0")+IFERROR(V289/H289,"0")+IFERROR(V290/H290,"0")+IFERROR(V291/H291,"0")</f>
        <v>134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2.7322599999999997</v>
      </c>
      <c r="X292" s="68"/>
      <c r="Y292" s="68"/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0</v>
      </c>
      <c r="U293" s="44">
        <f>IFERROR(SUM(U284:U291),"0")</f>
        <v>2000</v>
      </c>
      <c r="V293" s="44">
        <f>IFERROR(SUM(V284:V291),"0")</f>
        <v>2010</v>
      </c>
      <c r="W293" s="43"/>
      <c r="X293" s="68"/>
      <c r="Y293" s="68"/>
    </row>
    <row r="294" spans="1:52" ht="14.25" customHeight="1" x14ac:dyDescent="0.25">
      <c r="A294" s="372" t="s">
        <v>106</v>
      </c>
      <c r="B294" s="372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2"/>
      <c r="U294" s="372"/>
      <c r="V294" s="372"/>
      <c r="W294" s="372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73">
        <v>4607091383980</v>
      </c>
      <c r="E295" s="37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5"/>
      <c r="O295" s="375"/>
      <c r="P295" s="375"/>
      <c r="Q295" s="376"/>
      <c r="R295" s="40" t="s">
        <v>48</v>
      </c>
      <c r="S295" s="40" t="s">
        <v>48</v>
      </c>
      <c r="T295" s="41" t="s">
        <v>0</v>
      </c>
      <c r="U295" s="59">
        <v>2300</v>
      </c>
      <c r="V295" s="56">
        <f>IFERROR(IF(U295="",0,CEILING((U295/$H295),1)*$H295),"")</f>
        <v>2310</v>
      </c>
      <c r="W295" s="42">
        <f>IFERROR(IF(V295=0,"",ROUNDUP(V295/H295,0)*0.02175),"")</f>
        <v>3.3494999999999999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73">
        <v>4607091384178</v>
      </c>
      <c r="E296" s="373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80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1"/>
      <c r="M297" s="377" t="s">
        <v>43</v>
      </c>
      <c r="N297" s="378"/>
      <c r="O297" s="378"/>
      <c r="P297" s="378"/>
      <c r="Q297" s="378"/>
      <c r="R297" s="378"/>
      <c r="S297" s="379"/>
      <c r="T297" s="43" t="s">
        <v>42</v>
      </c>
      <c r="U297" s="44">
        <f>IFERROR(U295/H295,"0")+IFERROR(U296/H296,"0")</f>
        <v>153.33333333333334</v>
      </c>
      <c r="V297" s="44">
        <f>IFERROR(V295/H295,"0")+IFERROR(V296/H296,"0")</f>
        <v>154</v>
      </c>
      <c r="W297" s="44">
        <f>IFERROR(IF(W295="",0,W295),"0")+IFERROR(IF(W296="",0,W296),"0")</f>
        <v>3.3494999999999999</v>
      </c>
      <c r="X297" s="68"/>
      <c r="Y297" s="68"/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0</v>
      </c>
      <c r="U298" s="44">
        <f>IFERROR(SUM(U295:U296),"0")</f>
        <v>2300</v>
      </c>
      <c r="V298" s="44">
        <f>IFERROR(SUM(V295:V296),"0")</f>
        <v>2310</v>
      </c>
      <c r="W298" s="43"/>
      <c r="X298" s="68"/>
      <c r="Y298" s="68"/>
    </row>
    <row r="299" spans="1:52" ht="14.25" customHeight="1" x14ac:dyDescent="0.25">
      <c r="A299" s="372" t="s">
        <v>75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73">
        <v>4607091384857</v>
      </c>
      <c r="E300" s="373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54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75"/>
      <c r="O300" s="375"/>
      <c r="P300" s="375"/>
      <c r="Q300" s="37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1"/>
      <c r="M301" s="377" t="s">
        <v>43</v>
      </c>
      <c r="N301" s="378"/>
      <c r="O301" s="378"/>
      <c r="P301" s="378"/>
      <c r="Q301" s="378"/>
      <c r="R301" s="378"/>
      <c r="S301" s="379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2" t="s">
        <v>79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73">
        <v>4607091384260</v>
      </c>
      <c r="E304" s="373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75"/>
      <c r="O304" s="375"/>
      <c r="P304" s="375"/>
      <c r="Q304" s="376"/>
      <c r="R304" s="40" t="s">
        <v>48</v>
      </c>
      <c r="S304" s="40" t="s">
        <v>48</v>
      </c>
      <c r="T304" s="41" t="s">
        <v>0</v>
      </c>
      <c r="U304" s="59">
        <v>600</v>
      </c>
      <c r="V304" s="56">
        <f>IFERROR(IF(U304="",0,CEILING((U304/$H304),1)*$H304),"")</f>
        <v>600.6</v>
      </c>
      <c r="W304" s="42">
        <f>IFERROR(IF(V304=0,"",ROUNDUP(V304/H304,0)*0.02175),"")</f>
        <v>1.67475</v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1"/>
      <c r="M305" s="377" t="s">
        <v>43</v>
      </c>
      <c r="N305" s="378"/>
      <c r="O305" s="378"/>
      <c r="P305" s="378"/>
      <c r="Q305" s="378"/>
      <c r="R305" s="378"/>
      <c r="S305" s="379"/>
      <c r="T305" s="43" t="s">
        <v>42</v>
      </c>
      <c r="U305" s="44">
        <f>IFERROR(U304/H304,"0")</f>
        <v>76.92307692307692</v>
      </c>
      <c r="V305" s="44">
        <f>IFERROR(V304/H304,"0")</f>
        <v>77</v>
      </c>
      <c r="W305" s="44">
        <f>IFERROR(IF(W304="",0,W304),"0")</f>
        <v>1.67475</v>
      </c>
      <c r="X305" s="68"/>
      <c r="Y305" s="68"/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0</v>
      </c>
      <c r="U306" s="44">
        <f>IFERROR(SUM(U304:U304),"0")</f>
        <v>600</v>
      </c>
      <c r="V306" s="44">
        <f>IFERROR(SUM(V304:V304),"0")</f>
        <v>600.6</v>
      </c>
      <c r="W306" s="43"/>
      <c r="X306" s="68"/>
      <c r="Y306" s="68"/>
    </row>
    <row r="307" spans="1:52" ht="14.25" customHeight="1" x14ac:dyDescent="0.25">
      <c r="A307" s="372" t="s">
        <v>208</v>
      </c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73">
        <v>4607091384673</v>
      </c>
      <c r="E308" s="37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75"/>
      <c r="O308" s="375"/>
      <c r="P308" s="375"/>
      <c r="Q308" s="376"/>
      <c r="R308" s="40" t="s">
        <v>48</v>
      </c>
      <c r="S308" s="40" t="s">
        <v>48</v>
      </c>
      <c r="T308" s="41" t="s">
        <v>0</v>
      </c>
      <c r="U308" s="59">
        <v>620</v>
      </c>
      <c r="V308" s="56">
        <f>IFERROR(IF(U308="",0,CEILING((U308/$H308),1)*$H308),"")</f>
        <v>624</v>
      </c>
      <c r="W308" s="42">
        <f>IFERROR(IF(V308=0,"",ROUNDUP(V308/H308,0)*0.02175),"")</f>
        <v>1.7399999999999998</v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1"/>
      <c r="M309" s="377" t="s">
        <v>43</v>
      </c>
      <c r="N309" s="378"/>
      <c r="O309" s="378"/>
      <c r="P309" s="378"/>
      <c r="Q309" s="378"/>
      <c r="R309" s="378"/>
      <c r="S309" s="379"/>
      <c r="T309" s="43" t="s">
        <v>42</v>
      </c>
      <c r="U309" s="44">
        <f>IFERROR(U308/H308,"0")</f>
        <v>79.487179487179489</v>
      </c>
      <c r="V309" s="44">
        <f>IFERROR(V308/H308,"0")</f>
        <v>80</v>
      </c>
      <c r="W309" s="44">
        <f>IFERROR(IF(W308="",0,W308),"0")</f>
        <v>1.7399999999999998</v>
      </c>
      <c r="X309" s="68"/>
      <c r="Y309" s="68"/>
    </row>
    <row r="310" spans="1:52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1"/>
      <c r="M310" s="377" t="s">
        <v>43</v>
      </c>
      <c r="N310" s="378"/>
      <c r="O310" s="378"/>
      <c r="P310" s="378"/>
      <c r="Q310" s="378"/>
      <c r="R310" s="378"/>
      <c r="S310" s="379"/>
      <c r="T310" s="43" t="s">
        <v>0</v>
      </c>
      <c r="U310" s="44">
        <f>IFERROR(SUM(U308:U308),"0")</f>
        <v>620</v>
      </c>
      <c r="V310" s="44">
        <f>IFERROR(SUM(V308:V308),"0")</f>
        <v>624</v>
      </c>
      <c r="W310" s="43"/>
      <c r="X310" s="68"/>
      <c r="Y310" s="68"/>
    </row>
    <row r="311" spans="1:52" ht="16.5" customHeight="1" x14ac:dyDescent="0.25">
      <c r="A311" s="371" t="s">
        <v>442</v>
      </c>
      <c r="B311" s="371"/>
      <c r="C311" s="371"/>
      <c r="D311" s="371"/>
      <c r="E311" s="371"/>
      <c r="F311" s="371"/>
      <c r="G311" s="371"/>
      <c r="H311" s="371"/>
      <c r="I311" s="371"/>
      <c r="J311" s="371"/>
      <c r="K311" s="371"/>
      <c r="L311" s="371"/>
      <c r="M311" s="371"/>
      <c r="N311" s="371"/>
      <c r="O311" s="371"/>
      <c r="P311" s="371"/>
      <c r="Q311" s="371"/>
      <c r="R311" s="371"/>
      <c r="S311" s="371"/>
      <c r="T311" s="371"/>
      <c r="U311" s="371"/>
      <c r="V311" s="371"/>
      <c r="W311" s="371"/>
      <c r="X311" s="66"/>
      <c r="Y311" s="66"/>
    </row>
    <row r="312" spans="1:52" ht="14.25" customHeight="1" x14ac:dyDescent="0.25">
      <c r="A312" s="372" t="s">
        <v>113</v>
      </c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2"/>
      <c r="O312" s="372"/>
      <c r="P312" s="372"/>
      <c r="Q312" s="372"/>
      <c r="R312" s="372"/>
      <c r="S312" s="372"/>
      <c r="T312" s="372"/>
      <c r="U312" s="372"/>
      <c r="V312" s="372"/>
      <c r="W312" s="372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73">
        <v>4607091384185</v>
      </c>
      <c r="E313" s="373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73">
        <v>4607091384192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75"/>
      <c r="O314" s="375"/>
      <c r="P314" s="375"/>
      <c r="Q314" s="376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73">
        <v>4680115881907</v>
      </c>
      <c r="E315" s="373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75"/>
      <c r="O315" s="375"/>
      <c r="P315" s="375"/>
      <c r="Q315" s="37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73">
        <v>4607091384680</v>
      </c>
      <c r="E316" s="373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75"/>
      <c r="O316" s="375"/>
      <c r="P316" s="375"/>
      <c r="Q316" s="37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1"/>
      <c r="M317" s="377" t="s">
        <v>43</v>
      </c>
      <c r="N317" s="378"/>
      <c r="O317" s="378"/>
      <c r="P317" s="378"/>
      <c r="Q317" s="378"/>
      <c r="R317" s="378"/>
      <c r="S317" s="379"/>
      <c r="T317" s="43" t="s">
        <v>42</v>
      </c>
      <c r="U317" s="44">
        <f>IFERROR(U313/H313,"0")+IFERROR(U314/H314,"0")+IFERROR(U315/H315,"0")+IFERROR(U316/H316,"0")</f>
        <v>0</v>
      </c>
      <c r="V317" s="44">
        <f>IFERROR(V313/H313,"0")+IFERROR(V314/H314,"0")+IFERROR(V315/H315,"0")+IFERROR(V316/H316,"0")</f>
        <v>0</v>
      </c>
      <c r="W317" s="44">
        <f>IFERROR(IF(W313="",0,W313),"0")+IFERROR(IF(W314="",0,W314),"0")+IFERROR(IF(W315="",0,W315),"0")+IFERROR(IF(W316="",0,W316),"0")</f>
        <v>0</v>
      </c>
      <c r="X317" s="68"/>
      <c r="Y317" s="68"/>
    </row>
    <row r="318" spans="1:52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1"/>
      <c r="M318" s="377" t="s">
        <v>43</v>
      </c>
      <c r="N318" s="378"/>
      <c r="O318" s="378"/>
      <c r="P318" s="378"/>
      <c r="Q318" s="378"/>
      <c r="R318" s="378"/>
      <c r="S318" s="379"/>
      <c r="T318" s="43" t="s">
        <v>0</v>
      </c>
      <c r="U318" s="44">
        <f>IFERROR(SUM(U313:U316),"0")</f>
        <v>0</v>
      </c>
      <c r="V318" s="44">
        <f>IFERROR(SUM(V313:V316),"0")</f>
        <v>0</v>
      </c>
      <c r="W318" s="43"/>
      <c r="X318" s="68"/>
      <c r="Y318" s="68"/>
    </row>
    <row r="319" spans="1:52" ht="14.25" customHeight="1" x14ac:dyDescent="0.25">
      <c r="A319" s="372" t="s">
        <v>75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73">
        <v>4607091384802</v>
      </c>
      <c r="E320" s="373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75"/>
      <c r="O320" s="375"/>
      <c r="P320" s="375"/>
      <c r="Q320" s="376"/>
      <c r="R320" s="40" t="s">
        <v>48</v>
      </c>
      <c r="S320" s="40" t="s">
        <v>48</v>
      </c>
      <c r="T320" s="41" t="s">
        <v>0</v>
      </c>
      <c r="U320" s="59">
        <v>130</v>
      </c>
      <c r="V320" s="56">
        <f>IFERROR(IF(U320="",0,CEILING((U320/$H320),1)*$H320),"")</f>
        <v>131.4</v>
      </c>
      <c r="W320" s="42">
        <f>IFERROR(IF(V320=0,"",ROUNDUP(V320/H320,0)*0.00753),"")</f>
        <v>0.22590000000000002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73">
        <v>4607091384826</v>
      </c>
      <c r="E321" s="373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75"/>
      <c r="O321" s="375"/>
      <c r="P321" s="375"/>
      <c r="Q321" s="37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1"/>
      <c r="M322" s="377" t="s">
        <v>43</v>
      </c>
      <c r="N322" s="378"/>
      <c r="O322" s="378"/>
      <c r="P322" s="378"/>
      <c r="Q322" s="378"/>
      <c r="R322" s="378"/>
      <c r="S322" s="379"/>
      <c r="T322" s="43" t="s">
        <v>42</v>
      </c>
      <c r="U322" s="44">
        <f>IFERROR(U320/H320,"0")+IFERROR(U321/H321,"0")</f>
        <v>29.680365296803654</v>
      </c>
      <c r="V322" s="44">
        <f>IFERROR(V320/H320,"0")+IFERROR(V321/H321,"0")</f>
        <v>30.000000000000004</v>
      </c>
      <c r="W322" s="44">
        <f>IFERROR(IF(W320="",0,W320),"0")+IFERROR(IF(W321="",0,W321),"0")</f>
        <v>0.22590000000000002</v>
      </c>
      <c r="X322" s="68"/>
      <c r="Y322" s="68"/>
    </row>
    <row r="323" spans="1:52" x14ac:dyDescent="0.2">
      <c r="A323" s="380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1"/>
      <c r="M323" s="377" t="s">
        <v>43</v>
      </c>
      <c r="N323" s="378"/>
      <c r="O323" s="378"/>
      <c r="P323" s="378"/>
      <c r="Q323" s="378"/>
      <c r="R323" s="378"/>
      <c r="S323" s="379"/>
      <c r="T323" s="43" t="s">
        <v>0</v>
      </c>
      <c r="U323" s="44">
        <f>IFERROR(SUM(U320:U321),"0")</f>
        <v>130</v>
      </c>
      <c r="V323" s="44">
        <f>IFERROR(SUM(V320:V321),"0")</f>
        <v>131.4</v>
      </c>
      <c r="W323" s="43"/>
      <c r="X323" s="68"/>
      <c r="Y323" s="68"/>
    </row>
    <row r="324" spans="1:52" ht="14.25" customHeight="1" x14ac:dyDescent="0.25">
      <c r="A324" s="372" t="s">
        <v>79</v>
      </c>
      <c r="B324" s="372"/>
      <c r="C324" s="372"/>
      <c r="D324" s="372"/>
      <c r="E324" s="372"/>
      <c r="F324" s="372"/>
      <c r="G324" s="372"/>
      <c r="H324" s="372"/>
      <c r="I324" s="372"/>
      <c r="J324" s="372"/>
      <c r="K324" s="372"/>
      <c r="L324" s="372"/>
      <c r="M324" s="372"/>
      <c r="N324" s="372"/>
      <c r="O324" s="372"/>
      <c r="P324" s="372"/>
      <c r="Q324" s="372"/>
      <c r="R324" s="372"/>
      <c r="S324" s="372"/>
      <c r="T324" s="372"/>
      <c r="U324" s="372"/>
      <c r="V324" s="372"/>
      <c r="W324" s="372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73">
        <v>4607091384246</v>
      </c>
      <c r="E325" s="373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350</v>
      </c>
      <c r="V325" s="56">
        <f>IFERROR(IF(U325="",0,CEILING((U325/$H325),1)*$H325),"")</f>
        <v>351</v>
      </c>
      <c r="W325" s="42">
        <f>IFERROR(IF(V325=0,"",ROUNDUP(V325/H325,0)*0.02175),"")</f>
        <v>0.9787499999999999</v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73">
        <v>4680115881976</v>
      </c>
      <c r="E326" s="373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75"/>
      <c r="O326" s="375"/>
      <c r="P326" s="375"/>
      <c r="Q326" s="376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73">
        <v>4607091384253</v>
      </c>
      <c r="E327" s="373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75"/>
      <c r="O327" s="375"/>
      <c r="P327" s="375"/>
      <c r="Q327" s="37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73">
        <v>4680115881969</v>
      </c>
      <c r="E328" s="373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75"/>
      <c r="O328" s="375"/>
      <c r="P328" s="375"/>
      <c r="Q328" s="376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1"/>
      <c r="M329" s="377" t="s">
        <v>43</v>
      </c>
      <c r="N329" s="378"/>
      <c r="O329" s="378"/>
      <c r="P329" s="378"/>
      <c r="Q329" s="378"/>
      <c r="R329" s="378"/>
      <c r="S329" s="379"/>
      <c r="T329" s="43" t="s">
        <v>42</v>
      </c>
      <c r="U329" s="44">
        <f>IFERROR(U325/H325,"0")+IFERROR(U326/H326,"0")+IFERROR(U327/H327,"0")+IFERROR(U328/H328,"0")</f>
        <v>44.871794871794876</v>
      </c>
      <c r="V329" s="44">
        <f>IFERROR(V325/H325,"0")+IFERROR(V326/H326,"0")+IFERROR(V327/H327,"0")+IFERROR(V328/H328,"0")</f>
        <v>45</v>
      </c>
      <c r="W329" s="44">
        <f>IFERROR(IF(W325="",0,W325),"0")+IFERROR(IF(W326="",0,W326),"0")+IFERROR(IF(W327="",0,W327),"0")+IFERROR(IF(W328="",0,W328),"0")</f>
        <v>0.9787499999999999</v>
      </c>
      <c r="X329" s="68"/>
      <c r="Y329" s="68"/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0</v>
      </c>
      <c r="U330" s="44">
        <f>IFERROR(SUM(U325:U328),"0")</f>
        <v>350</v>
      </c>
      <c r="V330" s="44">
        <f>IFERROR(SUM(V325:V328),"0")</f>
        <v>351</v>
      </c>
      <c r="W330" s="43"/>
      <c r="X330" s="68"/>
      <c r="Y330" s="68"/>
    </row>
    <row r="331" spans="1:52" ht="14.25" customHeight="1" x14ac:dyDescent="0.25">
      <c r="A331" s="372" t="s">
        <v>208</v>
      </c>
      <c r="B331" s="372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72"/>
      <c r="P331" s="372"/>
      <c r="Q331" s="372"/>
      <c r="R331" s="372"/>
      <c r="S331" s="372"/>
      <c r="T331" s="372"/>
      <c r="U331" s="372"/>
      <c r="V331" s="372"/>
      <c r="W331" s="372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73">
        <v>4607091389357</v>
      </c>
      <c r="E332" s="373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75"/>
      <c r="O332" s="375"/>
      <c r="P332" s="375"/>
      <c r="Q332" s="376"/>
      <c r="R332" s="40" t="s">
        <v>48</v>
      </c>
      <c r="S332" s="40" t="s">
        <v>48</v>
      </c>
      <c r="T332" s="41" t="s">
        <v>0</v>
      </c>
      <c r="U332" s="59">
        <v>70</v>
      </c>
      <c r="V332" s="56">
        <f>IFERROR(IF(U332="",0,CEILING((U332/$H332),1)*$H332),"")</f>
        <v>70.2</v>
      </c>
      <c r="W332" s="42">
        <f>IFERROR(IF(V332=0,"",ROUNDUP(V332/H332,0)*0.02175),"")</f>
        <v>0.19574999999999998</v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1"/>
      <c r="M333" s="377" t="s">
        <v>43</v>
      </c>
      <c r="N333" s="378"/>
      <c r="O333" s="378"/>
      <c r="P333" s="378"/>
      <c r="Q333" s="378"/>
      <c r="R333" s="378"/>
      <c r="S333" s="379"/>
      <c r="T333" s="43" t="s">
        <v>42</v>
      </c>
      <c r="U333" s="44">
        <f>IFERROR(U332/H332,"0")</f>
        <v>8.9743589743589745</v>
      </c>
      <c r="V333" s="44">
        <f>IFERROR(V332/H332,"0")</f>
        <v>9</v>
      </c>
      <c r="W333" s="44">
        <f>IFERROR(IF(W332="",0,W332),"0")</f>
        <v>0.19574999999999998</v>
      </c>
      <c r="X333" s="68"/>
      <c r="Y333" s="68"/>
    </row>
    <row r="334" spans="1:52" x14ac:dyDescent="0.2">
      <c r="A334" s="380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1"/>
      <c r="M334" s="377" t="s">
        <v>43</v>
      </c>
      <c r="N334" s="378"/>
      <c r="O334" s="378"/>
      <c r="P334" s="378"/>
      <c r="Q334" s="378"/>
      <c r="R334" s="378"/>
      <c r="S334" s="379"/>
      <c r="T334" s="43" t="s">
        <v>0</v>
      </c>
      <c r="U334" s="44">
        <f>IFERROR(SUM(U332:U332),"0")</f>
        <v>70</v>
      </c>
      <c r="V334" s="44">
        <f>IFERROR(SUM(V332:V332),"0")</f>
        <v>70.2</v>
      </c>
      <c r="W334" s="43"/>
      <c r="X334" s="68"/>
      <c r="Y334" s="68"/>
    </row>
    <row r="335" spans="1:52" ht="27.75" customHeight="1" x14ac:dyDescent="0.2">
      <c r="A335" s="370" t="s">
        <v>465</v>
      </c>
      <c r="B335" s="370"/>
      <c r="C335" s="370"/>
      <c r="D335" s="370"/>
      <c r="E335" s="370"/>
      <c r="F335" s="370"/>
      <c r="G335" s="370"/>
      <c r="H335" s="370"/>
      <c r="I335" s="370"/>
      <c r="J335" s="370"/>
      <c r="K335" s="370"/>
      <c r="L335" s="370"/>
      <c r="M335" s="370"/>
      <c r="N335" s="370"/>
      <c r="O335" s="370"/>
      <c r="P335" s="370"/>
      <c r="Q335" s="370"/>
      <c r="R335" s="370"/>
      <c r="S335" s="370"/>
      <c r="T335" s="370"/>
      <c r="U335" s="370"/>
      <c r="V335" s="370"/>
      <c r="W335" s="370"/>
      <c r="X335" s="55"/>
      <c r="Y335" s="55"/>
    </row>
    <row r="336" spans="1:52" ht="16.5" customHeight="1" x14ac:dyDescent="0.25">
      <c r="A336" s="371" t="s">
        <v>466</v>
      </c>
      <c r="B336" s="371"/>
      <c r="C336" s="371"/>
      <c r="D336" s="371"/>
      <c r="E336" s="371"/>
      <c r="F336" s="371"/>
      <c r="G336" s="371"/>
      <c r="H336" s="371"/>
      <c r="I336" s="371"/>
      <c r="J336" s="371"/>
      <c r="K336" s="371"/>
      <c r="L336" s="371"/>
      <c r="M336" s="371"/>
      <c r="N336" s="371"/>
      <c r="O336" s="371"/>
      <c r="P336" s="371"/>
      <c r="Q336" s="371"/>
      <c r="R336" s="371"/>
      <c r="S336" s="371"/>
      <c r="T336" s="371"/>
      <c r="U336" s="371"/>
      <c r="V336" s="371"/>
      <c r="W336" s="371"/>
      <c r="X336" s="66"/>
      <c r="Y336" s="66"/>
    </row>
    <row r="337" spans="1:52" ht="14.25" customHeight="1" x14ac:dyDescent="0.25">
      <c r="A337" s="372" t="s">
        <v>113</v>
      </c>
      <c r="B337" s="372"/>
      <c r="C337" s="372"/>
      <c r="D337" s="372"/>
      <c r="E337" s="372"/>
      <c r="F337" s="372"/>
      <c r="G337" s="372"/>
      <c r="H337" s="372"/>
      <c r="I337" s="372"/>
      <c r="J337" s="372"/>
      <c r="K337" s="372"/>
      <c r="L337" s="372"/>
      <c r="M337" s="372"/>
      <c r="N337" s="372"/>
      <c r="O337" s="372"/>
      <c r="P337" s="372"/>
      <c r="Q337" s="372"/>
      <c r="R337" s="372"/>
      <c r="S337" s="372"/>
      <c r="T337" s="372"/>
      <c r="U337" s="372"/>
      <c r="V337" s="372"/>
      <c r="W337" s="372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73">
        <v>4607091389708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75"/>
      <c r="O338" s="375"/>
      <c r="P338" s="375"/>
      <c r="Q338" s="376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73">
        <v>4607091389692</v>
      </c>
      <c r="E339" s="373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75"/>
      <c r="O339" s="375"/>
      <c r="P339" s="375"/>
      <c r="Q339" s="376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1"/>
      <c r="M340" s="377" t="s">
        <v>43</v>
      </c>
      <c r="N340" s="378"/>
      <c r="O340" s="378"/>
      <c r="P340" s="378"/>
      <c r="Q340" s="378"/>
      <c r="R340" s="378"/>
      <c r="S340" s="379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1"/>
      <c r="M341" s="377" t="s">
        <v>43</v>
      </c>
      <c r="N341" s="378"/>
      <c r="O341" s="378"/>
      <c r="P341" s="378"/>
      <c r="Q341" s="378"/>
      <c r="R341" s="378"/>
      <c r="S341" s="379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72" t="s">
        <v>75</v>
      </c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2"/>
      <c r="P342" s="372"/>
      <c r="Q342" s="372"/>
      <c r="R342" s="372"/>
      <c r="S342" s="372"/>
      <c r="T342" s="372"/>
      <c r="U342" s="372"/>
      <c r="V342" s="372"/>
      <c r="W342" s="372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73">
        <v>4607091389753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470</v>
      </c>
      <c r="V343" s="56">
        <f t="shared" ref="V343:V355" si="15">IFERROR(IF(U343="",0,CEILING((U343/$H343),1)*$H343),"")</f>
        <v>470.40000000000003</v>
      </c>
      <c r="W343" s="42">
        <f>IFERROR(IF(V343=0,"",ROUNDUP(V343/H343,0)*0.00753),"")</f>
        <v>0.84336</v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73">
        <v>4607091389760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73">
        <v>4607091389746</v>
      </c>
      <c r="E345" s="373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570</v>
      </c>
      <c r="V345" s="56">
        <f t="shared" si="15"/>
        <v>571.20000000000005</v>
      </c>
      <c r="W345" s="42">
        <f>IFERROR(IF(V345=0,"",ROUNDUP(V345/H345,0)*0.00753),"")</f>
        <v>1.0240800000000001</v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73">
        <v>4680115882928</v>
      </c>
      <c r="E346" s="373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73">
        <v>4680115883147</v>
      </c>
      <c r="E347" s="373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73">
        <v>4607091384338</v>
      </c>
      <c r="E348" s="373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73">
        <v>4680115883154</v>
      </c>
      <c r="E349" s="373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73">
        <v>4607091389524</v>
      </c>
      <c r="E350" s="373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73">
        <v>4680115883161</v>
      </c>
      <c r="E351" s="37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73">
        <v>4607091384345</v>
      </c>
      <c r="E352" s="37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73">
        <v>4680115883178</v>
      </c>
      <c r="E353" s="37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75"/>
      <c r="O353" s="375"/>
      <c r="P353" s="375"/>
      <c r="Q353" s="376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73">
        <v>4607091389531</v>
      </c>
      <c r="E354" s="37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75"/>
      <c r="O354" s="375"/>
      <c r="P354" s="375"/>
      <c r="Q354" s="376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73">
        <v>4680115883185</v>
      </c>
      <c r="E355" s="37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1" t="s">
        <v>497</v>
      </c>
      <c r="N355" s="375"/>
      <c r="O355" s="375"/>
      <c r="P355" s="375"/>
      <c r="Q355" s="376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1"/>
      <c r="M356" s="377" t="s">
        <v>43</v>
      </c>
      <c r="N356" s="378"/>
      <c r="O356" s="378"/>
      <c r="P356" s="378"/>
      <c r="Q356" s="378"/>
      <c r="R356" s="378"/>
      <c r="S356" s="379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247.61904761904762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248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1.8674400000000002</v>
      </c>
      <c r="X356" s="68"/>
      <c r="Y356" s="68"/>
    </row>
    <row r="357" spans="1:52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1"/>
      <c r="M357" s="377" t="s">
        <v>43</v>
      </c>
      <c r="N357" s="378"/>
      <c r="O357" s="378"/>
      <c r="P357" s="378"/>
      <c r="Q357" s="378"/>
      <c r="R357" s="378"/>
      <c r="S357" s="379"/>
      <c r="T357" s="43" t="s">
        <v>0</v>
      </c>
      <c r="U357" s="44">
        <f>IFERROR(SUM(U343:U355),"0")</f>
        <v>1040</v>
      </c>
      <c r="V357" s="44">
        <f>IFERROR(SUM(V343:V355),"0")</f>
        <v>1041.6000000000001</v>
      </c>
      <c r="W357" s="43"/>
      <c r="X357" s="68"/>
      <c r="Y357" s="68"/>
    </row>
    <row r="358" spans="1:52" ht="14.25" customHeight="1" x14ac:dyDescent="0.25">
      <c r="A358" s="372" t="s">
        <v>79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73">
        <v>4607091389685</v>
      </c>
      <c r="E359" s="373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73">
        <v>4607091389654</v>
      </c>
      <c r="E360" s="373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75"/>
      <c r="O360" s="375"/>
      <c r="P360" s="375"/>
      <c r="Q360" s="376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73">
        <v>4607091384352</v>
      </c>
      <c r="E361" s="373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75"/>
      <c r="O361" s="375"/>
      <c r="P361" s="375"/>
      <c r="Q361" s="37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73">
        <v>4607091389661</v>
      </c>
      <c r="E362" s="373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75"/>
      <c r="O362" s="375"/>
      <c r="P362" s="375"/>
      <c r="Q362" s="37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1"/>
      <c r="M363" s="377" t="s">
        <v>43</v>
      </c>
      <c r="N363" s="378"/>
      <c r="O363" s="378"/>
      <c r="P363" s="378"/>
      <c r="Q363" s="378"/>
      <c r="R363" s="378"/>
      <c r="S363" s="379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customHeight="1" x14ac:dyDescent="0.25">
      <c r="A365" s="372" t="s">
        <v>208</v>
      </c>
      <c r="B365" s="372"/>
      <c r="C365" s="372"/>
      <c r="D365" s="372"/>
      <c r="E365" s="372"/>
      <c r="F365" s="372"/>
      <c r="G365" s="372"/>
      <c r="H365" s="372"/>
      <c r="I365" s="372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73">
        <v>4680115881648</v>
      </c>
      <c r="E366" s="373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75"/>
      <c r="O366" s="375"/>
      <c r="P366" s="375"/>
      <c r="Q366" s="37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1"/>
      <c r="M367" s="377" t="s">
        <v>43</v>
      </c>
      <c r="N367" s="378"/>
      <c r="O367" s="378"/>
      <c r="P367" s="378"/>
      <c r="Q367" s="378"/>
      <c r="R367" s="378"/>
      <c r="S367" s="379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80"/>
      <c r="B368" s="380"/>
      <c r="C368" s="380"/>
      <c r="D368" s="380"/>
      <c r="E368" s="380"/>
      <c r="F368" s="380"/>
      <c r="G368" s="380"/>
      <c r="H368" s="380"/>
      <c r="I368" s="380"/>
      <c r="J368" s="380"/>
      <c r="K368" s="380"/>
      <c r="L368" s="381"/>
      <c r="M368" s="377" t="s">
        <v>43</v>
      </c>
      <c r="N368" s="378"/>
      <c r="O368" s="378"/>
      <c r="P368" s="378"/>
      <c r="Q368" s="378"/>
      <c r="R368" s="378"/>
      <c r="S368" s="379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72" t="s">
        <v>92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73">
        <v>4680115883017</v>
      </c>
      <c r="E370" s="373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75"/>
      <c r="O370" s="375"/>
      <c r="P370" s="375"/>
      <c r="Q370" s="376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73">
        <v>4680115883031</v>
      </c>
      <c r="E371" s="373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75"/>
      <c r="O371" s="375"/>
      <c r="P371" s="375"/>
      <c r="Q371" s="37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73">
        <v>4680115883024</v>
      </c>
      <c r="E372" s="373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75"/>
      <c r="O372" s="375"/>
      <c r="P372" s="375"/>
      <c r="Q372" s="376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1"/>
      <c r="M373" s="377" t="s">
        <v>43</v>
      </c>
      <c r="N373" s="378"/>
      <c r="O373" s="378"/>
      <c r="P373" s="378"/>
      <c r="Q373" s="378"/>
      <c r="R373" s="378"/>
      <c r="S373" s="379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72" t="s">
        <v>515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73">
        <v>4680115882997</v>
      </c>
      <c r="E376" s="373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580" t="s">
        <v>518</v>
      </c>
      <c r="N376" s="375"/>
      <c r="O376" s="375"/>
      <c r="P376" s="375"/>
      <c r="Q376" s="37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1"/>
      <c r="M377" s="377" t="s">
        <v>43</v>
      </c>
      <c r="N377" s="378"/>
      <c r="O377" s="378"/>
      <c r="P377" s="378"/>
      <c r="Q377" s="378"/>
      <c r="R377" s="378"/>
      <c r="S377" s="379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1"/>
      <c r="M378" s="377" t="s">
        <v>43</v>
      </c>
      <c r="N378" s="378"/>
      <c r="O378" s="378"/>
      <c r="P378" s="378"/>
      <c r="Q378" s="378"/>
      <c r="R378" s="378"/>
      <c r="S378" s="379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71" t="s">
        <v>519</v>
      </c>
      <c r="B379" s="371"/>
      <c r="C379" s="371"/>
      <c r="D379" s="371"/>
      <c r="E379" s="371"/>
      <c r="F379" s="371"/>
      <c r="G379" s="371"/>
      <c r="H379" s="371"/>
      <c r="I379" s="371"/>
      <c r="J379" s="371"/>
      <c r="K379" s="371"/>
      <c r="L379" s="371"/>
      <c r="M379" s="371"/>
      <c r="N379" s="371"/>
      <c r="O379" s="371"/>
      <c r="P379" s="371"/>
      <c r="Q379" s="371"/>
      <c r="R379" s="371"/>
      <c r="S379" s="371"/>
      <c r="T379" s="371"/>
      <c r="U379" s="371"/>
      <c r="V379" s="371"/>
      <c r="W379" s="371"/>
      <c r="X379" s="66"/>
      <c r="Y379" s="66"/>
    </row>
    <row r="380" spans="1:52" ht="14.25" customHeight="1" x14ac:dyDescent="0.25">
      <c r="A380" s="372" t="s">
        <v>106</v>
      </c>
      <c r="B380" s="372"/>
      <c r="C380" s="372"/>
      <c r="D380" s="372"/>
      <c r="E380" s="372"/>
      <c r="F380" s="372"/>
      <c r="G380" s="372"/>
      <c r="H380" s="372"/>
      <c r="I380" s="372"/>
      <c r="J380" s="372"/>
      <c r="K380" s="372"/>
      <c r="L380" s="372"/>
      <c r="M380" s="372"/>
      <c r="N380" s="372"/>
      <c r="O380" s="372"/>
      <c r="P380" s="372"/>
      <c r="Q380" s="372"/>
      <c r="R380" s="372"/>
      <c r="S380" s="372"/>
      <c r="T380" s="372"/>
      <c r="U380" s="372"/>
      <c r="V380" s="372"/>
      <c r="W380" s="372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73">
        <v>4607091389388</v>
      </c>
      <c r="E381" s="373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5"/>
      <c r="O381" s="375"/>
      <c r="P381" s="375"/>
      <c r="Q381" s="376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73">
        <v>4607091389364</v>
      </c>
      <c r="E382" s="373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5"/>
      <c r="O382" s="375"/>
      <c r="P382" s="375"/>
      <c r="Q382" s="376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80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1"/>
      <c r="M383" s="377" t="s">
        <v>43</v>
      </c>
      <c r="N383" s="378"/>
      <c r="O383" s="378"/>
      <c r="P383" s="378"/>
      <c r="Q383" s="378"/>
      <c r="R383" s="378"/>
      <c r="S383" s="379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1"/>
      <c r="M384" s="377" t="s">
        <v>43</v>
      </c>
      <c r="N384" s="378"/>
      <c r="O384" s="378"/>
      <c r="P384" s="378"/>
      <c r="Q384" s="378"/>
      <c r="R384" s="378"/>
      <c r="S384" s="379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72" t="s">
        <v>75</v>
      </c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73">
        <v>4607091389739</v>
      </c>
      <c r="E386" s="373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800</v>
      </c>
      <c r="V386" s="56">
        <f t="shared" ref="V386:V392" si="17">IFERROR(IF(U386="",0,CEILING((U386/$H386),1)*$H386),"")</f>
        <v>802.2</v>
      </c>
      <c r="W386" s="42">
        <f>IFERROR(IF(V386=0,"",ROUNDUP(V386/H386,0)*0.00753),"")</f>
        <v>1.4382300000000001</v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73">
        <v>4680115883048</v>
      </c>
      <c r="E387" s="373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73">
        <v>4607091389425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73">
        <v>4680115882911</v>
      </c>
      <c r="E389" s="373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586" t="s">
        <v>532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73">
        <v>4680115880771</v>
      </c>
      <c r="E390" s="373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5"/>
      <c r="O390" s="375"/>
      <c r="P390" s="375"/>
      <c r="Q390" s="37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73">
        <v>4607091389500</v>
      </c>
      <c r="E391" s="373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5"/>
      <c r="O391" s="375"/>
      <c r="P391" s="375"/>
      <c r="Q391" s="37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73">
        <v>4680115881983</v>
      </c>
      <c r="E392" s="373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5"/>
      <c r="O392" s="375"/>
      <c r="P392" s="375"/>
      <c r="Q392" s="37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80"/>
      <c r="B393" s="380"/>
      <c r="C393" s="380"/>
      <c r="D393" s="380"/>
      <c r="E393" s="380"/>
      <c r="F393" s="380"/>
      <c r="G393" s="380"/>
      <c r="H393" s="380"/>
      <c r="I393" s="380"/>
      <c r="J393" s="380"/>
      <c r="K393" s="380"/>
      <c r="L393" s="381"/>
      <c r="M393" s="377" t="s">
        <v>43</v>
      </c>
      <c r="N393" s="378"/>
      <c r="O393" s="378"/>
      <c r="P393" s="378"/>
      <c r="Q393" s="378"/>
      <c r="R393" s="378"/>
      <c r="S393" s="379"/>
      <c r="T393" s="43" t="s">
        <v>42</v>
      </c>
      <c r="U393" s="44">
        <f>IFERROR(U386/H386,"0")+IFERROR(U387/H387,"0")+IFERROR(U388/H388,"0")+IFERROR(U389/H389,"0")+IFERROR(U390/H390,"0")+IFERROR(U391/H391,"0")+IFERROR(U392/H392,"0")</f>
        <v>190.47619047619048</v>
      </c>
      <c r="V393" s="44">
        <f>IFERROR(V386/H386,"0")+IFERROR(V387/H387,"0")+IFERROR(V388/H388,"0")+IFERROR(V389/H389,"0")+IFERROR(V390/H390,"0")+IFERROR(V391/H391,"0")+IFERROR(V392/H392,"0")</f>
        <v>191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1.4382300000000001</v>
      </c>
      <c r="X393" s="68"/>
      <c r="Y393" s="68"/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0</v>
      </c>
      <c r="U394" s="44">
        <f>IFERROR(SUM(U386:U392),"0")</f>
        <v>800</v>
      </c>
      <c r="V394" s="44">
        <f>IFERROR(SUM(V386:V392),"0")</f>
        <v>802.2</v>
      </c>
      <c r="W394" s="43"/>
      <c r="X394" s="68"/>
      <c r="Y394" s="68"/>
    </row>
    <row r="395" spans="1:52" ht="14.25" customHeight="1" x14ac:dyDescent="0.25">
      <c r="A395" s="372" t="s">
        <v>92</v>
      </c>
      <c r="B395" s="372"/>
      <c r="C395" s="372"/>
      <c r="D395" s="372"/>
      <c r="E395" s="372"/>
      <c r="F395" s="372"/>
      <c r="G395" s="372"/>
      <c r="H395" s="372"/>
      <c r="I395" s="372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73">
        <v>4680115883000</v>
      </c>
      <c r="E396" s="373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75"/>
      <c r="O396" s="375"/>
      <c r="P396" s="375"/>
      <c r="Q396" s="376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80"/>
      <c r="B397" s="380"/>
      <c r="C397" s="380"/>
      <c r="D397" s="380"/>
      <c r="E397" s="380"/>
      <c r="F397" s="380"/>
      <c r="G397" s="380"/>
      <c r="H397" s="380"/>
      <c r="I397" s="380"/>
      <c r="J397" s="380"/>
      <c r="K397" s="380"/>
      <c r="L397" s="381"/>
      <c r="M397" s="377" t="s">
        <v>43</v>
      </c>
      <c r="N397" s="378"/>
      <c r="O397" s="378"/>
      <c r="P397" s="378"/>
      <c r="Q397" s="378"/>
      <c r="R397" s="378"/>
      <c r="S397" s="379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72" t="s">
        <v>515</v>
      </c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73">
        <v>4680115882980</v>
      </c>
      <c r="E400" s="373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75"/>
      <c r="O400" s="375"/>
      <c r="P400" s="375"/>
      <c r="Q400" s="376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80"/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1"/>
      <c r="M401" s="377" t="s">
        <v>43</v>
      </c>
      <c r="N401" s="378"/>
      <c r="O401" s="378"/>
      <c r="P401" s="378"/>
      <c r="Q401" s="378"/>
      <c r="R401" s="378"/>
      <c r="S401" s="37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0"/>
      <c r="B402" s="380"/>
      <c r="C402" s="380"/>
      <c r="D402" s="380"/>
      <c r="E402" s="380"/>
      <c r="F402" s="380"/>
      <c r="G402" s="380"/>
      <c r="H402" s="380"/>
      <c r="I402" s="380"/>
      <c r="J402" s="380"/>
      <c r="K402" s="380"/>
      <c r="L402" s="381"/>
      <c r="M402" s="377" t="s">
        <v>43</v>
      </c>
      <c r="N402" s="378"/>
      <c r="O402" s="378"/>
      <c r="P402" s="378"/>
      <c r="Q402" s="378"/>
      <c r="R402" s="378"/>
      <c r="S402" s="37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70" t="s">
        <v>543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55"/>
      <c r="Y403" s="55"/>
    </row>
    <row r="404" spans="1:52" ht="16.5" customHeight="1" x14ac:dyDescent="0.25">
      <c r="A404" s="371" t="s">
        <v>543</v>
      </c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1"/>
      <c r="N404" s="371"/>
      <c r="O404" s="371"/>
      <c r="P404" s="371"/>
      <c r="Q404" s="371"/>
      <c r="R404" s="371"/>
      <c r="S404" s="371"/>
      <c r="T404" s="371"/>
      <c r="U404" s="371"/>
      <c r="V404" s="371"/>
      <c r="W404" s="371"/>
      <c r="X404" s="66"/>
      <c r="Y404" s="66"/>
    </row>
    <row r="405" spans="1:52" ht="14.25" customHeight="1" x14ac:dyDescent="0.25">
      <c r="A405" s="372" t="s">
        <v>113</v>
      </c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73">
        <v>4607091389067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73">
        <v>4607091383522</v>
      </c>
      <c r="E407" s="373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400</v>
      </c>
      <c r="V407" s="56">
        <f t="shared" si="18"/>
        <v>401.28000000000003</v>
      </c>
      <c r="W407" s="42">
        <f>IFERROR(IF(V407=0,"",ROUNDUP(V407/H407,0)*0.01196),"")</f>
        <v>0.90895999999999999</v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73">
        <v>4607091384437</v>
      </c>
      <c r="E408" s="373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73">
        <v>4607091389104</v>
      </c>
      <c r="E409" s="373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400</v>
      </c>
      <c r="V409" s="56">
        <f t="shared" si="18"/>
        <v>401.28000000000003</v>
      </c>
      <c r="W409" s="42">
        <f>IFERROR(IF(V409=0,"",ROUNDUP(V409/H409,0)*0.01196),"")</f>
        <v>0.90895999999999999</v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73">
        <v>4680115880603</v>
      </c>
      <c r="E410" s="373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73">
        <v>4607091389999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73">
        <v>4680115882782</v>
      </c>
      <c r="E412" s="373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75"/>
      <c r="O412" s="375"/>
      <c r="P412" s="375"/>
      <c r="Q412" s="376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73">
        <v>4607091389098</v>
      </c>
      <c r="E413" s="373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75"/>
      <c r="O413" s="375"/>
      <c r="P413" s="375"/>
      <c r="Q413" s="376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73">
        <v>4607091389982</v>
      </c>
      <c r="E414" s="37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75"/>
      <c r="O414" s="375"/>
      <c r="P414" s="375"/>
      <c r="Q414" s="376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1"/>
      <c r="M415" s="377" t="s">
        <v>43</v>
      </c>
      <c r="N415" s="378"/>
      <c r="O415" s="378"/>
      <c r="P415" s="378"/>
      <c r="Q415" s="378"/>
      <c r="R415" s="378"/>
      <c r="S415" s="379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151.5151515151515</v>
      </c>
      <c r="V415" s="44">
        <f>IFERROR(V406/H406,"0")+IFERROR(V407/H407,"0")+IFERROR(V408/H408,"0")+IFERROR(V409/H409,"0")+IFERROR(V410/H410,"0")+IFERROR(V411/H411,"0")+IFERROR(V412/H412,"0")+IFERROR(V413/H413,"0")+IFERROR(V414/H414,"0")</f>
        <v>152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1.81792</v>
      </c>
      <c r="X415" s="68"/>
      <c r="Y415" s="68"/>
    </row>
    <row r="416" spans="1:52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1"/>
      <c r="M416" s="377" t="s">
        <v>43</v>
      </c>
      <c r="N416" s="378"/>
      <c r="O416" s="378"/>
      <c r="P416" s="378"/>
      <c r="Q416" s="378"/>
      <c r="R416" s="378"/>
      <c r="S416" s="379"/>
      <c r="T416" s="43" t="s">
        <v>0</v>
      </c>
      <c r="U416" s="44">
        <f>IFERROR(SUM(U406:U414),"0")</f>
        <v>800</v>
      </c>
      <c r="V416" s="44">
        <f>IFERROR(SUM(V406:V414),"0")</f>
        <v>802.56000000000006</v>
      </c>
      <c r="W416" s="43"/>
      <c r="X416" s="68"/>
      <c r="Y416" s="68"/>
    </row>
    <row r="417" spans="1:52" ht="14.25" customHeight="1" x14ac:dyDescent="0.25">
      <c r="A417" s="372" t="s">
        <v>106</v>
      </c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73">
        <v>4607091388930</v>
      </c>
      <c r="E418" s="37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75"/>
      <c r="O418" s="375"/>
      <c r="P418" s="375"/>
      <c r="Q418" s="376"/>
      <c r="R418" s="40" t="s">
        <v>48</v>
      </c>
      <c r="S418" s="40" t="s">
        <v>48</v>
      </c>
      <c r="T418" s="41" t="s">
        <v>0</v>
      </c>
      <c r="U418" s="59">
        <v>620</v>
      </c>
      <c r="V418" s="56">
        <f>IFERROR(IF(U418="",0,CEILING((U418/$H418),1)*$H418),"")</f>
        <v>623.04000000000008</v>
      </c>
      <c r="W418" s="42">
        <f>IFERROR(IF(V418=0,"",ROUNDUP(V418/H418,0)*0.01196),"")</f>
        <v>1.4112800000000001</v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73">
        <v>4680115880054</v>
      </c>
      <c r="E419" s="37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75"/>
      <c r="O419" s="375"/>
      <c r="P419" s="375"/>
      <c r="Q419" s="376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80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1"/>
      <c r="M420" s="377" t="s">
        <v>43</v>
      </c>
      <c r="N420" s="378"/>
      <c r="O420" s="378"/>
      <c r="P420" s="378"/>
      <c r="Q420" s="378"/>
      <c r="R420" s="378"/>
      <c r="S420" s="379"/>
      <c r="T420" s="43" t="s">
        <v>42</v>
      </c>
      <c r="U420" s="44">
        <f>IFERROR(U418/H418,"0")+IFERROR(U419/H419,"0")</f>
        <v>117.42424242424242</v>
      </c>
      <c r="V420" s="44">
        <f>IFERROR(V418/H418,"0")+IFERROR(V419/H419,"0")</f>
        <v>118.00000000000001</v>
      </c>
      <c r="W420" s="44">
        <f>IFERROR(IF(W418="",0,W418),"0")+IFERROR(IF(W419="",0,W419),"0")</f>
        <v>1.4112800000000001</v>
      </c>
      <c r="X420" s="68"/>
      <c r="Y420" s="68"/>
    </row>
    <row r="421" spans="1:52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1"/>
      <c r="M421" s="377" t="s">
        <v>43</v>
      </c>
      <c r="N421" s="378"/>
      <c r="O421" s="378"/>
      <c r="P421" s="378"/>
      <c r="Q421" s="378"/>
      <c r="R421" s="378"/>
      <c r="S421" s="379"/>
      <c r="T421" s="43" t="s">
        <v>0</v>
      </c>
      <c r="U421" s="44">
        <f>IFERROR(SUM(U418:U419),"0")</f>
        <v>620</v>
      </c>
      <c r="V421" s="44">
        <f>IFERROR(SUM(V418:V419),"0")</f>
        <v>623.04000000000008</v>
      </c>
      <c r="W421" s="43"/>
      <c r="X421" s="68"/>
      <c r="Y421" s="68"/>
    </row>
    <row r="422" spans="1:52" ht="14.25" customHeight="1" x14ac:dyDescent="0.25">
      <c r="A422" s="372" t="s">
        <v>75</v>
      </c>
      <c r="B422" s="372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72"/>
      <c r="V422" s="372"/>
      <c r="W422" s="372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73">
        <v>4680115883116</v>
      </c>
      <c r="E423" s="373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500</v>
      </c>
      <c r="V423" s="56">
        <f t="shared" ref="V423:V428" si="19">IFERROR(IF(U423="",0,CEILING((U423/$H423),1)*$H423),"")</f>
        <v>501.6</v>
      </c>
      <c r="W423" s="42">
        <f>IFERROR(IF(V423=0,"",ROUNDUP(V423/H423,0)*0.01196),"")</f>
        <v>1.1362000000000001</v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73">
        <v>4680115883093</v>
      </c>
      <c r="E424" s="373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350</v>
      </c>
      <c r="V424" s="56">
        <f t="shared" si="19"/>
        <v>353.76</v>
      </c>
      <c r="W424" s="42">
        <f>IFERROR(IF(V424=0,"",ROUNDUP(V424/H424,0)*0.01196),"")</f>
        <v>0.80132000000000003</v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73">
        <v>4680115883109</v>
      </c>
      <c r="E425" s="373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380</v>
      </c>
      <c r="V425" s="56">
        <f t="shared" si="19"/>
        <v>380.16</v>
      </c>
      <c r="W425" s="42">
        <f>IFERROR(IF(V425=0,"",ROUNDUP(V425/H425,0)*0.01196),"")</f>
        <v>0.86112</v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73">
        <v>4680115882072</v>
      </c>
      <c r="E426" s="373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606" t="s">
        <v>574</v>
      </c>
      <c r="N426" s="375"/>
      <c r="O426" s="375"/>
      <c r="P426" s="375"/>
      <c r="Q426" s="376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73">
        <v>4680115882102</v>
      </c>
      <c r="E427" s="373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607" t="s">
        <v>577</v>
      </c>
      <c r="N427" s="375"/>
      <c r="O427" s="375"/>
      <c r="P427" s="375"/>
      <c r="Q427" s="376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73">
        <v>4680115882096</v>
      </c>
      <c r="E428" s="373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608" t="s">
        <v>580</v>
      </c>
      <c r="N428" s="375"/>
      <c r="O428" s="375"/>
      <c r="P428" s="375"/>
      <c r="Q428" s="376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80"/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1"/>
      <c r="M429" s="377" t="s">
        <v>43</v>
      </c>
      <c r="N429" s="378"/>
      <c r="O429" s="378"/>
      <c r="P429" s="378"/>
      <c r="Q429" s="378"/>
      <c r="R429" s="378"/>
      <c r="S429" s="379"/>
      <c r="T429" s="43" t="s">
        <v>42</v>
      </c>
      <c r="U429" s="44">
        <f>IFERROR(U423/H423,"0")+IFERROR(U424/H424,"0")+IFERROR(U425/H425,"0")+IFERROR(U426/H426,"0")+IFERROR(U427/H427,"0")+IFERROR(U428/H428,"0")</f>
        <v>232.95454545454544</v>
      </c>
      <c r="V429" s="44">
        <f>IFERROR(V423/H423,"0")+IFERROR(V424/H424,"0")+IFERROR(V425/H425,"0")+IFERROR(V426/H426,"0")+IFERROR(V427/H427,"0")+IFERROR(V428/H428,"0")</f>
        <v>234</v>
      </c>
      <c r="W429" s="44">
        <f>IFERROR(IF(W423="",0,W423),"0")+IFERROR(IF(W424="",0,W424),"0")+IFERROR(IF(W425="",0,W425),"0")+IFERROR(IF(W426="",0,W426),"0")+IFERROR(IF(W427="",0,W427),"0")+IFERROR(IF(W428="",0,W428),"0")</f>
        <v>2.7986400000000002</v>
      </c>
      <c r="X429" s="68"/>
      <c r="Y429" s="68"/>
    </row>
    <row r="430" spans="1:52" x14ac:dyDescent="0.2">
      <c r="A430" s="380"/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1"/>
      <c r="M430" s="377" t="s">
        <v>43</v>
      </c>
      <c r="N430" s="378"/>
      <c r="O430" s="378"/>
      <c r="P430" s="378"/>
      <c r="Q430" s="378"/>
      <c r="R430" s="378"/>
      <c r="S430" s="379"/>
      <c r="T430" s="43" t="s">
        <v>0</v>
      </c>
      <c r="U430" s="44">
        <f>IFERROR(SUM(U423:U428),"0")</f>
        <v>1230</v>
      </c>
      <c r="V430" s="44">
        <f>IFERROR(SUM(V423:V428),"0")</f>
        <v>1235.52</v>
      </c>
      <c r="W430" s="43"/>
      <c r="X430" s="68"/>
      <c r="Y430" s="68"/>
    </row>
    <row r="431" spans="1:52" ht="14.25" customHeight="1" x14ac:dyDescent="0.25">
      <c r="A431" s="372" t="s">
        <v>79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73">
        <v>4607091383409</v>
      </c>
      <c r="E432" s="373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75"/>
      <c r="O432" s="375"/>
      <c r="P432" s="375"/>
      <c r="Q432" s="37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73">
        <v>4607091383416</v>
      </c>
      <c r="E433" s="373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75"/>
      <c r="O433" s="375"/>
      <c r="P433" s="375"/>
      <c r="Q433" s="37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80"/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1"/>
      <c r="M434" s="377" t="s">
        <v>43</v>
      </c>
      <c r="N434" s="378"/>
      <c r="O434" s="378"/>
      <c r="P434" s="378"/>
      <c r="Q434" s="378"/>
      <c r="R434" s="378"/>
      <c r="S434" s="379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1"/>
      <c r="M435" s="377" t="s">
        <v>43</v>
      </c>
      <c r="N435" s="378"/>
      <c r="O435" s="378"/>
      <c r="P435" s="378"/>
      <c r="Q435" s="378"/>
      <c r="R435" s="378"/>
      <c r="S435" s="379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70" t="s">
        <v>585</v>
      </c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  <c r="U436" s="370"/>
      <c r="V436" s="370"/>
      <c r="W436" s="370"/>
      <c r="X436" s="55"/>
      <c r="Y436" s="55"/>
    </row>
    <row r="437" spans="1:52" ht="16.5" customHeight="1" x14ac:dyDescent="0.25">
      <c r="A437" s="371" t="s">
        <v>586</v>
      </c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  <c r="X437" s="66"/>
      <c r="Y437" s="66"/>
    </row>
    <row r="438" spans="1:52" ht="14.25" customHeight="1" x14ac:dyDescent="0.25">
      <c r="A438" s="372" t="s">
        <v>113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73">
        <v>4680115881099</v>
      </c>
      <c r="E439" s="373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75"/>
      <c r="O439" s="375"/>
      <c r="P439" s="375"/>
      <c r="Q439" s="37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73">
        <v>4680115881150</v>
      </c>
      <c r="E440" s="373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75"/>
      <c r="O440" s="375"/>
      <c r="P440" s="375"/>
      <c r="Q440" s="37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1"/>
      <c r="M441" s="377" t="s">
        <v>43</v>
      </c>
      <c r="N441" s="378"/>
      <c r="O441" s="378"/>
      <c r="P441" s="378"/>
      <c r="Q441" s="378"/>
      <c r="R441" s="378"/>
      <c r="S441" s="37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1"/>
      <c r="M442" s="377" t="s">
        <v>43</v>
      </c>
      <c r="N442" s="378"/>
      <c r="O442" s="378"/>
      <c r="P442" s="378"/>
      <c r="Q442" s="378"/>
      <c r="R442" s="378"/>
      <c r="S442" s="37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2" t="s">
        <v>106</v>
      </c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73">
        <v>4680115881112</v>
      </c>
      <c r="E444" s="373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61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75"/>
      <c r="O444" s="375"/>
      <c r="P444" s="375"/>
      <c r="Q444" s="37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73">
        <v>4680115881129</v>
      </c>
      <c r="E445" s="373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75"/>
      <c r="O445" s="375"/>
      <c r="P445" s="375"/>
      <c r="Q445" s="37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1"/>
      <c r="M446" s="377" t="s">
        <v>43</v>
      </c>
      <c r="N446" s="378"/>
      <c r="O446" s="378"/>
      <c r="P446" s="378"/>
      <c r="Q446" s="378"/>
      <c r="R446" s="378"/>
      <c r="S446" s="379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80"/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1"/>
      <c r="M447" s="377" t="s">
        <v>43</v>
      </c>
      <c r="N447" s="378"/>
      <c r="O447" s="378"/>
      <c r="P447" s="378"/>
      <c r="Q447" s="378"/>
      <c r="R447" s="378"/>
      <c r="S447" s="379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2" t="s">
        <v>75</v>
      </c>
      <c r="B448" s="372"/>
      <c r="C448" s="372"/>
      <c r="D448" s="372"/>
      <c r="E448" s="372"/>
      <c r="F448" s="372"/>
      <c r="G448" s="372"/>
      <c r="H448" s="372"/>
      <c r="I448" s="372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73">
        <v>4680115881167</v>
      </c>
      <c r="E449" s="373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75"/>
      <c r="O449" s="375"/>
      <c r="P449" s="375"/>
      <c r="Q449" s="376"/>
      <c r="R449" s="40" t="s">
        <v>48</v>
      </c>
      <c r="S449" s="40" t="s">
        <v>48</v>
      </c>
      <c r="T449" s="41" t="s">
        <v>0</v>
      </c>
      <c r="U449" s="59">
        <v>170</v>
      </c>
      <c r="V449" s="56">
        <f>IFERROR(IF(U449="",0,CEILING((U449/$H449),1)*$H449),"")</f>
        <v>170.82</v>
      </c>
      <c r="W449" s="42">
        <f>IFERROR(IF(V449=0,"",ROUNDUP(V449/H449,0)*0.00753),"")</f>
        <v>0.29366999999999999</v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73">
        <v>4680115881136</v>
      </c>
      <c r="E450" s="373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75"/>
      <c r="O450" s="375"/>
      <c r="P450" s="375"/>
      <c r="Q450" s="376"/>
      <c r="R450" s="40" t="s">
        <v>48</v>
      </c>
      <c r="S450" s="40" t="s">
        <v>48</v>
      </c>
      <c r="T450" s="41" t="s">
        <v>0</v>
      </c>
      <c r="U450" s="59">
        <v>170</v>
      </c>
      <c r="V450" s="56">
        <f>IFERROR(IF(U450="",0,CEILING((U450/$H450),1)*$H450),"")</f>
        <v>170.82</v>
      </c>
      <c r="W450" s="42">
        <f>IFERROR(IF(V450=0,"",ROUNDUP(V450/H450,0)*0.00753),"")</f>
        <v>0.29366999999999999</v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80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1"/>
      <c r="M451" s="377" t="s">
        <v>43</v>
      </c>
      <c r="N451" s="378"/>
      <c r="O451" s="378"/>
      <c r="P451" s="378"/>
      <c r="Q451" s="378"/>
      <c r="R451" s="378"/>
      <c r="S451" s="379"/>
      <c r="T451" s="43" t="s">
        <v>42</v>
      </c>
      <c r="U451" s="44">
        <f>IFERROR(U449/H449,"0")+IFERROR(U450/H450,"0")</f>
        <v>77.625570776255714</v>
      </c>
      <c r="V451" s="44">
        <f>IFERROR(V449/H449,"0")+IFERROR(V450/H450,"0")</f>
        <v>78</v>
      </c>
      <c r="W451" s="44">
        <f>IFERROR(IF(W449="",0,W449),"0")+IFERROR(IF(W450="",0,W450),"0")</f>
        <v>0.58733999999999997</v>
      </c>
      <c r="X451" s="68"/>
      <c r="Y451" s="68"/>
    </row>
    <row r="452" spans="1:52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1"/>
      <c r="M452" s="377" t="s">
        <v>43</v>
      </c>
      <c r="N452" s="378"/>
      <c r="O452" s="378"/>
      <c r="P452" s="378"/>
      <c r="Q452" s="378"/>
      <c r="R452" s="378"/>
      <c r="S452" s="379"/>
      <c r="T452" s="43" t="s">
        <v>0</v>
      </c>
      <c r="U452" s="44">
        <f>IFERROR(SUM(U449:U450),"0")</f>
        <v>340</v>
      </c>
      <c r="V452" s="44">
        <f>IFERROR(SUM(V449:V450),"0")</f>
        <v>341.64</v>
      </c>
      <c r="W452" s="43"/>
      <c r="X452" s="68"/>
      <c r="Y452" s="68"/>
    </row>
    <row r="453" spans="1:52" ht="14.25" customHeight="1" x14ac:dyDescent="0.25">
      <c r="A453" s="372" t="s">
        <v>79</v>
      </c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73">
        <v>4680115881068</v>
      </c>
      <c r="E454" s="373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75"/>
      <c r="O454" s="375"/>
      <c r="P454" s="375"/>
      <c r="Q454" s="376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73">
        <v>4680115881075</v>
      </c>
      <c r="E455" s="373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75"/>
      <c r="O455" s="375"/>
      <c r="P455" s="375"/>
      <c r="Q455" s="37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80"/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1"/>
      <c r="M456" s="377" t="s">
        <v>43</v>
      </c>
      <c r="N456" s="378"/>
      <c r="O456" s="378"/>
      <c r="P456" s="378"/>
      <c r="Q456" s="378"/>
      <c r="R456" s="378"/>
      <c r="S456" s="379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1"/>
      <c r="M457" s="377" t="s">
        <v>43</v>
      </c>
      <c r="N457" s="378"/>
      <c r="O457" s="378"/>
      <c r="P457" s="378"/>
      <c r="Q457" s="378"/>
      <c r="R457" s="378"/>
      <c r="S457" s="379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71" t="s">
        <v>603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6"/>
      <c r="Y458" s="66"/>
    </row>
    <row r="459" spans="1:52" ht="14.25" customHeight="1" x14ac:dyDescent="0.25">
      <c r="A459" s="372" t="s">
        <v>79</v>
      </c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73">
        <v>4680115880870</v>
      </c>
      <c r="E460" s="373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75"/>
      <c r="O460" s="375"/>
      <c r="P460" s="375"/>
      <c r="Q460" s="376"/>
      <c r="R460" s="40" t="s">
        <v>48</v>
      </c>
      <c r="S460" s="40" t="s">
        <v>48</v>
      </c>
      <c r="T460" s="41" t="s">
        <v>0</v>
      </c>
      <c r="U460" s="59">
        <v>1300</v>
      </c>
      <c r="V460" s="56">
        <f>IFERROR(IF(U460="",0,CEILING((U460/$H460),1)*$H460),"")</f>
        <v>1302.5999999999999</v>
      </c>
      <c r="W460" s="42">
        <f>IFERROR(IF(V460=0,"",ROUNDUP(V460/H460,0)*0.02175),"")</f>
        <v>3.6322499999999995</v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1"/>
      <c r="M461" s="377" t="s">
        <v>43</v>
      </c>
      <c r="N461" s="378"/>
      <c r="O461" s="378"/>
      <c r="P461" s="378"/>
      <c r="Q461" s="378"/>
      <c r="R461" s="378"/>
      <c r="S461" s="379"/>
      <c r="T461" s="43" t="s">
        <v>42</v>
      </c>
      <c r="U461" s="44">
        <f>IFERROR(U460/H460,"0")</f>
        <v>166.66666666666666</v>
      </c>
      <c r="V461" s="44">
        <f>IFERROR(V460/H460,"0")</f>
        <v>167</v>
      </c>
      <c r="W461" s="44">
        <f>IFERROR(IF(W460="",0,W460),"0")</f>
        <v>3.6322499999999995</v>
      </c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1"/>
      <c r="M462" s="377" t="s">
        <v>43</v>
      </c>
      <c r="N462" s="378"/>
      <c r="O462" s="378"/>
      <c r="P462" s="378"/>
      <c r="Q462" s="378"/>
      <c r="R462" s="378"/>
      <c r="S462" s="379"/>
      <c r="T462" s="43" t="s">
        <v>0</v>
      </c>
      <c r="U462" s="44">
        <f>IFERROR(SUM(U460:U460),"0")</f>
        <v>1300</v>
      </c>
      <c r="V462" s="44">
        <f>IFERROR(SUM(V460:V460),"0")</f>
        <v>1302.5999999999999</v>
      </c>
      <c r="W462" s="43"/>
      <c r="X462" s="68"/>
      <c r="Y462" s="68"/>
    </row>
    <row r="463" spans="1:52" ht="15" customHeight="1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36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17995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18097.38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37</v>
      </c>
      <c r="N464" s="621"/>
      <c r="O464" s="621"/>
      <c r="P464" s="621"/>
      <c r="Q464" s="621"/>
      <c r="R464" s="621"/>
      <c r="S464" s="622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19073.071190925646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19182.152000000002</v>
      </c>
      <c r="W464" s="43"/>
      <c r="X464" s="68"/>
      <c r="Y464" s="68"/>
    </row>
    <row r="465" spans="1:28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38</v>
      </c>
      <c r="N465" s="621"/>
      <c r="O465" s="621"/>
      <c r="P465" s="621"/>
      <c r="Q465" s="621"/>
      <c r="R465" s="621"/>
      <c r="S465" s="622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34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34</v>
      </c>
      <c r="W465" s="43"/>
      <c r="X465" s="68"/>
      <c r="Y465" s="68"/>
    </row>
    <row r="466" spans="1:28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623"/>
      <c r="M466" s="620" t="s">
        <v>39</v>
      </c>
      <c r="N466" s="621"/>
      <c r="O466" s="621"/>
      <c r="P466" s="621"/>
      <c r="Q466" s="621"/>
      <c r="R466" s="621"/>
      <c r="S466" s="622"/>
      <c r="T466" s="43" t="s">
        <v>0</v>
      </c>
      <c r="U466" s="44">
        <f>GrossWeightTotal+PalletQtyTotal*25</f>
        <v>19923.071190925646</v>
      </c>
      <c r="V466" s="44">
        <f>GrossWeightTotalR+PalletQtyTotalR*25</f>
        <v>20032.152000000002</v>
      </c>
      <c r="W466" s="43"/>
      <c r="X466" s="68"/>
      <c r="Y466" s="68"/>
    </row>
    <row r="467" spans="1:28" x14ac:dyDescent="0.2">
      <c r="A467" s="380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623"/>
      <c r="M467" s="620" t="s">
        <v>40</v>
      </c>
      <c r="N467" s="621"/>
      <c r="O467" s="621"/>
      <c r="P467" s="621"/>
      <c r="Q467" s="621"/>
      <c r="R467" s="621"/>
      <c r="S467" s="622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2657.0848149870444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2672</v>
      </c>
      <c r="W467" s="43"/>
      <c r="X467" s="68"/>
      <c r="Y467" s="68"/>
    </row>
    <row r="468" spans="1:28" ht="14.25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623"/>
      <c r="M468" s="620" t="s">
        <v>41</v>
      </c>
      <c r="N468" s="621"/>
      <c r="O468" s="621"/>
      <c r="P468" s="621"/>
      <c r="Q468" s="621"/>
      <c r="R468" s="621"/>
      <c r="S468" s="622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39.513179999999998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624" t="s">
        <v>104</v>
      </c>
      <c r="D470" s="624" t="s">
        <v>104</v>
      </c>
      <c r="E470" s="624" t="s">
        <v>104</v>
      </c>
      <c r="F470" s="624" t="s">
        <v>104</v>
      </c>
      <c r="G470" s="624" t="s">
        <v>227</v>
      </c>
      <c r="H470" s="624" t="s">
        <v>227</v>
      </c>
      <c r="I470" s="624" t="s">
        <v>227</v>
      </c>
      <c r="J470" s="624" t="s">
        <v>227</v>
      </c>
      <c r="K470" s="624" t="s">
        <v>227</v>
      </c>
      <c r="L470" s="624" t="s">
        <v>227</v>
      </c>
      <c r="M470" s="624" t="s">
        <v>416</v>
      </c>
      <c r="N470" s="624" t="s">
        <v>416</v>
      </c>
      <c r="O470" s="624" t="s">
        <v>465</v>
      </c>
      <c r="P470" s="624" t="s">
        <v>465</v>
      </c>
      <c r="Q470" s="72" t="s">
        <v>543</v>
      </c>
      <c r="R470" s="624" t="s">
        <v>585</v>
      </c>
      <c r="S470" s="624" t="s">
        <v>585</v>
      </c>
      <c r="T470" s="1"/>
      <c r="Y470" s="61"/>
      <c r="AB470" s="1"/>
    </row>
    <row r="471" spans="1:28" ht="14.25" customHeight="1" thickTop="1" x14ac:dyDescent="0.2">
      <c r="A471" s="625" t="s">
        <v>10</v>
      </c>
      <c r="B471" s="624" t="s">
        <v>74</v>
      </c>
      <c r="C471" s="624" t="s">
        <v>105</v>
      </c>
      <c r="D471" s="624" t="s">
        <v>112</v>
      </c>
      <c r="E471" s="624" t="s">
        <v>104</v>
      </c>
      <c r="F471" s="624" t="s">
        <v>218</v>
      </c>
      <c r="G471" s="624" t="s">
        <v>228</v>
      </c>
      <c r="H471" s="624" t="s">
        <v>235</v>
      </c>
      <c r="I471" s="624" t="s">
        <v>252</v>
      </c>
      <c r="J471" s="624" t="s">
        <v>308</v>
      </c>
      <c r="K471" s="624" t="s">
        <v>384</v>
      </c>
      <c r="L471" s="624" t="s">
        <v>401</v>
      </c>
      <c r="M471" s="624" t="s">
        <v>417</v>
      </c>
      <c r="N471" s="624" t="s">
        <v>442</v>
      </c>
      <c r="O471" s="624" t="s">
        <v>466</v>
      </c>
      <c r="P471" s="624" t="s">
        <v>519</v>
      </c>
      <c r="Q471" s="624" t="s">
        <v>543</v>
      </c>
      <c r="R471" s="624" t="s">
        <v>586</v>
      </c>
      <c r="S471" s="624" t="s">
        <v>603</v>
      </c>
      <c r="T471" s="1"/>
      <c r="Y471" s="61"/>
      <c r="AB471" s="1"/>
    </row>
    <row r="472" spans="1:28" ht="13.5" thickBot="1" x14ac:dyDescent="0.25">
      <c r="A472" s="626"/>
      <c r="B472" s="624"/>
      <c r="C472" s="624"/>
      <c r="D472" s="624"/>
      <c r="E472" s="624"/>
      <c r="F472" s="624"/>
      <c r="G472" s="624"/>
      <c r="H472" s="624"/>
      <c r="I472" s="624"/>
      <c r="J472" s="624"/>
      <c r="K472" s="624"/>
      <c r="L472" s="624"/>
      <c r="M472" s="624"/>
      <c r="N472" s="624"/>
      <c r="O472" s="624"/>
      <c r="P472" s="624"/>
      <c r="Q472" s="624"/>
      <c r="R472" s="624"/>
      <c r="S472" s="624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1088.1000000000001</v>
      </c>
      <c r="F473" s="53">
        <f>IFERROR(V118*1,"0")+IFERROR(V119*1,"0")+IFERROR(V120*1,"0")+IFERROR(V121*1,"0")</f>
        <v>486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201.60000000000002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590.4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2947.4999999999995</v>
      </c>
      <c r="K473" s="53">
        <f>IFERROR(V247*1,"0")+IFERROR(V248*1,"0")+IFERROR(V249*1,"0")+IFERROR(V250*1,"0")+IFERROR(V251*1,"0")+IFERROR(V252*1,"0")+IFERROR(V253*1,"0")+IFERROR(V257*1,"0")+IFERROR(V258*1,"0")</f>
        <v>153.29999999999998</v>
      </c>
      <c r="L473" s="53">
        <f>IFERROR(V263*1,"0")+IFERROR(V264*1,"0")+IFERROR(V268*1,"0")+IFERROR(V269*1,"0")+IFERROR(V270*1,"0")+IFERROR(V274*1,"0")+IFERROR(V278*1,"0")</f>
        <v>384.12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5544.6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552.6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1041.6000000000001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802.2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2661.12</v>
      </c>
      <c r="R473" s="53">
        <f>IFERROR(V439*1,"0")+IFERROR(V440*1,"0")+IFERROR(V444*1,"0")+IFERROR(V445*1,"0")+IFERROR(V449*1,"0")+IFERROR(V450*1,"0")+IFERROR(V454*1,"0")+IFERROR(V455*1,"0")</f>
        <v>341.64</v>
      </c>
      <c r="S473" s="53">
        <f>IFERROR(V460*1,"0")</f>
        <v>1302.5999999999999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2023-09-05T07:25:36Z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