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510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S473" i="2" s="1"/>
  <c r="M460" i="2"/>
  <c r="U457" i="2"/>
  <c r="U456" i="2"/>
  <c r="V455" i="2"/>
  <c r="W455" i="2" s="1"/>
  <c r="M455" i="2"/>
  <c r="V454" i="2"/>
  <c r="V457" i="2" s="1"/>
  <c r="M454" i="2"/>
  <c r="U452" i="2"/>
  <c r="U451" i="2"/>
  <c r="V450" i="2"/>
  <c r="W450" i="2" s="1"/>
  <c r="M450" i="2"/>
  <c r="V449" i="2"/>
  <c r="M449" i="2"/>
  <c r="U447" i="2"/>
  <c r="V446" i="2"/>
  <c r="U446" i="2"/>
  <c r="V445" i="2"/>
  <c r="W445" i="2" s="1"/>
  <c r="M445" i="2"/>
  <c r="W444" i="2"/>
  <c r="W446" i="2" s="1"/>
  <c r="V444" i="2"/>
  <c r="M444" i="2"/>
  <c r="U442" i="2"/>
  <c r="U441" i="2"/>
  <c r="V440" i="2"/>
  <c r="W440" i="2" s="1"/>
  <c r="M440" i="2"/>
  <c r="V439" i="2"/>
  <c r="M439" i="2"/>
  <c r="V435" i="2"/>
  <c r="U435" i="2"/>
  <c r="V434" i="2"/>
  <c r="U434" i="2"/>
  <c r="W433" i="2"/>
  <c r="V433" i="2"/>
  <c r="M433" i="2"/>
  <c r="W432" i="2"/>
  <c r="W434" i="2" s="1"/>
  <c r="V432" i="2"/>
  <c r="M432" i="2"/>
  <c r="U430" i="2"/>
  <c r="U429" i="2"/>
  <c r="V428" i="2"/>
  <c r="W428" i="2" s="1"/>
  <c r="V427" i="2"/>
  <c r="W427" i="2" s="1"/>
  <c r="W426" i="2"/>
  <c r="V426" i="2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W412" i="2"/>
  <c r="V412" i="2"/>
  <c r="M412" i="2"/>
  <c r="W411" i="2"/>
  <c r="V411" i="2"/>
  <c r="M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M406" i="2"/>
  <c r="U402" i="2"/>
  <c r="V401" i="2"/>
  <c r="U401" i="2"/>
  <c r="V400" i="2"/>
  <c r="W400" i="2" s="1"/>
  <c r="W401" i="2" s="1"/>
  <c r="M400" i="2"/>
  <c r="U398" i="2"/>
  <c r="V397" i="2"/>
  <c r="U397" i="2"/>
  <c r="W396" i="2"/>
  <c r="W397" i="2" s="1"/>
  <c r="V396" i="2"/>
  <c r="V398" i="2" s="1"/>
  <c r="M396" i="2"/>
  <c r="U394" i="2"/>
  <c r="U393" i="2"/>
  <c r="V392" i="2"/>
  <c r="W392" i="2" s="1"/>
  <c r="M392" i="2"/>
  <c r="V391" i="2"/>
  <c r="W391" i="2" s="1"/>
  <c r="M391" i="2"/>
  <c r="W390" i="2"/>
  <c r="V390" i="2"/>
  <c r="M390" i="2"/>
  <c r="W389" i="2"/>
  <c r="V389" i="2"/>
  <c r="W388" i="2"/>
  <c r="V388" i="2"/>
  <c r="M388" i="2"/>
  <c r="W387" i="2"/>
  <c r="V387" i="2"/>
  <c r="M387" i="2"/>
  <c r="V386" i="2"/>
  <c r="W386" i="2" s="1"/>
  <c r="M386" i="2"/>
  <c r="U384" i="2"/>
  <c r="U383" i="2"/>
  <c r="V382" i="2"/>
  <c r="W382" i="2" s="1"/>
  <c r="M382" i="2"/>
  <c r="W381" i="2"/>
  <c r="W383" i="2" s="1"/>
  <c r="V381" i="2"/>
  <c r="M381" i="2"/>
  <c r="V378" i="2"/>
  <c r="U378" i="2"/>
  <c r="U377" i="2"/>
  <c r="V376" i="2"/>
  <c r="V377" i="2" s="1"/>
  <c r="U374" i="2"/>
  <c r="U373" i="2"/>
  <c r="W372" i="2"/>
  <c r="V372" i="2"/>
  <c r="M372" i="2"/>
  <c r="V371" i="2"/>
  <c r="W371" i="2" s="1"/>
  <c r="M371" i="2"/>
  <c r="V370" i="2"/>
  <c r="V373" i="2" s="1"/>
  <c r="M370" i="2"/>
  <c r="V368" i="2"/>
  <c r="U368" i="2"/>
  <c r="W367" i="2"/>
  <c r="V367" i="2"/>
  <c r="U367" i="2"/>
  <c r="W366" i="2"/>
  <c r="V366" i="2"/>
  <c r="M366" i="2"/>
  <c r="U364" i="2"/>
  <c r="U363" i="2"/>
  <c r="V362" i="2"/>
  <c r="W362" i="2" s="1"/>
  <c r="M362" i="2"/>
  <c r="V361" i="2"/>
  <c r="W361" i="2" s="1"/>
  <c r="M361" i="2"/>
  <c r="W360" i="2"/>
  <c r="V360" i="2"/>
  <c r="M360" i="2"/>
  <c r="V359" i="2"/>
  <c r="V364" i="2" s="1"/>
  <c r="M359" i="2"/>
  <c r="U357" i="2"/>
  <c r="U356" i="2"/>
  <c r="V355" i="2"/>
  <c r="W355" i="2" s="1"/>
  <c r="V354" i="2"/>
  <c r="W354" i="2" s="1"/>
  <c r="M354" i="2"/>
  <c r="V353" i="2"/>
  <c r="W353" i="2" s="1"/>
  <c r="M353" i="2"/>
  <c r="W352" i="2"/>
  <c r="V352" i="2"/>
  <c r="M352" i="2"/>
  <c r="W351" i="2"/>
  <c r="V351" i="2"/>
  <c r="M351" i="2"/>
  <c r="V350" i="2"/>
  <c r="W350" i="2" s="1"/>
  <c r="M350" i="2"/>
  <c r="V349" i="2"/>
  <c r="W349" i="2" s="1"/>
  <c r="M349" i="2"/>
  <c r="W348" i="2"/>
  <c r="V348" i="2"/>
  <c r="M348" i="2"/>
  <c r="W347" i="2"/>
  <c r="V347" i="2"/>
  <c r="M347" i="2"/>
  <c r="V346" i="2"/>
  <c r="W346" i="2" s="1"/>
  <c r="M346" i="2"/>
  <c r="V345" i="2"/>
  <c r="W345" i="2" s="1"/>
  <c r="M345" i="2"/>
  <c r="V344" i="2"/>
  <c r="W344" i="2" s="1"/>
  <c r="M344" i="2"/>
  <c r="V343" i="2"/>
  <c r="M343" i="2"/>
  <c r="U341" i="2"/>
  <c r="U340" i="2"/>
  <c r="V339" i="2"/>
  <c r="W339" i="2" s="1"/>
  <c r="M339" i="2"/>
  <c r="V338" i="2"/>
  <c r="M338" i="2"/>
  <c r="U334" i="2"/>
  <c r="U333" i="2"/>
  <c r="V332" i="2"/>
  <c r="V333" i="2" s="1"/>
  <c r="M332" i="2"/>
  <c r="U330" i="2"/>
  <c r="U329" i="2"/>
  <c r="V328" i="2"/>
  <c r="W328" i="2" s="1"/>
  <c r="M328" i="2"/>
  <c r="V327" i="2"/>
  <c r="W327" i="2" s="1"/>
  <c r="M327" i="2"/>
  <c r="W326" i="2"/>
  <c r="V326" i="2"/>
  <c r="V330" i="2" s="1"/>
  <c r="M326" i="2"/>
  <c r="V325" i="2"/>
  <c r="V329" i="2" s="1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W316" i="2"/>
  <c r="V316" i="2"/>
  <c r="M316" i="2"/>
  <c r="W315" i="2"/>
  <c r="V315" i="2"/>
  <c r="M315" i="2"/>
  <c r="V314" i="2"/>
  <c r="W314" i="2" s="1"/>
  <c r="M314" i="2"/>
  <c r="V313" i="2"/>
  <c r="V318" i="2" s="1"/>
  <c r="M313" i="2"/>
  <c r="U310" i="2"/>
  <c r="U309" i="2"/>
  <c r="V308" i="2"/>
  <c r="V309" i="2" s="1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W296" i="2"/>
  <c r="V296" i="2"/>
  <c r="M296" i="2"/>
  <c r="V295" i="2"/>
  <c r="W295" i="2" s="1"/>
  <c r="W297" i="2" s="1"/>
  <c r="M295" i="2"/>
  <c r="U293" i="2"/>
  <c r="U292" i="2"/>
  <c r="V291" i="2"/>
  <c r="W291" i="2" s="1"/>
  <c r="M291" i="2"/>
  <c r="W290" i="2"/>
  <c r="V290" i="2"/>
  <c r="M290" i="2"/>
  <c r="V289" i="2"/>
  <c r="W289" i="2" s="1"/>
  <c r="W288" i="2"/>
  <c r="V288" i="2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V280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W270" i="2" s="1"/>
  <c r="M270" i="2"/>
  <c r="V269" i="2"/>
  <c r="W269" i="2" s="1"/>
  <c r="M269" i="2"/>
  <c r="V268" i="2"/>
  <c r="V272" i="2" s="1"/>
  <c r="M268" i="2"/>
  <c r="U266" i="2"/>
  <c r="V265" i="2"/>
  <c r="U265" i="2"/>
  <c r="W264" i="2"/>
  <c r="V264" i="2"/>
  <c r="M264" i="2"/>
  <c r="W263" i="2"/>
  <c r="W265" i="2" s="1"/>
  <c r="V263" i="2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W253" i="2"/>
  <c r="V253" i="2"/>
  <c r="M253" i="2"/>
  <c r="V252" i="2"/>
  <c r="W252" i="2" s="1"/>
  <c r="M252" i="2"/>
  <c r="W251" i="2"/>
  <c r="V251" i="2"/>
  <c r="M251" i="2"/>
  <c r="V250" i="2"/>
  <c r="W250" i="2" s="1"/>
  <c r="M250" i="2"/>
  <c r="W249" i="2"/>
  <c r="V249" i="2"/>
  <c r="M249" i="2"/>
  <c r="W248" i="2"/>
  <c r="V248" i="2"/>
  <c r="M248" i="2"/>
  <c r="W247" i="2"/>
  <c r="V247" i="2"/>
  <c r="M247" i="2"/>
  <c r="U244" i="2"/>
  <c r="V243" i="2"/>
  <c r="U243" i="2"/>
  <c r="W242" i="2"/>
  <c r="V242" i="2"/>
  <c r="M242" i="2"/>
  <c r="W241" i="2"/>
  <c r="V241" i="2"/>
  <c r="M241" i="2"/>
  <c r="V240" i="2"/>
  <c r="W240" i="2" s="1"/>
  <c r="W243" i="2" s="1"/>
  <c r="M240" i="2"/>
  <c r="U238" i="2"/>
  <c r="V237" i="2"/>
  <c r="U237" i="2"/>
  <c r="V236" i="2"/>
  <c r="W236" i="2" s="1"/>
  <c r="M236" i="2"/>
  <c r="W235" i="2"/>
  <c r="V235" i="2"/>
  <c r="V234" i="2"/>
  <c r="W234" i="2" s="1"/>
  <c r="W237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W222" i="2"/>
  <c r="V222" i="2"/>
  <c r="M222" i="2"/>
  <c r="W221" i="2"/>
  <c r="V221" i="2"/>
  <c r="M221" i="2"/>
  <c r="V220" i="2"/>
  <c r="W220" i="2" s="1"/>
  <c r="M220" i="2"/>
  <c r="V219" i="2"/>
  <c r="M219" i="2"/>
  <c r="W218" i="2"/>
  <c r="V218" i="2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W211" i="2"/>
  <c r="V211" i="2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W202" i="2"/>
  <c r="V202" i="2"/>
  <c r="M202" i="2"/>
  <c r="W201" i="2"/>
  <c r="V201" i="2"/>
  <c r="M201" i="2"/>
  <c r="W200" i="2"/>
  <c r="V200" i="2"/>
  <c r="M200" i="2"/>
  <c r="V199" i="2"/>
  <c r="W199" i="2" s="1"/>
  <c r="M199" i="2"/>
  <c r="W198" i="2"/>
  <c r="V198" i="2"/>
  <c r="M198" i="2"/>
  <c r="W197" i="2"/>
  <c r="V197" i="2"/>
  <c r="M197" i="2"/>
  <c r="W196" i="2"/>
  <c r="V196" i="2"/>
  <c r="M196" i="2"/>
  <c r="V195" i="2"/>
  <c r="W195" i="2" s="1"/>
  <c r="M195" i="2"/>
  <c r="W194" i="2"/>
  <c r="V194" i="2"/>
  <c r="M194" i="2"/>
  <c r="W193" i="2"/>
  <c r="V193" i="2"/>
  <c r="M193" i="2"/>
  <c r="W192" i="2"/>
  <c r="V192" i="2"/>
  <c r="M192" i="2"/>
  <c r="V191" i="2"/>
  <c r="V204" i="2" s="1"/>
  <c r="M191" i="2"/>
  <c r="W190" i="2"/>
  <c r="V190" i="2"/>
  <c r="M190" i="2"/>
  <c r="W189" i="2"/>
  <c r="V189" i="2"/>
  <c r="V205" i="2" s="1"/>
  <c r="M189" i="2"/>
  <c r="U186" i="2"/>
  <c r="U185" i="2"/>
  <c r="V184" i="2"/>
  <c r="V186" i="2" s="1"/>
  <c r="M184" i="2"/>
  <c r="W183" i="2"/>
  <c r="V183" i="2"/>
  <c r="V185" i="2" s="1"/>
  <c r="M183" i="2"/>
  <c r="U181" i="2"/>
  <c r="U180" i="2"/>
  <c r="W179" i="2"/>
  <c r="V179" i="2"/>
  <c r="M179" i="2"/>
  <c r="V178" i="2"/>
  <c r="W178" i="2" s="1"/>
  <c r="M178" i="2"/>
  <c r="V177" i="2"/>
  <c r="W177" i="2" s="1"/>
  <c r="M177" i="2"/>
  <c r="W176" i="2"/>
  <c r="V176" i="2"/>
  <c r="M176" i="2"/>
  <c r="V175" i="2"/>
  <c r="W175" i="2" s="1"/>
  <c r="M175" i="2"/>
  <c r="V174" i="2"/>
  <c r="W174" i="2" s="1"/>
  <c r="M174" i="2"/>
  <c r="V173" i="2"/>
  <c r="W173" i="2" s="1"/>
  <c r="M173" i="2"/>
  <c r="W172" i="2"/>
  <c r="V172" i="2"/>
  <c r="M172" i="2"/>
  <c r="V171" i="2"/>
  <c r="W171" i="2" s="1"/>
  <c r="M171" i="2"/>
  <c r="V170" i="2"/>
  <c r="W170" i="2" s="1"/>
  <c r="M170" i="2"/>
  <c r="V169" i="2"/>
  <c r="W169" i="2" s="1"/>
  <c r="M169" i="2"/>
  <c r="W168" i="2"/>
  <c r="V168" i="2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V154" i="2" s="1"/>
  <c r="M152" i="2"/>
  <c r="W151" i="2"/>
  <c r="V151" i="2"/>
  <c r="V153" i="2" s="1"/>
  <c r="U149" i="2"/>
  <c r="V148" i="2"/>
  <c r="U148" i="2"/>
  <c r="V147" i="2"/>
  <c r="W147" i="2" s="1"/>
  <c r="M147" i="2"/>
  <c r="W146" i="2"/>
  <c r="V146" i="2"/>
  <c r="V149" i="2" s="1"/>
  <c r="M146" i="2"/>
  <c r="U143" i="2"/>
  <c r="U142" i="2"/>
  <c r="V141" i="2"/>
  <c r="W141" i="2" s="1"/>
  <c r="M141" i="2"/>
  <c r="V140" i="2"/>
  <c r="W140" i="2" s="1"/>
  <c r="M140" i="2"/>
  <c r="W139" i="2"/>
  <c r="V139" i="2"/>
  <c r="M139" i="2"/>
  <c r="W138" i="2"/>
  <c r="V138" i="2"/>
  <c r="M138" i="2"/>
  <c r="V137" i="2"/>
  <c r="W137" i="2" s="1"/>
  <c r="M137" i="2"/>
  <c r="V136" i="2"/>
  <c r="W136" i="2" s="1"/>
  <c r="M136" i="2"/>
  <c r="W135" i="2"/>
  <c r="V135" i="2"/>
  <c r="M135" i="2"/>
  <c r="V134" i="2"/>
  <c r="W134" i="2" s="1"/>
  <c r="M134" i="2"/>
  <c r="U131" i="2"/>
  <c r="U130" i="2"/>
  <c r="V129" i="2"/>
  <c r="W129" i="2" s="1"/>
  <c r="M129" i="2"/>
  <c r="V128" i="2"/>
  <c r="W128" i="2" s="1"/>
  <c r="M128" i="2"/>
  <c r="W127" i="2"/>
  <c r="W130" i="2" s="1"/>
  <c r="V127" i="2"/>
  <c r="G473" i="2" s="1"/>
  <c r="M127" i="2"/>
  <c r="U123" i="2"/>
  <c r="U122" i="2"/>
  <c r="W121" i="2"/>
  <c r="V121" i="2"/>
  <c r="M121" i="2"/>
  <c r="V120" i="2"/>
  <c r="W120" i="2" s="1"/>
  <c r="M120" i="2"/>
  <c r="V119" i="2"/>
  <c r="W119" i="2" s="1"/>
  <c r="M119" i="2"/>
  <c r="V118" i="2"/>
  <c r="F473" i="2" s="1"/>
  <c r="M118" i="2"/>
  <c r="U115" i="2"/>
  <c r="U114" i="2"/>
  <c r="V113" i="2"/>
  <c r="W113" i="2" s="1"/>
  <c r="W112" i="2"/>
  <c r="V112" i="2"/>
  <c r="M112" i="2"/>
  <c r="V111" i="2"/>
  <c r="W111" i="2" s="1"/>
  <c r="M111" i="2"/>
  <c r="V110" i="2"/>
  <c r="M110" i="2"/>
  <c r="U108" i="2"/>
  <c r="U107" i="2"/>
  <c r="W106" i="2"/>
  <c r="V106" i="2"/>
  <c r="M106" i="2"/>
  <c r="W105" i="2"/>
  <c r="V105" i="2"/>
  <c r="W104" i="2"/>
  <c r="V104" i="2"/>
  <c r="V103" i="2"/>
  <c r="W103" i="2" s="1"/>
  <c r="V102" i="2"/>
  <c r="W102" i="2" s="1"/>
  <c r="M102" i="2"/>
  <c r="V101" i="2"/>
  <c r="W101" i="2" s="1"/>
  <c r="M101" i="2"/>
  <c r="V100" i="2"/>
  <c r="W100" i="2" s="1"/>
  <c r="U98" i="2"/>
  <c r="U97" i="2"/>
  <c r="W96" i="2"/>
  <c r="V96" i="2"/>
  <c r="M96" i="2"/>
  <c r="V95" i="2"/>
  <c r="W95" i="2" s="1"/>
  <c r="M95" i="2"/>
  <c r="V94" i="2"/>
  <c r="W94" i="2" s="1"/>
  <c r="M94" i="2"/>
  <c r="W93" i="2"/>
  <c r="V93" i="2"/>
  <c r="M93" i="2"/>
  <c r="W92" i="2"/>
  <c r="V92" i="2"/>
  <c r="M92" i="2"/>
  <c r="V91" i="2"/>
  <c r="W91" i="2" s="1"/>
  <c r="M91" i="2"/>
  <c r="V90" i="2"/>
  <c r="V98" i="2" s="1"/>
  <c r="M90" i="2"/>
  <c r="W89" i="2"/>
  <c r="V89" i="2"/>
  <c r="M89" i="2"/>
  <c r="W88" i="2"/>
  <c r="V88" i="2"/>
  <c r="V97" i="2" s="1"/>
  <c r="M88" i="2"/>
  <c r="U86" i="2"/>
  <c r="U85" i="2"/>
  <c r="V84" i="2"/>
  <c r="W84" i="2" s="1"/>
  <c r="M84" i="2"/>
  <c r="V83" i="2"/>
  <c r="W83" i="2" s="1"/>
  <c r="M83" i="2"/>
  <c r="W82" i="2"/>
  <c r="V82" i="2"/>
  <c r="W81" i="2"/>
  <c r="V81" i="2"/>
  <c r="V80" i="2"/>
  <c r="W80" i="2" s="1"/>
  <c r="M80" i="2"/>
  <c r="W79" i="2"/>
  <c r="V79" i="2"/>
  <c r="V78" i="2"/>
  <c r="V86" i="2" s="1"/>
  <c r="M78" i="2"/>
  <c r="U76" i="2"/>
  <c r="U75" i="2"/>
  <c r="W74" i="2"/>
  <c r="V74" i="2"/>
  <c r="M74" i="2"/>
  <c r="V73" i="2"/>
  <c r="W73" i="2" s="1"/>
  <c r="M73" i="2"/>
  <c r="V72" i="2"/>
  <c r="W72" i="2" s="1"/>
  <c r="M72" i="2"/>
  <c r="V71" i="2"/>
  <c r="W71" i="2" s="1"/>
  <c r="M71" i="2"/>
  <c r="W70" i="2"/>
  <c r="V70" i="2"/>
  <c r="M70" i="2"/>
  <c r="V69" i="2"/>
  <c r="W69" i="2" s="1"/>
  <c r="M69" i="2"/>
  <c r="V68" i="2"/>
  <c r="W68" i="2" s="1"/>
  <c r="M68" i="2"/>
  <c r="W67" i="2"/>
  <c r="V67" i="2"/>
  <c r="M67" i="2"/>
  <c r="W66" i="2"/>
  <c r="V66" i="2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W60" i="2" s="1"/>
  <c r="M60" i="2"/>
  <c r="W59" i="2"/>
  <c r="V59" i="2"/>
  <c r="M59" i="2"/>
  <c r="U56" i="2"/>
  <c r="U55" i="2"/>
  <c r="W54" i="2"/>
  <c r="V54" i="2"/>
  <c r="W53" i="2"/>
  <c r="V53" i="2"/>
  <c r="M53" i="2"/>
  <c r="V52" i="2"/>
  <c r="D473" i="2" s="1"/>
  <c r="M52" i="2"/>
  <c r="U49" i="2"/>
  <c r="U48" i="2"/>
  <c r="V47" i="2"/>
  <c r="W47" i="2" s="1"/>
  <c r="M47" i="2"/>
  <c r="V46" i="2"/>
  <c r="C473" i="2" s="1"/>
  <c r="M46" i="2"/>
  <c r="V42" i="2"/>
  <c r="U42" i="2"/>
  <c r="W41" i="2"/>
  <c r="U41" i="2"/>
  <c r="W40" i="2"/>
  <c r="V40" i="2"/>
  <c r="V41" i="2" s="1"/>
  <c r="M40" i="2"/>
  <c r="U38" i="2"/>
  <c r="U37" i="2"/>
  <c r="W36" i="2"/>
  <c r="V36" i="2"/>
  <c r="V38" i="2" s="1"/>
  <c r="M36" i="2"/>
  <c r="V35" i="2"/>
  <c r="V37" i="2" s="1"/>
  <c r="M35" i="2"/>
  <c r="U33" i="2"/>
  <c r="U32" i="2"/>
  <c r="W31" i="2"/>
  <c r="V31" i="2"/>
  <c r="M31" i="2"/>
  <c r="V30" i="2"/>
  <c r="W30" i="2" s="1"/>
  <c r="M30" i="2"/>
  <c r="V29" i="2"/>
  <c r="W29" i="2" s="1"/>
  <c r="M29" i="2"/>
  <c r="W28" i="2"/>
  <c r="V28" i="2"/>
  <c r="M28" i="2"/>
  <c r="W27" i="2"/>
  <c r="V27" i="2"/>
  <c r="V32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216" i="2" l="1"/>
  <c r="W52" i="2"/>
  <c r="V55" i="2"/>
  <c r="L473" i="2"/>
  <c r="V275" i="2"/>
  <c r="V255" i="2"/>
  <c r="W254" i="2"/>
  <c r="W55" i="2"/>
  <c r="V56" i="2"/>
  <c r="V161" i="2"/>
  <c r="V224" i="2"/>
  <c r="V225" i="2"/>
  <c r="V298" i="2"/>
  <c r="W359" i="2"/>
  <c r="W363" i="2" s="1"/>
  <c r="V115" i="2"/>
  <c r="V180" i="2"/>
  <c r="W308" i="2"/>
  <c r="W309" i="2" s="1"/>
  <c r="V310" i="2"/>
  <c r="V160" i="2"/>
  <c r="W157" i="2"/>
  <c r="W160" i="2" s="1"/>
  <c r="V356" i="2"/>
  <c r="V421" i="2"/>
  <c r="W46" i="2"/>
  <c r="W48" i="2" s="1"/>
  <c r="V297" i="2"/>
  <c r="R473" i="2"/>
  <c r="V442" i="2"/>
  <c r="V143" i="2"/>
  <c r="W215" i="2"/>
  <c r="V452" i="2"/>
  <c r="V451" i="2"/>
  <c r="W268" i="2"/>
  <c r="W271" i="2" s="1"/>
  <c r="V271" i="2"/>
  <c r="V357" i="2"/>
  <c r="W332" i="2"/>
  <c r="W333" i="2" s="1"/>
  <c r="V334" i="2"/>
  <c r="W325" i="2"/>
  <c r="W329" i="2" s="1"/>
  <c r="N473" i="2"/>
  <c r="W118" i="2"/>
  <c r="E473" i="2"/>
  <c r="V108" i="2"/>
  <c r="W343" i="2"/>
  <c r="W356" i="2" s="1"/>
  <c r="O473" i="2"/>
  <c r="P473" i="2"/>
  <c r="W429" i="2"/>
  <c r="V415" i="2"/>
  <c r="Q473" i="2"/>
  <c r="U467" i="2"/>
  <c r="M473" i="2"/>
  <c r="W284" i="2"/>
  <c r="W292" i="2" s="1"/>
  <c r="V292" i="2"/>
  <c r="U463" i="2"/>
  <c r="V462" i="2"/>
  <c r="W460" i="2"/>
  <c r="W461" i="2" s="1"/>
  <c r="U466" i="2"/>
  <c r="V464" i="2"/>
  <c r="F9" i="2"/>
  <c r="W180" i="2"/>
  <c r="W122" i="2"/>
  <c r="W32" i="2"/>
  <c r="W231" i="2"/>
  <c r="W107" i="2"/>
  <c r="W75" i="2"/>
  <c r="W148" i="2"/>
  <c r="W185" i="2"/>
  <c r="W393" i="2"/>
  <c r="W142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W224" i="2" s="1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V466" i="2" l="1"/>
  <c r="V463" i="2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<sst xmlns="http://schemas.openxmlformats.org/spreadsheetml/2006/main" count="2727" uniqueCount="652">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</sst>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455" zoomScaleNormal="100" zoomScaleSheetLayoutView="100" workbookViewId="0">
      <selection activeCell="U288" sqref="U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45173</v>
      </c>
      <c r="O5" s="319"/>
      <c r="Q5" s="320" t="s">
        <v>3</v>
      </c>
      <c r="R5" s="321"/>
      <c r="S5" s="322" t="s">
        <v>608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609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150</v>
      </c>
      <c r="V46" s="56">
        <f>IFERROR(IF(U46="",0,CEILING((U46/$H46),1)*$H46),"")</f>
        <v>151.20000000000002</v>
      </c>
      <c r="W46" s="42">
        <f>IFERROR(IF(V46=0,"",ROUNDUP(V46/H46,0)*0.02175),"")</f>
        <v>0.30449999999999999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13.888888888888888</v>
      </c>
      <c r="V48" s="44">
        <f>IFERROR(V46/H46,"0")+IFERROR(V47/H47,"0")</f>
        <v>14</v>
      </c>
      <c r="W48" s="44">
        <f>IFERROR(IF(W46="",0,W46),"0")+IFERROR(IF(W47="",0,W47),"0")</f>
        <v>0.30449999999999999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150</v>
      </c>
      <c r="V49" s="44">
        <f>IFERROR(SUM(V46:V47),"0")</f>
        <v>151.20000000000002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330</v>
      </c>
      <c r="V52" s="56">
        <f>IFERROR(IF(U52="",0,CEILING((U52/$H52),1)*$H52),"")</f>
        <v>334.8</v>
      </c>
      <c r="W52" s="42">
        <f>IFERROR(IF(V52=0,"",ROUNDUP(V52/H52,0)*0.02175),"")</f>
        <v>0.6742499999999999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134</v>
      </c>
      <c r="V53" s="56">
        <f>IFERROR(IF(U53="",0,CEILING((U53/$H53),1)*$H53),"")</f>
        <v>135</v>
      </c>
      <c r="W53" s="42">
        <f>IFERROR(IF(V53=0,"",ROUNDUP(V53/H53,0)*0.00937),"")</f>
        <v>0.28110000000000002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60.333333333333329</v>
      </c>
      <c r="V55" s="44">
        <f>IFERROR(V52/H52,"0")+IFERROR(V53/H53,"0")+IFERROR(V54/H54,"0")</f>
        <v>61</v>
      </c>
      <c r="W55" s="44">
        <f>IFERROR(IF(W52="",0,W52),"0")+IFERROR(IF(W53="",0,W53),"0")+IFERROR(IF(W54="",0,W54),"0")</f>
        <v>0.95534999999999992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464</v>
      </c>
      <c r="V56" s="44">
        <f>IFERROR(SUM(V52:V54),"0")</f>
        <v>469.8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73">
        <v>4607091382945</v>
      </c>
      <c r="E59" s="373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39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73">
        <v>4607091385670</v>
      </c>
      <c r="E60" s="37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20</v>
      </c>
      <c r="V60" s="56">
        <f t="shared" si="2"/>
        <v>21.6</v>
      </c>
      <c r="W60" s="42">
        <f>IFERROR(IF(V60=0,"",ROUNDUP(V60/H60,0)*0.02175),"")</f>
        <v>4.3499999999999997E-2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73">
        <v>4680115881327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90</v>
      </c>
      <c r="V61" s="56">
        <f t="shared" si="2"/>
        <v>97.2</v>
      </c>
      <c r="W61" s="42">
        <f>IFERROR(IF(V61=0,"",ROUNDUP(V61/H61,0)*0.02175),"")</f>
        <v>0.19574999999999998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128</v>
      </c>
      <c r="B62" s="64" t="s">
        <v>129</v>
      </c>
      <c r="C62" s="37">
        <v>4301011348</v>
      </c>
      <c r="D62" s="373">
        <v>4607091388312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30</v>
      </c>
      <c r="V62" s="56">
        <f t="shared" si="2"/>
        <v>32.400000000000006</v>
      </c>
      <c r="W62" s="42">
        <f>IFERROR(IF(V62=0,"",ROUNDUP(V62/H62,0)*0.02175),"")</f>
        <v>6.5250000000000002E-2</v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130</v>
      </c>
      <c r="B63" s="64" t="s">
        <v>131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132</v>
      </c>
      <c r="B64" s="64" t="s">
        <v>133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73">
        <v>4607091385687</v>
      </c>
      <c r="E65" s="373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8</v>
      </c>
      <c r="V65" s="56">
        <f t="shared" si="2"/>
        <v>8</v>
      </c>
      <c r="W65" s="42">
        <f t="shared" ref="W65:W70" si="3">IFERROR(IF(V65=0,"",ROUNDUP(V65/H65,0)*0.00937),"")</f>
        <v>1.874E-2</v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137</v>
      </c>
      <c r="B66" s="64" t="s">
        <v>138</v>
      </c>
      <c r="C66" s="37">
        <v>4301011565</v>
      </c>
      <c r="D66" s="373">
        <v>4680115882539</v>
      </c>
      <c r="E66" s="373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139</v>
      </c>
      <c r="B67" s="64" t="s">
        <v>140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141</v>
      </c>
      <c r="B68" s="64" t="s">
        <v>142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143</v>
      </c>
      <c r="B69" s="64" t="s">
        <v>144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147</v>
      </c>
      <c r="B71" s="64" t="s">
        <v>148</v>
      </c>
      <c r="C71" s="37">
        <v>4301011352</v>
      </c>
      <c r="D71" s="373">
        <v>4607091388466</v>
      </c>
      <c r="E71" s="373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8</v>
      </c>
      <c r="V71" s="56">
        <f t="shared" si="2"/>
        <v>8.1000000000000014</v>
      </c>
      <c r="W71" s="42">
        <f>IFERROR(IF(V71=0,"",ROUNDUP(V71/H71,0)*0.00753),"")</f>
        <v>2.2589999999999999E-2</v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149</v>
      </c>
      <c r="B72" s="64" t="s">
        <v>150</v>
      </c>
      <c r="C72" s="37">
        <v>4301011417</v>
      </c>
      <c r="D72" s="373">
        <v>4680115880269</v>
      </c>
      <c r="E72" s="373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151</v>
      </c>
      <c r="B73" s="64" t="s">
        <v>152</v>
      </c>
      <c r="C73" s="37">
        <v>4301011415</v>
      </c>
      <c r="D73" s="373">
        <v>4680115880429</v>
      </c>
      <c r="E73" s="373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153</v>
      </c>
      <c r="B74" s="64" t="s">
        <v>154</v>
      </c>
      <c r="C74" s="37">
        <v>4301011462</v>
      </c>
      <c r="D74" s="373">
        <v>4680115881457</v>
      </c>
      <c r="E74" s="373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5"/>
      <c r="O74" s="375"/>
      <c r="P74" s="375"/>
      <c r="Q74" s="37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17.925925925925924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19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0.34582999999999997</v>
      </c>
      <c r="X75" s="68"/>
      <c r="Y75" s="68"/>
    </row>
    <row r="76" spans="1:52" x14ac:dyDescent="0.2">
      <c r="A76" s="380"/>
      <c r="B76" s="380"/>
      <c r="C76" s="380"/>
      <c r="D76" s="380"/>
      <c r="E76" s="380"/>
      <c r="F76" s="380"/>
      <c r="G76" s="380"/>
      <c r="H76" s="380"/>
      <c r="I76" s="380"/>
      <c r="J76" s="380"/>
      <c r="K76" s="380"/>
      <c r="L76" s="381"/>
      <c r="M76" s="377" t="s">
        <v>43</v>
      </c>
      <c r="N76" s="378"/>
      <c r="O76" s="378"/>
      <c r="P76" s="378"/>
      <c r="Q76" s="378"/>
      <c r="R76" s="378"/>
      <c r="S76" s="379"/>
      <c r="T76" s="43" t="s">
        <v>0</v>
      </c>
      <c r="U76" s="44">
        <f>IFERROR(SUM(U59:U74),"0")</f>
        <v>156</v>
      </c>
      <c r="V76" s="44">
        <f>IFERROR(SUM(V59:V74),"0")</f>
        <v>167.3</v>
      </c>
      <c r="W76" s="43"/>
      <c r="X76" s="68"/>
      <c r="Y76" s="68"/>
    </row>
    <row r="77" spans="1:52" ht="14.25" customHeight="1" x14ac:dyDescent="0.25">
      <c r="A77" s="372" t="s">
        <v>106</v>
      </c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67"/>
      <c r="Y77" s="67"/>
    </row>
    <row r="78" spans="1:52" ht="16.5" customHeight="1" x14ac:dyDescent="0.25">
      <c r="A78" s="64" t="s">
        <v>155</v>
      </c>
      <c r="B78" s="64" t="s">
        <v>156</v>
      </c>
      <c r="C78" s="37">
        <v>4301020204</v>
      </c>
      <c r="D78" s="373">
        <v>4607091388442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41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157</v>
      </c>
      <c r="B79" s="64" t="s">
        <v>158</v>
      </c>
      <c r="C79" s="37">
        <v>4301020189</v>
      </c>
      <c r="D79" s="373">
        <v>4607091384789</v>
      </c>
      <c r="E79" s="373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413" t="s">
        <v>159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customHeight="1" x14ac:dyDescent="0.25">
      <c r="A80" s="64" t="s">
        <v>160</v>
      </c>
      <c r="B80" s="64" t="s">
        <v>161</v>
      </c>
      <c r="C80" s="37">
        <v>4301020235</v>
      </c>
      <c r="D80" s="373">
        <v>4680115881488</v>
      </c>
      <c r="E80" s="373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162</v>
      </c>
      <c r="B81" s="64" t="s">
        <v>163</v>
      </c>
      <c r="C81" s="37">
        <v>4301020183</v>
      </c>
      <c r="D81" s="373">
        <v>4607091384765</v>
      </c>
      <c r="E81" s="373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415" t="s">
        <v>164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165</v>
      </c>
      <c r="B82" s="64" t="s">
        <v>166</v>
      </c>
      <c r="C82" s="37">
        <v>4301020258</v>
      </c>
      <c r="D82" s="373">
        <v>4680115882775</v>
      </c>
      <c r="E82" s="373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416" t="s">
        <v>167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168</v>
      </c>
      <c r="B83" s="64" t="s">
        <v>169</v>
      </c>
      <c r="C83" s="37">
        <v>4301020217</v>
      </c>
      <c r="D83" s="373">
        <v>4680115880658</v>
      </c>
      <c r="E83" s="373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75"/>
      <c r="O83" s="375"/>
      <c r="P83" s="375"/>
      <c r="Q83" s="37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customHeight="1" x14ac:dyDescent="0.25">
      <c r="A84" s="64" t="s">
        <v>170</v>
      </c>
      <c r="B84" s="64" t="s">
        <v>171</v>
      </c>
      <c r="C84" s="37">
        <v>4301020223</v>
      </c>
      <c r="D84" s="373">
        <v>4607091381962</v>
      </c>
      <c r="E84" s="373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75"/>
      <c r="O84" s="375"/>
      <c r="P84" s="375"/>
      <c r="Q84" s="376"/>
      <c r="R84" s="40" t="s">
        <v>48</v>
      </c>
      <c r="S84" s="40" t="s">
        <v>48</v>
      </c>
      <c r="T84" s="41" t="s">
        <v>0</v>
      </c>
      <c r="U84" s="59">
        <v>36</v>
      </c>
      <c r="V84" s="56">
        <f t="shared" si="4"/>
        <v>36</v>
      </c>
      <c r="W84" s="42">
        <f>IFERROR(IF(V84=0,"",ROUNDUP(V84/H84,0)*0.00753),"")</f>
        <v>9.0359999999999996E-2</v>
      </c>
      <c r="X84" s="69" t="s">
        <v>48</v>
      </c>
      <c r="Y84" s="70" t="s">
        <v>48</v>
      </c>
      <c r="AC84" s="71"/>
      <c r="AZ84" s="110" t="s">
        <v>65</v>
      </c>
    </row>
    <row r="85" spans="1:52" x14ac:dyDescent="0.2">
      <c r="A85" s="380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1"/>
      <c r="M85" s="377" t="s">
        <v>43</v>
      </c>
      <c r="N85" s="378"/>
      <c r="O85" s="378"/>
      <c r="P85" s="378"/>
      <c r="Q85" s="378"/>
      <c r="R85" s="378"/>
      <c r="S85" s="379"/>
      <c r="T85" s="43" t="s">
        <v>42</v>
      </c>
      <c r="U85" s="44">
        <f>IFERROR(U78/H78,"0")+IFERROR(U79/H79,"0")+IFERROR(U80/H80,"0")+IFERROR(U81/H81,"0")+IFERROR(U82/H82,"0")+IFERROR(U83/H83,"0")+IFERROR(U84/H84,"0")</f>
        <v>12</v>
      </c>
      <c r="V85" s="44">
        <f>IFERROR(V78/H78,"0")+IFERROR(V79/H79,"0")+IFERROR(V80/H80,"0")+IFERROR(V81/H81,"0")+IFERROR(V82/H82,"0")+IFERROR(V83/H83,"0")+IFERROR(V84/H84,"0")</f>
        <v>12</v>
      </c>
      <c r="W85" s="44">
        <f>IFERROR(IF(W78="",0,W78),"0")+IFERROR(IF(W79="",0,W79),"0")+IFERROR(IF(W80="",0,W80),"0")+IFERROR(IF(W81="",0,W81),"0")+IFERROR(IF(W82="",0,W82),"0")+IFERROR(IF(W83="",0,W83),"0")+IFERROR(IF(W84="",0,W84),"0")</f>
        <v>9.0359999999999996E-2</v>
      </c>
      <c r="X85" s="68"/>
      <c r="Y85" s="68"/>
    </row>
    <row r="86" spans="1:52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1"/>
      <c r="M86" s="377" t="s">
        <v>43</v>
      </c>
      <c r="N86" s="378"/>
      <c r="O86" s="378"/>
      <c r="P86" s="378"/>
      <c r="Q86" s="378"/>
      <c r="R86" s="378"/>
      <c r="S86" s="379"/>
      <c r="T86" s="43" t="s">
        <v>0</v>
      </c>
      <c r="U86" s="44">
        <f>IFERROR(SUM(U78:U84),"0")</f>
        <v>36</v>
      </c>
      <c r="V86" s="44">
        <f>IFERROR(SUM(V78:V84),"0")</f>
        <v>36</v>
      </c>
      <c r="W86" s="43"/>
      <c r="X86" s="68"/>
      <c r="Y86" s="68"/>
    </row>
    <row r="87" spans="1:52" ht="14.25" customHeight="1" x14ac:dyDescent="0.25">
      <c r="A87" s="372" t="s">
        <v>75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67"/>
      <c r="Y87" s="67"/>
    </row>
    <row r="88" spans="1:52" ht="16.5" customHeight="1" x14ac:dyDescent="0.25">
      <c r="A88" s="64" t="s">
        <v>172</v>
      </c>
      <c r="B88" s="64" t="s">
        <v>173</v>
      </c>
      <c r="C88" s="37">
        <v>4301030895</v>
      </c>
      <c r="D88" s="373">
        <v>4607091387667</v>
      </c>
      <c r="E88" s="373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174</v>
      </c>
      <c r="B89" s="64" t="s">
        <v>175</v>
      </c>
      <c r="C89" s="37">
        <v>4301030961</v>
      </c>
      <c r="D89" s="373">
        <v>4607091387636</v>
      </c>
      <c r="E89" s="373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176</v>
      </c>
      <c r="B90" s="64" t="s">
        <v>177</v>
      </c>
      <c r="C90" s="37">
        <v>4301031078</v>
      </c>
      <c r="D90" s="373">
        <v>4607091384727</v>
      </c>
      <c r="E90" s="373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178</v>
      </c>
      <c r="B91" s="64" t="s">
        <v>179</v>
      </c>
      <c r="C91" s="37">
        <v>4301031080</v>
      </c>
      <c r="D91" s="373">
        <v>4607091386745</v>
      </c>
      <c r="E91" s="373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customHeight="1" x14ac:dyDescent="0.25">
      <c r="A92" s="64" t="s">
        <v>180</v>
      </c>
      <c r="B92" s="64" t="s">
        <v>181</v>
      </c>
      <c r="C92" s="37">
        <v>4301030963</v>
      </c>
      <c r="D92" s="373">
        <v>4607091382426</v>
      </c>
      <c r="E92" s="37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182</v>
      </c>
      <c r="B93" s="64" t="s">
        <v>183</v>
      </c>
      <c r="C93" s="37">
        <v>4301030962</v>
      </c>
      <c r="D93" s="373">
        <v>4607091386547</v>
      </c>
      <c r="E93" s="373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184</v>
      </c>
      <c r="B94" s="64" t="s">
        <v>185</v>
      </c>
      <c r="C94" s="37">
        <v>4301031077</v>
      </c>
      <c r="D94" s="373">
        <v>4607091384703</v>
      </c>
      <c r="E94" s="373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186</v>
      </c>
      <c r="B95" s="64" t="s">
        <v>187</v>
      </c>
      <c r="C95" s="37">
        <v>4301031079</v>
      </c>
      <c r="D95" s="373">
        <v>4607091384734</v>
      </c>
      <c r="E95" s="373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75"/>
      <c r="O95" s="375"/>
      <c r="P95" s="375"/>
      <c r="Q95" s="37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customHeight="1" x14ac:dyDescent="0.25">
      <c r="A96" s="64" t="s">
        <v>188</v>
      </c>
      <c r="B96" s="64" t="s">
        <v>189</v>
      </c>
      <c r="C96" s="37">
        <v>4301030964</v>
      </c>
      <c r="D96" s="373">
        <v>4607091382464</v>
      </c>
      <c r="E96" s="373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75"/>
      <c r="O96" s="375"/>
      <c r="P96" s="375"/>
      <c r="Q96" s="37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x14ac:dyDescent="0.2">
      <c r="A97" s="380"/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377" t="s">
        <v>43</v>
      </c>
      <c r="N97" s="378"/>
      <c r="O97" s="378"/>
      <c r="P97" s="378"/>
      <c r="Q97" s="378"/>
      <c r="R97" s="378"/>
      <c r="S97" s="379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x14ac:dyDescent="0.2">
      <c r="A98" s="380"/>
      <c r="B98" s="380"/>
      <c r="C98" s="380"/>
      <c r="D98" s="380"/>
      <c r="E98" s="380"/>
      <c r="F98" s="380"/>
      <c r="G98" s="380"/>
      <c r="H98" s="380"/>
      <c r="I98" s="380"/>
      <c r="J98" s="380"/>
      <c r="K98" s="380"/>
      <c r="L98" s="381"/>
      <c r="M98" s="377" t="s">
        <v>43</v>
      </c>
      <c r="N98" s="378"/>
      <c r="O98" s="378"/>
      <c r="P98" s="378"/>
      <c r="Q98" s="378"/>
      <c r="R98" s="378"/>
      <c r="S98" s="379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customHeight="1" x14ac:dyDescent="0.25">
      <c r="A99" s="372" t="s">
        <v>79</v>
      </c>
      <c r="B99" s="372"/>
      <c r="C99" s="372"/>
      <c r="D99" s="372"/>
      <c r="E99" s="372"/>
      <c r="F99" s="372"/>
      <c r="G99" s="372"/>
      <c r="H99" s="372"/>
      <c r="I99" s="372"/>
      <c r="J99" s="372"/>
      <c r="K99" s="372"/>
      <c r="L99" s="372"/>
      <c r="M99" s="372"/>
      <c r="N99" s="372"/>
      <c r="O99" s="372"/>
      <c r="P99" s="372"/>
      <c r="Q99" s="372"/>
      <c r="R99" s="372"/>
      <c r="S99" s="372"/>
      <c r="T99" s="372"/>
      <c r="U99" s="372"/>
      <c r="V99" s="372"/>
      <c r="W99" s="372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73">
        <v>4607091386967</v>
      </c>
      <c r="E100" s="373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428" t="s">
        <v>192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276</v>
      </c>
      <c r="V100" s="56">
        <f t="shared" ref="V100:V106" si="6">IFERROR(IF(U100="",0,CEILING((U100/$H100),1)*$H100),"")</f>
        <v>283.5</v>
      </c>
      <c r="W100" s="42">
        <f>IFERROR(IF(V100=0,"",ROUNDUP(V100/H100,0)*0.02175),"")</f>
        <v>0.76124999999999998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193</v>
      </c>
      <c r="B101" s="64" t="s">
        <v>194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160</v>
      </c>
      <c r="V101" s="56">
        <f t="shared" si="6"/>
        <v>162</v>
      </c>
      <c r="W101" s="42">
        <f>IFERROR(IF(V101=0,"",ROUNDUP(V101/H101,0)*0.02175),"")</f>
        <v>0.43499999999999994</v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195</v>
      </c>
      <c r="B102" s="64" t="s">
        <v>196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197</v>
      </c>
      <c r="B103" s="64" t="s">
        <v>198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431" t="s">
        <v>199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17</v>
      </c>
      <c r="V103" s="56">
        <f t="shared" si="6"/>
        <v>18.900000000000002</v>
      </c>
      <c r="W103" s="42">
        <f>IFERROR(IF(V103=0,"",ROUNDUP(V103/H103,0)*0.00753),"")</f>
        <v>5.271E-2</v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200</v>
      </c>
      <c r="B104" s="64" t="s">
        <v>201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432" t="s">
        <v>202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203</v>
      </c>
      <c r="B105" s="64" t="s">
        <v>204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433" t="s">
        <v>205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customHeight="1" x14ac:dyDescent="0.25">
      <c r="A106" s="64" t="s">
        <v>206</v>
      </c>
      <c r="B106" s="64" t="s">
        <v>207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80"/>
      <c r="B107" s="380"/>
      <c r="C107" s="380"/>
      <c r="D107" s="380"/>
      <c r="E107" s="380"/>
      <c r="F107" s="380"/>
      <c r="G107" s="380"/>
      <c r="H107" s="380"/>
      <c r="I107" s="380"/>
      <c r="J107" s="380"/>
      <c r="K107" s="380"/>
      <c r="L107" s="381"/>
      <c r="M107" s="377" t="s">
        <v>43</v>
      </c>
      <c r="N107" s="378"/>
      <c r="O107" s="378"/>
      <c r="P107" s="378"/>
      <c r="Q107" s="378"/>
      <c r="R107" s="378"/>
      <c r="S107" s="379"/>
      <c r="T107" s="43" t="s">
        <v>42</v>
      </c>
      <c r="U107" s="44">
        <f>IFERROR(U100/H100,"0")+IFERROR(U101/H101,"0")+IFERROR(U102/H102,"0")+IFERROR(U103/H103,"0")+IFERROR(U104/H104,"0")+IFERROR(U105/H105,"0")+IFERROR(U106/H106,"0")</f>
        <v>60.123456790123463</v>
      </c>
      <c r="V107" s="44">
        <f>IFERROR(V100/H100,"0")+IFERROR(V101/H101,"0")+IFERROR(V102/H102,"0")+IFERROR(V103/H103,"0")+IFERROR(V104/H104,"0")+IFERROR(V105/H105,"0")+IFERROR(V106/H106,"0")</f>
        <v>62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1.2489600000000001</v>
      </c>
      <c r="X107" s="68"/>
      <c r="Y107" s="68"/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0</v>
      </c>
      <c r="U108" s="44">
        <f>IFERROR(SUM(U100:U106),"0")</f>
        <v>453</v>
      </c>
      <c r="V108" s="44">
        <f>IFERROR(SUM(V100:V106),"0")</f>
        <v>464.4</v>
      </c>
      <c r="W108" s="43"/>
      <c r="X108" s="68"/>
      <c r="Y108" s="68"/>
    </row>
    <row r="109" spans="1:52" ht="14.25" customHeight="1" x14ac:dyDescent="0.25">
      <c r="A109" s="372" t="s">
        <v>208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2"/>
      <c r="L109" s="372"/>
      <c r="M109" s="372"/>
      <c r="N109" s="372"/>
      <c r="O109" s="372"/>
      <c r="P109" s="372"/>
      <c r="Q109" s="372"/>
      <c r="R109" s="372"/>
      <c r="S109" s="372"/>
      <c r="T109" s="372"/>
      <c r="U109" s="372"/>
      <c r="V109" s="372"/>
      <c r="W109" s="372"/>
      <c r="X109" s="67"/>
      <c r="Y109" s="67"/>
    </row>
    <row r="110" spans="1:52" ht="27" customHeight="1" x14ac:dyDescent="0.25">
      <c r="A110" s="64" t="s">
        <v>209</v>
      </c>
      <c r="B110" s="64" t="s">
        <v>210</v>
      </c>
      <c r="C110" s="37">
        <v>4301060296</v>
      </c>
      <c r="D110" s="373">
        <v>4607091383065</v>
      </c>
      <c r="E110" s="373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75"/>
      <c r="O110" s="375"/>
      <c r="P110" s="375"/>
      <c r="Q110" s="37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211</v>
      </c>
      <c r="B111" s="64" t="s">
        <v>212</v>
      </c>
      <c r="C111" s="37">
        <v>4301060350</v>
      </c>
      <c r="D111" s="373">
        <v>4680115881532</v>
      </c>
      <c r="E111" s="373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20</v>
      </c>
      <c r="V111" s="56">
        <f>IFERROR(IF(U111="",0,CEILING((U111/$H111),1)*$H111),"")</f>
        <v>24.299999999999997</v>
      </c>
      <c r="W111" s="42">
        <f>IFERROR(IF(V111=0,"",ROUNDUP(V111/H111,0)*0.02175),"")</f>
        <v>6.5250000000000002E-2</v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213</v>
      </c>
      <c r="B112" s="64" t="s">
        <v>214</v>
      </c>
      <c r="C112" s="37">
        <v>4301060309</v>
      </c>
      <c r="D112" s="373">
        <v>4680115880238</v>
      </c>
      <c r="E112" s="37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215</v>
      </c>
      <c r="B113" s="64" t="s">
        <v>216</v>
      </c>
      <c r="C113" s="37">
        <v>4301060351</v>
      </c>
      <c r="D113" s="373">
        <v>4680115881464</v>
      </c>
      <c r="E113" s="37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438" t="s">
        <v>217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80"/>
      <c r="B114" s="380"/>
      <c r="C114" s="380"/>
      <c r="D114" s="380"/>
      <c r="E114" s="380"/>
      <c r="F114" s="380"/>
      <c r="G114" s="380"/>
      <c r="H114" s="380"/>
      <c r="I114" s="380"/>
      <c r="J114" s="380"/>
      <c r="K114" s="380"/>
      <c r="L114" s="381"/>
      <c r="M114" s="377" t="s">
        <v>43</v>
      </c>
      <c r="N114" s="378"/>
      <c r="O114" s="378"/>
      <c r="P114" s="378"/>
      <c r="Q114" s="378"/>
      <c r="R114" s="378"/>
      <c r="S114" s="379"/>
      <c r="T114" s="43" t="s">
        <v>42</v>
      </c>
      <c r="U114" s="44">
        <f>IFERROR(U110/H110,"0")+IFERROR(U111/H111,"0")+IFERROR(U112/H112,"0")+IFERROR(U113/H113,"0")</f>
        <v>2.4691358024691361</v>
      </c>
      <c r="V114" s="44">
        <f>IFERROR(V110/H110,"0")+IFERROR(V111/H111,"0")+IFERROR(V112/H112,"0")+IFERROR(V113/H113,"0")</f>
        <v>3</v>
      </c>
      <c r="W114" s="44">
        <f>IFERROR(IF(W110="",0,W110),"0")+IFERROR(IF(W111="",0,W111),"0")+IFERROR(IF(W112="",0,W112),"0")+IFERROR(IF(W113="",0,W113),"0")</f>
        <v>6.5250000000000002E-2</v>
      </c>
      <c r="X114" s="68"/>
      <c r="Y114" s="68"/>
    </row>
    <row r="115" spans="1:52" x14ac:dyDescent="0.2">
      <c r="A115" s="380"/>
      <c r="B115" s="380"/>
      <c r="C115" s="380"/>
      <c r="D115" s="380"/>
      <c r="E115" s="380"/>
      <c r="F115" s="380"/>
      <c r="G115" s="380"/>
      <c r="H115" s="380"/>
      <c r="I115" s="380"/>
      <c r="J115" s="380"/>
      <c r="K115" s="380"/>
      <c r="L115" s="381"/>
      <c r="M115" s="377" t="s">
        <v>43</v>
      </c>
      <c r="N115" s="378"/>
      <c r="O115" s="378"/>
      <c r="P115" s="378"/>
      <c r="Q115" s="378"/>
      <c r="R115" s="378"/>
      <c r="S115" s="379"/>
      <c r="T115" s="43" t="s">
        <v>0</v>
      </c>
      <c r="U115" s="44">
        <f>IFERROR(SUM(U110:U113),"0")</f>
        <v>20</v>
      </c>
      <c r="V115" s="44">
        <f>IFERROR(SUM(V110:V113),"0")</f>
        <v>24.299999999999997</v>
      </c>
      <c r="W115" s="43"/>
      <c r="X115" s="68"/>
      <c r="Y115" s="68"/>
    </row>
    <row r="116" spans="1:52" ht="16.5" customHeight="1" x14ac:dyDescent="0.25">
      <c r="A116" s="371" t="s">
        <v>218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66"/>
      <c r="Y116" s="66"/>
    </row>
    <row r="117" spans="1:52" ht="14.25" customHeight="1" x14ac:dyDescent="0.25">
      <c r="A117" s="372" t="s">
        <v>79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  <c r="O117" s="372"/>
      <c r="P117" s="372"/>
      <c r="Q117" s="372"/>
      <c r="R117" s="372"/>
      <c r="S117" s="372"/>
      <c r="T117" s="372"/>
      <c r="U117" s="372"/>
      <c r="V117" s="372"/>
      <c r="W117" s="372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73">
        <v>4607091385168</v>
      </c>
      <c r="E118" s="37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5"/>
      <c r="O118" s="375"/>
      <c r="P118" s="375"/>
      <c r="Q118" s="376"/>
      <c r="R118" s="40" t="s">
        <v>48</v>
      </c>
      <c r="S118" s="40" t="s">
        <v>48</v>
      </c>
      <c r="T118" s="41" t="s">
        <v>0</v>
      </c>
      <c r="U118" s="59">
        <v>286</v>
      </c>
      <c r="V118" s="56">
        <f>IFERROR(IF(U118="",0,CEILING((U118/$H118),1)*$H118),"")</f>
        <v>291.59999999999997</v>
      </c>
      <c r="W118" s="42">
        <f>IFERROR(IF(V118=0,"",ROUNDUP(V118/H118,0)*0.02175),"")</f>
        <v>0.78299999999999992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221</v>
      </c>
      <c r="B119" s="64" t="s">
        <v>222</v>
      </c>
      <c r="C119" s="37">
        <v>4301051362</v>
      </c>
      <c r="D119" s="373">
        <v>4607091383256</v>
      </c>
      <c r="E119" s="37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5"/>
      <c r="O119" s="375"/>
      <c r="P119" s="375"/>
      <c r="Q119" s="37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223</v>
      </c>
      <c r="B120" s="64" t="s">
        <v>224</v>
      </c>
      <c r="C120" s="37">
        <v>4301051358</v>
      </c>
      <c r="D120" s="373">
        <v>4607091385748</v>
      </c>
      <c r="E120" s="37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17</v>
      </c>
      <c r="V120" s="56">
        <f>IFERROR(IF(U120="",0,CEILING((U120/$H120),1)*$H120),"")</f>
        <v>18.900000000000002</v>
      </c>
      <c r="W120" s="42">
        <f>IFERROR(IF(V120=0,"",ROUNDUP(V120/H120,0)*0.00753),"")</f>
        <v>5.271E-2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225</v>
      </c>
      <c r="B121" s="64" t="s">
        <v>226</v>
      </c>
      <c r="C121" s="37">
        <v>4301051364</v>
      </c>
      <c r="D121" s="373">
        <v>4607091384581</v>
      </c>
      <c r="E121" s="37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1"/>
      <c r="M122" s="377" t="s">
        <v>43</v>
      </c>
      <c r="N122" s="378"/>
      <c r="O122" s="378"/>
      <c r="P122" s="378"/>
      <c r="Q122" s="378"/>
      <c r="R122" s="378"/>
      <c r="S122" s="379"/>
      <c r="T122" s="43" t="s">
        <v>42</v>
      </c>
      <c r="U122" s="44">
        <f>IFERROR(U118/H118,"0")+IFERROR(U119/H119,"0")+IFERROR(U120/H120,"0")+IFERROR(U121/H121,"0")</f>
        <v>41.604938271604944</v>
      </c>
      <c r="V122" s="44">
        <f>IFERROR(V118/H118,"0")+IFERROR(V119/H119,"0")+IFERROR(V120/H120,"0")+IFERROR(V121/H121,"0")</f>
        <v>43</v>
      </c>
      <c r="W122" s="44">
        <f>IFERROR(IF(W118="",0,W118),"0")+IFERROR(IF(W119="",0,W119),"0")+IFERROR(IF(W120="",0,W120),"0")+IFERROR(IF(W121="",0,W121),"0")</f>
        <v>0.83570999999999995</v>
      </c>
      <c r="X122" s="68"/>
      <c r="Y122" s="68"/>
    </row>
    <row r="123" spans="1:52" x14ac:dyDescent="0.2">
      <c r="A123" s="380"/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1"/>
      <c r="M123" s="377" t="s">
        <v>43</v>
      </c>
      <c r="N123" s="378"/>
      <c r="O123" s="378"/>
      <c r="P123" s="378"/>
      <c r="Q123" s="378"/>
      <c r="R123" s="378"/>
      <c r="S123" s="379"/>
      <c r="T123" s="43" t="s">
        <v>0</v>
      </c>
      <c r="U123" s="44">
        <f>IFERROR(SUM(U118:U121),"0")</f>
        <v>303</v>
      </c>
      <c r="V123" s="44">
        <f>IFERROR(SUM(V118:V121),"0")</f>
        <v>310.49999999999994</v>
      </c>
      <c r="W123" s="43"/>
      <c r="X123" s="68"/>
      <c r="Y123" s="68"/>
    </row>
    <row r="124" spans="1:52" ht="27.75" customHeight="1" x14ac:dyDescent="0.2">
      <c r="A124" s="370" t="s">
        <v>227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55"/>
      <c r="Y124" s="55"/>
    </row>
    <row r="125" spans="1:52" ht="16.5" customHeight="1" x14ac:dyDescent="0.25">
      <c r="A125" s="371" t="s">
        <v>228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66"/>
      <c r="Y125" s="66"/>
    </row>
    <row r="126" spans="1:52" ht="14.25" customHeight="1" x14ac:dyDescent="0.25">
      <c r="A126" s="372" t="s">
        <v>113</v>
      </c>
      <c r="B126" s="372"/>
      <c r="C126" s="372"/>
      <c r="D126" s="372"/>
      <c r="E126" s="372"/>
      <c r="F126" s="372"/>
      <c r="G126" s="372"/>
      <c r="H126" s="372"/>
      <c r="I126" s="372"/>
      <c r="J126" s="372"/>
      <c r="K126" s="372"/>
      <c r="L126" s="372"/>
      <c r="M126" s="372"/>
      <c r="N126" s="372"/>
      <c r="O126" s="372"/>
      <c r="P126" s="372"/>
      <c r="Q126" s="372"/>
      <c r="R126" s="372"/>
      <c r="S126" s="372"/>
      <c r="T126" s="372"/>
      <c r="U126" s="372"/>
      <c r="V126" s="372"/>
      <c r="W126" s="372"/>
      <c r="X126" s="67"/>
      <c r="Y126" s="67"/>
    </row>
    <row r="127" spans="1:52" ht="27" customHeight="1" x14ac:dyDescent="0.25">
      <c r="A127" s="64" t="s">
        <v>229</v>
      </c>
      <c r="B127" s="64" t="s">
        <v>230</v>
      </c>
      <c r="C127" s="37">
        <v>4301011223</v>
      </c>
      <c r="D127" s="373">
        <v>4607091383423</v>
      </c>
      <c r="E127" s="37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5"/>
      <c r="O127" s="375"/>
      <c r="P127" s="375"/>
      <c r="Q127" s="37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231</v>
      </c>
      <c r="B128" s="64" t="s">
        <v>232</v>
      </c>
      <c r="C128" s="37">
        <v>4301011338</v>
      </c>
      <c r="D128" s="373">
        <v>4607091381405</v>
      </c>
      <c r="E128" s="37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5"/>
      <c r="O128" s="375"/>
      <c r="P128" s="375"/>
      <c r="Q128" s="37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233</v>
      </c>
      <c r="B129" s="64" t="s">
        <v>234</v>
      </c>
      <c r="C129" s="37">
        <v>4301011333</v>
      </c>
      <c r="D129" s="373">
        <v>4607091386516</v>
      </c>
      <c r="E129" s="37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80"/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1"/>
      <c r="M130" s="377" t="s">
        <v>43</v>
      </c>
      <c r="N130" s="378"/>
      <c r="O130" s="378"/>
      <c r="P130" s="378"/>
      <c r="Q130" s="378"/>
      <c r="R130" s="378"/>
      <c r="S130" s="37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80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1"/>
      <c r="M131" s="377" t="s">
        <v>43</v>
      </c>
      <c r="N131" s="378"/>
      <c r="O131" s="378"/>
      <c r="P131" s="378"/>
      <c r="Q131" s="378"/>
      <c r="R131" s="378"/>
      <c r="S131" s="37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71" t="s">
        <v>235</v>
      </c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66"/>
      <c r="Y132" s="66"/>
    </row>
    <row r="133" spans="1:52" ht="14.25" customHeight="1" x14ac:dyDescent="0.25">
      <c r="A133" s="372" t="s">
        <v>75</v>
      </c>
      <c r="B133" s="372"/>
      <c r="C133" s="372"/>
      <c r="D133" s="372"/>
      <c r="E133" s="372"/>
      <c r="F133" s="372"/>
      <c r="G133" s="372"/>
      <c r="H133" s="372"/>
      <c r="I133" s="372"/>
      <c r="J133" s="372"/>
      <c r="K133" s="372"/>
      <c r="L133" s="372"/>
      <c r="M133" s="372"/>
      <c r="N133" s="372"/>
      <c r="O133" s="372"/>
      <c r="P133" s="372"/>
      <c r="Q133" s="372"/>
      <c r="R133" s="372"/>
      <c r="S133" s="372"/>
      <c r="T133" s="372"/>
      <c r="U133" s="372"/>
      <c r="V133" s="372"/>
      <c r="W133" s="372"/>
      <c r="X133" s="67"/>
      <c r="Y133" s="67"/>
    </row>
    <row r="134" spans="1:52" ht="27" customHeight="1" x14ac:dyDescent="0.25">
      <c r="A134" s="64" t="s">
        <v>236</v>
      </c>
      <c r="B134" s="64" t="s">
        <v>237</v>
      </c>
      <c r="C134" s="37">
        <v>4301031191</v>
      </c>
      <c r="D134" s="373">
        <v>4680115880993</v>
      </c>
      <c r="E134" s="37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5"/>
      <c r="O134" s="375"/>
      <c r="P134" s="375"/>
      <c r="Q134" s="376"/>
      <c r="R134" s="40" t="s">
        <v>48</v>
      </c>
      <c r="S134" s="40" t="s">
        <v>48</v>
      </c>
      <c r="T134" s="41" t="s">
        <v>0</v>
      </c>
      <c r="U134" s="59">
        <v>50</v>
      </c>
      <c r="V134" s="56">
        <f t="shared" ref="V134:V141" si="7">IFERROR(IF(U134="",0,CEILING((U134/$H134),1)*$H134),"")</f>
        <v>50.400000000000006</v>
      </c>
      <c r="W134" s="42">
        <f>IFERROR(IF(V134=0,"",ROUNDUP(V134/H134,0)*0.00753),"")</f>
        <v>9.0359999999999996E-2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238</v>
      </c>
      <c r="B135" s="64" t="s">
        <v>239</v>
      </c>
      <c r="C135" s="37">
        <v>4301031204</v>
      </c>
      <c r="D135" s="373">
        <v>4680115881761</v>
      </c>
      <c r="E135" s="37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5"/>
      <c r="O135" s="375"/>
      <c r="P135" s="375"/>
      <c r="Q135" s="37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240</v>
      </c>
      <c r="B136" s="64" t="s">
        <v>241</v>
      </c>
      <c r="C136" s="37">
        <v>4301031201</v>
      </c>
      <c r="D136" s="373">
        <v>4680115881563</v>
      </c>
      <c r="E136" s="37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238</v>
      </c>
      <c r="V136" s="56">
        <f t="shared" si="7"/>
        <v>239.4</v>
      </c>
      <c r="W136" s="42">
        <f>IFERROR(IF(V136=0,"",ROUNDUP(V136/H136,0)*0.00753),"")</f>
        <v>0.42921000000000004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242</v>
      </c>
      <c r="B137" s="64" t="s">
        <v>243</v>
      </c>
      <c r="C137" s="37">
        <v>4301031199</v>
      </c>
      <c r="D137" s="373">
        <v>4680115880986</v>
      </c>
      <c r="E137" s="37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244</v>
      </c>
      <c r="B138" s="64" t="s">
        <v>245</v>
      </c>
      <c r="C138" s="37">
        <v>4301031190</v>
      </c>
      <c r="D138" s="373">
        <v>4680115880207</v>
      </c>
      <c r="E138" s="37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246</v>
      </c>
      <c r="B139" s="64" t="s">
        <v>247</v>
      </c>
      <c r="C139" s="37">
        <v>4301031205</v>
      </c>
      <c r="D139" s="373">
        <v>4680115881785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248</v>
      </c>
      <c r="B140" s="64" t="s">
        <v>249</v>
      </c>
      <c r="C140" s="37">
        <v>4301031202</v>
      </c>
      <c r="D140" s="373">
        <v>4680115881679</v>
      </c>
      <c r="E140" s="37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250</v>
      </c>
      <c r="B141" s="64" t="s">
        <v>251</v>
      </c>
      <c r="C141" s="37">
        <v>4301031158</v>
      </c>
      <c r="D141" s="373">
        <v>4680115880191</v>
      </c>
      <c r="E141" s="37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80"/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377" t="s">
        <v>43</v>
      </c>
      <c r="N142" s="378"/>
      <c r="O142" s="378"/>
      <c r="P142" s="378"/>
      <c r="Q142" s="378"/>
      <c r="R142" s="378"/>
      <c r="S142" s="37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68.571428571428569</v>
      </c>
      <c r="V142" s="44">
        <f>IFERROR(V134/H134,"0")+IFERROR(V135/H135,"0")+IFERROR(V136/H136,"0")+IFERROR(V137/H137,"0")+IFERROR(V138/H138,"0")+IFERROR(V139/H139,"0")+IFERROR(V140/H140,"0")+IFERROR(V141/H141,"0")</f>
        <v>69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0.51957000000000009</v>
      </c>
      <c r="X142" s="68"/>
      <c r="Y142" s="68"/>
    </row>
    <row r="143" spans="1:52" x14ac:dyDescent="0.2">
      <c r="A143" s="380"/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1"/>
      <c r="M143" s="377" t="s">
        <v>43</v>
      </c>
      <c r="N143" s="378"/>
      <c r="O143" s="378"/>
      <c r="P143" s="378"/>
      <c r="Q143" s="378"/>
      <c r="R143" s="378"/>
      <c r="S143" s="379"/>
      <c r="T143" s="43" t="s">
        <v>0</v>
      </c>
      <c r="U143" s="44">
        <f>IFERROR(SUM(U134:U141),"0")</f>
        <v>288</v>
      </c>
      <c r="V143" s="44">
        <f>IFERROR(SUM(V134:V141),"0")</f>
        <v>289.8</v>
      </c>
      <c r="W143" s="43"/>
      <c r="X143" s="68"/>
      <c r="Y143" s="68"/>
    </row>
    <row r="144" spans="1:52" ht="16.5" customHeight="1" x14ac:dyDescent="0.25">
      <c r="A144" s="371" t="s">
        <v>252</v>
      </c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66"/>
      <c r="Y144" s="66"/>
    </row>
    <row r="145" spans="1:52" ht="14.25" customHeight="1" x14ac:dyDescent="0.25">
      <c r="A145" s="372" t="s">
        <v>113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2"/>
      <c r="O145" s="372"/>
      <c r="P145" s="372"/>
      <c r="Q145" s="372"/>
      <c r="R145" s="372"/>
      <c r="S145" s="372"/>
      <c r="T145" s="372"/>
      <c r="U145" s="372"/>
      <c r="V145" s="372"/>
      <c r="W145" s="372"/>
      <c r="X145" s="67"/>
      <c r="Y145" s="67"/>
    </row>
    <row r="146" spans="1:52" ht="16.5" customHeight="1" x14ac:dyDescent="0.25">
      <c r="A146" s="64" t="s">
        <v>253</v>
      </c>
      <c r="B146" s="64" t="s">
        <v>254</v>
      </c>
      <c r="C146" s="37">
        <v>4301011450</v>
      </c>
      <c r="D146" s="373">
        <v>4680115881402</v>
      </c>
      <c r="E146" s="37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5"/>
      <c r="O146" s="375"/>
      <c r="P146" s="375"/>
      <c r="Q146" s="37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255</v>
      </c>
      <c r="B147" s="64" t="s">
        <v>256</v>
      </c>
      <c r="C147" s="37">
        <v>4301011454</v>
      </c>
      <c r="D147" s="373">
        <v>4680115881396</v>
      </c>
      <c r="E147" s="37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5"/>
      <c r="O147" s="375"/>
      <c r="P147" s="375"/>
      <c r="Q147" s="37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80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1"/>
      <c r="M148" s="377" t="s">
        <v>43</v>
      </c>
      <c r="N148" s="378"/>
      <c r="O148" s="378"/>
      <c r="P148" s="378"/>
      <c r="Q148" s="378"/>
      <c r="R148" s="378"/>
      <c r="S148" s="37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1"/>
      <c r="M149" s="377" t="s">
        <v>43</v>
      </c>
      <c r="N149" s="378"/>
      <c r="O149" s="378"/>
      <c r="P149" s="378"/>
      <c r="Q149" s="378"/>
      <c r="R149" s="378"/>
      <c r="S149" s="37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2" t="s">
        <v>106</v>
      </c>
      <c r="B150" s="372"/>
      <c r="C150" s="372"/>
      <c r="D150" s="372"/>
      <c r="E150" s="372"/>
      <c r="F150" s="372"/>
      <c r="G150" s="372"/>
      <c r="H150" s="372"/>
      <c r="I150" s="372"/>
      <c r="J150" s="372"/>
      <c r="K150" s="372"/>
      <c r="L150" s="372"/>
      <c r="M150" s="372"/>
      <c r="N150" s="372"/>
      <c r="O150" s="372"/>
      <c r="P150" s="372"/>
      <c r="Q150" s="372"/>
      <c r="R150" s="372"/>
      <c r="S150" s="372"/>
      <c r="T150" s="372"/>
      <c r="U150" s="372"/>
      <c r="V150" s="372"/>
      <c r="W150" s="372"/>
      <c r="X150" s="67"/>
      <c r="Y150" s="67"/>
    </row>
    <row r="151" spans="1:52" ht="16.5" customHeight="1" x14ac:dyDescent="0.25">
      <c r="A151" s="64" t="s">
        <v>257</v>
      </c>
      <c r="B151" s="64" t="s">
        <v>258</v>
      </c>
      <c r="C151" s="37">
        <v>4301020262</v>
      </c>
      <c r="D151" s="373">
        <v>4680115882935</v>
      </c>
      <c r="E151" s="37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56" t="s">
        <v>259</v>
      </c>
      <c r="N151" s="375"/>
      <c r="O151" s="375"/>
      <c r="P151" s="375"/>
      <c r="Q151" s="37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260</v>
      </c>
      <c r="B152" s="64" t="s">
        <v>261</v>
      </c>
      <c r="C152" s="37">
        <v>4301020220</v>
      </c>
      <c r="D152" s="373">
        <v>4680115880764</v>
      </c>
      <c r="E152" s="37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5"/>
      <c r="O152" s="375"/>
      <c r="P152" s="375"/>
      <c r="Q152" s="37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0"/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77" t="s">
        <v>43</v>
      </c>
      <c r="N153" s="378"/>
      <c r="O153" s="378"/>
      <c r="P153" s="378"/>
      <c r="Q153" s="378"/>
      <c r="R153" s="378"/>
      <c r="S153" s="37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0"/>
      <c r="B154" s="380"/>
      <c r="C154" s="380"/>
      <c r="D154" s="380"/>
      <c r="E154" s="380"/>
      <c r="F154" s="380"/>
      <c r="G154" s="380"/>
      <c r="H154" s="380"/>
      <c r="I154" s="380"/>
      <c r="J154" s="380"/>
      <c r="K154" s="380"/>
      <c r="L154" s="381"/>
      <c r="M154" s="377" t="s">
        <v>43</v>
      </c>
      <c r="N154" s="378"/>
      <c r="O154" s="378"/>
      <c r="P154" s="378"/>
      <c r="Q154" s="378"/>
      <c r="R154" s="378"/>
      <c r="S154" s="37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2" t="s">
        <v>75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67"/>
      <c r="Y155" s="67"/>
    </row>
    <row r="156" spans="1:52" ht="27" customHeight="1" x14ac:dyDescent="0.25">
      <c r="A156" s="64" t="s">
        <v>262</v>
      </c>
      <c r="B156" s="64" t="s">
        <v>263</v>
      </c>
      <c r="C156" s="37">
        <v>4301031224</v>
      </c>
      <c r="D156" s="373">
        <v>4680115882683</v>
      </c>
      <c r="E156" s="37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5"/>
      <c r="O156" s="375"/>
      <c r="P156" s="375"/>
      <c r="Q156" s="376"/>
      <c r="R156" s="40" t="s">
        <v>48</v>
      </c>
      <c r="S156" s="40" t="s">
        <v>48</v>
      </c>
      <c r="T156" s="41" t="s">
        <v>0</v>
      </c>
      <c r="U156" s="59">
        <v>260</v>
      </c>
      <c r="V156" s="56">
        <f>IFERROR(IF(U156="",0,CEILING((U156/$H156),1)*$H156),"")</f>
        <v>264.60000000000002</v>
      </c>
      <c r="W156" s="42">
        <f>IFERROR(IF(V156=0,"",ROUNDUP(V156/H156,0)*0.00937),"")</f>
        <v>0.45912999999999998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264</v>
      </c>
      <c r="B157" s="64" t="s">
        <v>265</v>
      </c>
      <c r="C157" s="37">
        <v>4301031230</v>
      </c>
      <c r="D157" s="373">
        <v>4680115882690</v>
      </c>
      <c r="E157" s="37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5"/>
      <c r="O157" s="375"/>
      <c r="P157" s="375"/>
      <c r="Q157" s="376"/>
      <c r="R157" s="40" t="s">
        <v>48</v>
      </c>
      <c r="S157" s="40" t="s">
        <v>48</v>
      </c>
      <c r="T157" s="41" t="s">
        <v>0</v>
      </c>
      <c r="U157" s="59">
        <v>190</v>
      </c>
      <c r="V157" s="56">
        <f>IFERROR(IF(U157="",0,CEILING((U157/$H157),1)*$H157),"")</f>
        <v>194.4</v>
      </c>
      <c r="W157" s="42">
        <f>IFERROR(IF(V157=0,"",ROUNDUP(V157/H157,0)*0.00937),"")</f>
        <v>0.33732000000000001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266</v>
      </c>
      <c r="B158" s="64" t="s">
        <v>267</v>
      </c>
      <c r="C158" s="37">
        <v>4301031220</v>
      </c>
      <c r="D158" s="373">
        <v>4680115882669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110</v>
      </c>
      <c r="V158" s="56">
        <f>IFERROR(IF(U158="",0,CEILING((U158/$H158),1)*$H158),"")</f>
        <v>113.4</v>
      </c>
      <c r="W158" s="42">
        <f>IFERROR(IF(V158=0,"",ROUNDUP(V158/H158,0)*0.00937),"")</f>
        <v>0.19677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268</v>
      </c>
      <c r="B159" s="64" t="s">
        <v>269</v>
      </c>
      <c r="C159" s="37">
        <v>4301031221</v>
      </c>
      <c r="D159" s="373">
        <v>4680115882676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150</v>
      </c>
      <c r="V159" s="56">
        <f>IFERROR(IF(U159="",0,CEILING((U159/$H159),1)*$H159),"")</f>
        <v>151.20000000000002</v>
      </c>
      <c r="W159" s="42">
        <f>IFERROR(IF(V159=0,"",ROUNDUP(V159/H159,0)*0.00937),"")</f>
        <v>0.26235999999999998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0"/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77" t="s">
        <v>43</v>
      </c>
      <c r="N160" s="378"/>
      <c r="O160" s="378"/>
      <c r="P160" s="378"/>
      <c r="Q160" s="378"/>
      <c r="R160" s="378"/>
      <c r="S160" s="379"/>
      <c r="T160" s="43" t="s">
        <v>42</v>
      </c>
      <c r="U160" s="44">
        <f>IFERROR(U156/H156,"0")+IFERROR(U157/H157,"0")+IFERROR(U158/H158,"0")+IFERROR(U159/H159,"0")</f>
        <v>131.48148148148147</v>
      </c>
      <c r="V160" s="44">
        <f>IFERROR(V156/H156,"0")+IFERROR(V157/H157,"0")+IFERROR(V158/H158,"0")+IFERROR(V159/H159,"0")</f>
        <v>134</v>
      </c>
      <c r="W160" s="44">
        <f>IFERROR(IF(W156="",0,W156),"0")+IFERROR(IF(W157="",0,W157),"0")+IFERROR(IF(W158="",0,W158),"0")+IFERROR(IF(W159="",0,W159),"0")</f>
        <v>1.2555799999999999</v>
      </c>
      <c r="X160" s="68"/>
      <c r="Y160" s="68"/>
    </row>
    <row r="161" spans="1:52" x14ac:dyDescent="0.2">
      <c r="A161" s="380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1"/>
      <c r="M161" s="377" t="s">
        <v>43</v>
      </c>
      <c r="N161" s="378"/>
      <c r="O161" s="378"/>
      <c r="P161" s="378"/>
      <c r="Q161" s="378"/>
      <c r="R161" s="378"/>
      <c r="S161" s="379"/>
      <c r="T161" s="43" t="s">
        <v>0</v>
      </c>
      <c r="U161" s="44">
        <f>IFERROR(SUM(U156:U159),"0")</f>
        <v>710</v>
      </c>
      <c r="V161" s="44">
        <f>IFERROR(SUM(V156:V159),"0")</f>
        <v>723.6</v>
      </c>
      <c r="W161" s="43"/>
      <c r="X161" s="68"/>
      <c r="Y161" s="68"/>
    </row>
    <row r="162" spans="1:52" ht="14.25" customHeight="1" x14ac:dyDescent="0.25">
      <c r="A162" s="372" t="s">
        <v>79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67"/>
      <c r="Y162" s="67"/>
    </row>
    <row r="163" spans="1:52" ht="27" customHeight="1" x14ac:dyDescent="0.25">
      <c r="A163" s="64" t="s">
        <v>270</v>
      </c>
      <c r="B163" s="64" t="s">
        <v>271</v>
      </c>
      <c r="C163" s="37">
        <v>4301051409</v>
      </c>
      <c r="D163" s="373">
        <v>4680115881556</v>
      </c>
      <c r="E163" s="37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5"/>
      <c r="O163" s="375"/>
      <c r="P163" s="375"/>
      <c r="Q163" s="37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272</v>
      </c>
      <c r="B164" s="64" t="s">
        <v>273</v>
      </c>
      <c r="C164" s="37">
        <v>4301051470</v>
      </c>
      <c r="D164" s="373">
        <v>4680115880573</v>
      </c>
      <c r="E164" s="37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6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5"/>
      <c r="O164" s="375"/>
      <c r="P164" s="375"/>
      <c r="Q164" s="376"/>
      <c r="R164" s="40" t="s">
        <v>48</v>
      </c>
      <c r="S164" s="40" t="s">
        <v>48</v>
      </c>
      <c r="T164" s="41" t="s">
        <v>0</v>
      </c>
      <c r="U164" s="59">
        <v>110</v>
      </c>
      <c r="V164" s="56">
        <f t="shared" si="8"/>
        <v>117</v>
      </c>
      <c r="W164" s="42">
        <f>IFERROR(IF(V164=0,"",ROUNDUP(V164/H164,0)*0.02175),"")</f>
        <v>0.32624999999999998</v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274</v>
      </c>
      <c r="B165" s="64" t="s">
        <v>275</v>
      </c>
      <c r="C165" s="37">
        <v>4301051408</v>
      </c>
      <c r="D165" s="373">
        <v>4680115881594</v>
      </c>
      <c r="E165" s="373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276</v>
      </c>
      <c r="B166" s="64" t="s">
        <v>277</v>
      </c>
      <c r="C166" s="37">
        <v>4301051433</v>
      </c>
      <c r="D166" s="373">
        <v>4680115881587</v>
      </c>
      <c r="E166" s="373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8</v>
      </c>
      <c r="V166" s="56">
        <f t="shared" si="8"/>
        <v>8</v>
      </c>
      <c r="W166" s="42">
        <f>IFERROR(IF(V166=0,"",ROUNDUP(V166/H166,0)*0.01196),"")</f>
        <v>2.392E-2</v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278</v>
      </c>
      <c r="B167" s="64" t="s">
        <v>279</v>
      </c>
      <c r="C167" s="37">
        <v>4301051380</v>
      </c>
      <c r="D167" s="373">
        <v>4680115880962</v>
      </c>
      <c r="E167" s="373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50</v>
      </c>
      <c r="V167" s="56">
        <f t="shared" si="8"/>
        <v>54.6</v>
      </c>
      <c r="W167" s="42">
        <f>IFERROR(IF(V167=0,"",ROUNDUP(V167/H167,0)*0.02175),"")</f>
        <v>0.15225</v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280</v>
      </c>
      <c r="B168" s="64" t="s">
        <v>281</v>
      </c>
      <c r="C168" s="37">
        <v>4301051411</v>
      </c>
      <c r="D168" s="373">
        <v>4680115881617</v>
      </c>
      <c r="E168" s="373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282</v>
      </c>
      <c r="B169" s="64" t="s">
        <v>283</v>
      </c>
      <c r="C169" s="37">
        <v>4301051377</v>
      </c>
      <c r="D169" s="373">
        <v>4680115881228</v>
      </c>
      <c r="E169" s="373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284</v>
      </c>
      <c r="B170" s="64" t="s">
        <v>285</v>
      </c>
      <c r="C170" s="37">
        <v>4301051432</v>
      </c>
      <c r="D170" s="373">
        <v>4680115881037</v>
      </c>
      <c r="E170" s="373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286</v>
      </c>
      <c r="B171" s="64" t="s">
        <v>287</v>
      </c>
      <c r="C171" s="37">
        <v>4301051384</v>
      </c>
      <c r="D171" s="373">
        <v>4680115881211</v>
      </c>
      <c r="E171" s="373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128</v>
      </c>
      <c r="V171" s="56">
        <f t="shared" si="8"/>
        <v>129.6</v>
      </c>
      <c r="W171" s="42">
        <f>IFERROR(IF(V171=0,"",ROUNDUP(V171/H171,0)*0.00753),"")</f>
        <v>0.40662000000000004</v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4301051378</v>
      </c>
      <c r="D172" s="373">
        <v>4680115881020</v>
      </c>
      <c r="E172" s="373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4301051407</v>
      </c>
      <c r="D173" s="373">
        <v>4680115882195</v>
      </c>
      <c r="E173" s="373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292</v>
      </c>
      <c r="B174" s="64" t="s">
        <v>293</v>
      </c>
      <c r="C174" s="37">
        <v>4301051479</v>
      </c>
      <c r="D174" s="373">
        <v>4680115882607</v>
      </c>
      <c r="E174" s="373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294</v>
      </c>
      <c r="B175" s="64" t="s">
        <v>295</v>
      </c>
      <c r="C175" s="37">
        <v>4301051468</v>
      </c>
      <c r="D175" s="373">
        <v>4680115880092</v>
      </c>
      <c r="E175" s="37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12</v>
      </c>
      <c r="V175" s="56">
        <f t="shared" si="8"/>
        <v>12</v>
      </c>
      <c r="W175" s="42">
        <f t="shared" si="9"/>
        <v>3.7650000000000003E-2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4301051469</v>
      </c>
      <c r="D176" s="373">
        <v>4680115880221</v>
      </c>
      <c r="E176" s="37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298</v>
      </c>
      <c r="B177" s="64" t="s">
        <v>299</v>
      </c>
      <c r="C177" s="37">
        <v>4301051523</v>
      </c>
      <c r="D177" s="373">
        <v>4680115882942</v>
      </c>
      <c r="E177" s="37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300</v>
      </c>
      <c r="B178" s="64" t="s">
        <v>301</v>
      </c>
      <c r="C178" s="37">
        <v>4301051326</v>
      </c>
      <c r="D178" s="373">
        <v>4680115880504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302</v>
      </c>
      <c r="B179" s="64" t="s">
        <v>303</v>
      </c>
      <c r="C179" s="37">
        <v>4301051410</v>
      </c>
      <c r="D179" s="373">
        <v>4680115882164</v>
      </c>
      <c r="E179" s="37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1"/>
      <c r="M180" s="377" t="s">
        <v>43</v>
      </c>
      <c r="N180" s="378"/>
      <c r="O180" s="378"/>
      <c r="P180" s="378"/>
      <c r="Q180" s="378"/>
      <c r="R180" s="378"/>
      <c r="S180" s="37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80.84615384615384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83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0.94669000000000003</v>
      </c>
      <c r="X180" s="68"/>
      <c r="Y180" s="68"/>
    </row>
    <row r="181" spans="1:52" x14ac:dyDescent="0.2">
      <c r="A181" s="380"/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1"/>
      <c r="M181" s="377" t="s">
        <v>43</v>
      </c>
      <c r="N181" s="378"/>
      <c r="O181" s="378"/>
      <c r="P181" s="378"/>
      <c r="Q181" s="378"/>
      <c r="R181" s="378"/>
      <c r="S181" s="379"/>
      <c r="T181" s="43" t="s">
        <v>0</v>
      </c>
      <c r="U181" s="44">
        <f>IFERROR(SUM(U163:U179),"0")</f>
        <v>308</v>
      </c>
      <c r="V181" s="44">
        <f>IFERROR(SUM(V163:V179),"0")</f>
        <v>321.2</v>
      </c>
      <c r="W181" s="43"/>
      <c r="X181" s="68"/>
      <c r="Y181" s="68"/>
    </row>
    <row r="182" spans="1:52" ht="14.25" customHeight="1" x14ac:dyDescent="0.25">
      <c r="A182" s="372" t="s">
        <v>208</v>
      </c>
      <c r="B182" s="372"/>
      <c r="C182" s="372"/>
      <c r="D182" s="372"/>
      <c r="E182" s="372"/>
      <c r="F182" s="372"/>
      <c r="G182" s="372"/>
      <c r="H182" s="372"/>
      <c r="I182" s="372"/>
      <c r="J182" s="372"/>
      <c r="K182" s="372"/>
      <c r="L182" s="372"/>
      <c r="M182" s="372"/>
      <c r="N182" s="372"/>
      <c r="O182" s="372"/>
      <c r="P182" s="372"/>
      <c r="Q182" s="372"/>
      <c r="R182" s="372"/>
      <c r="S182" s="372"/>
      <c r="T182" s="372"/>
      <c r="U182" s="372"/>
      <c r="V182" s="372"/>
      <c r="W182" s="372"/>
      <c r="X182" s="67"/>
      <c r="Y182" s="67"/>
    </row>
    <row r="183" spans="1:52" ht="16.5" customHeight="1" x14ac:dyDescent="0.25">
      <c r="A183" s="64" t="s">
        <v>304</v>
      </c>
      <c r="B183" s="64" t="s">
        <v>305</v>
      </c>
      <c r="C183" s="37">
        <v>4301060338</v>
      </c>
      <c r="D183" s="373">
        <v>4680115880801</v>
      </c>
      <c r="E183" s="37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5"/>
      <c r="O183" s="375"/>
      <c r="P183" s="375"/>
      <c r="Q183" s="37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306</v>
      </c>
      <c r="B184" s="64" t="s">
        <v>307</v>
      </c>
      <c r="C184" s="37">
        <v>4301060339</v>
      </c>
      <c r="D184" s="373">
        <v>4680115880818</v>
      </c>
      <c r="E184" s="37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5"/>
      <c r="O184" s="375"/>
      <c r="P184" s="375"/>
      <c r="Q184" s="37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80"/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1"/>
      <c r="M185" s="377" t="s">
        <v>43</v>
      </c>
      <c r="N185" s="378"/>
      <c r="O185" s="378"/>
      <c r="P185" s="378"/>
      <c r="Q185" s="378"/>
      <c r="R185" s="378"/>
      <c r="S185" s="37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80"/>
      <c r="B186" s="380"/>
      <c r="C186" s="380"/>
      <c r="D186" s="380"/>
      <c r="E186" s="380"/>
      <c r="F186" s="380"/>
      <c r="G186" s="380"/>
      <c r="H186" s="380"/>
      <c r="I186" s="380"/>
      <c r="J186" s="380"/>
      <c r="K186" s="380"/>
      <c r="L186" s="381"/>
      <c r="M186" s="377" t="s">
        <v>43</v>
      </c>
      <c r="N186" s="378"/>
      <c r="O186" s="378"/>
      <c r="P186" s="378"/>
      <c r="Q186" s="378"/>
      <c r="R186" s="378"/>
      <c r="S186" s="37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71" t="s">
        <v>308</v>
      </c>
      <c r="B187" s="371"/>
      <c r="C187" s="371"/>
      <c r="D187" s="371"/>
      <c r="E187" s="371"/>
      <c r="F187" s="371"/>
      <c r="G187" s="371"/>
      <c r="H187" s="371"/>
      <c r="I187" s="371"/>
      <c r="J187" s="371"/>
      <c r="K187" s="371"/>
      <c r="L187" s="371"/>
      <c r="M187" s="371"/>
      <c r="N187" s="371"/>
      <c r="O187" s="371"/>
      <c r="P187" s="371"/>
      <c r="Q187" s="371"/>
      <c r="R187" s="371"/>
      <c r="S187" s="371"/>
      <c r="T187" s="371"/>
      <c r="U187" s="371"/>
      <c r="V187" s="371"/>
      <c r="W187" s="371"/>
      <c r="X187" s="66"/>
      <c r="Y187" s="66"/>
    </row>
    <row r="188" spans="1:52" ht="14.25" customHeight="1" x14ac:dyDescent="0.25">
      <c r="A188" s="372" t="s">
        <v>113</v>
      </c>
      <c r="B188" s="372"/>
      <c r="C188" s="372"/>
      <c r="D188" s="372"/>
      <c r="E188" s="372"/>
      <c r="F188" s="372"/>
      <c r="G188" s="372"/>
      <c r="H188" s="372"/>
      <c r="I188" s="372"/>
      <c r="J188" s="372"/>
      <c r="K188" s="372"/>
      <c r="L188" s="372"/>
      <c r="M188" s="372"/>
      <c r="N188" s="372"/>
      <c r="O188" s="372"/>
      <c r="P188" s="372"/>
      <c r="Q188" s="372"/>
      <c r="R188" s="372"/>
      <c r="S188" s="372"/>
      <c r="T188" s="372"/>
      <c r="U188" s="372"/>
      <c r="V188" s="372"/>
      <c r="W188" s="372"/>
      <c r="X188" s="67"/>
      <c r="Y188" s="67"/>
    </row>
    <row r="189" spans="1:52" ht="27" customHeight="1" x14ac:dyDescent="0.25">
      <c r="A189" s="64" t="s">
        <v>309</v>
      </c>
      <c r="B189" s="64" t="s">
        <v>310</v>
      </c>
      <c r="C189" s="37">
        <v>4301011346</v>
      </c>
      <c r="D189" s="373">
        <v>4607091387445</v>
      </c>
      <c r="E189" s="37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5"/>
      <c r="O189" s="375"/>
      <c r="P189" s="375"/>
      <c r="Q189" s="37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311</v>
      </c>
      <c r="B190" s="64" t="s">
        <v>312</v>
      </c>
      <c r="C190" s="37">
        <v>4301011362</v>
      </c>
      <c r="D190" s="373">
        <v>4607091386004</v>
      </c>
      <c r="E190" s="37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5"/>
      <c r="O190" s="375"/>
      <c r="P190" s="375"/>
      <c r="Q190" s="37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311</v>
      </c>
      <c r="B191" s="64" t="s">
        <v>314</v>
      </c>
      <c r="C191" s="37">
        <v>4301011308</v>
      </c>
      <c r="D191" s="373">
        <v>4607091386004</v>
      </c>
      <c r="E191" s="37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315</v>
      </c>
      <c r="B192" s="64" t="s">
        <v>316</v>
      </c>
      <c r="C192" s="37">
        <v>4301011347</v>
      </c>
      <c r="D192" s="373">
        <v>4607091386073</v>
      </c>
      <c r="E192" s="37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317</v>
      </c>
      <c r="B193" s="64" t="s">
        <v>318</v>
      </c>
      <c r="C193" s="37">
        <v>4301011395</v>
      </c>
      <c r="D193" s="373">
        <v>4607091387322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317</v>
      </c>
      <c r="B194" s="64" t="s">
        <v>319</v>
      </c>
      <c r="C194" s="37">
        <v>4301010928</v>
      </c>
      <c r="D194" s="373">
        <v>4607091387322</v>
      </c>
      <c r="E194" s="37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320</v>
      </c>
      <c r="B195" s="64" t="s">
        <v>321</v>
      </c>
      <c r="C195" s="37">
        <v>4301011311</v>
      </c>
      <c r="D195" s="373">
        <v>4607091387377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322</v>
      </c>
      <c r="B196" s="64" t="s">
        <v>323</v>
      </c>
      <c r="C196" s="37">
        <v>4301010945</v>
      </c>
      <c r="D196" s="373">
        <v>4607091387353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324</v>
      </c>
      <c r="B197" s="64" t="s">
        <v>325</v>
      </c>
      <c r="C197" s="37">
        <v>4301011328</v>
      </c>
      <c r="D197" s="373">
        <v>4607091386011</v>
      </c>
      <c r="E197" s="37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326</v>
      </c>
      <c r="B198" s="64" t="s">
        <v>327</v>
      </c>
      <c r="C198" s="37">
        <v>4301011329</v>
      </c>
      <c r="D198" s="373">
        <v>4607091387308</v>
      </c>
      <c r="E198" s="37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328</v>
      </c>
      <c r="B199" s="64" t="s">
        <v>329</v>
      </c>
      <c r="C199" s="37">
        <v>4301011049</v>
      </c>
      <c r="D199" s="373">
        <v>4607091387339</v>
      </c>
      <c r="E199" s="37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330</v>
      </c>
      <c r="B200" s="64" t="s">
        <v>331</v>
      </c>
      <c r="C200" s="37">
        <v>4301011433</v>
      </c>
      <c r="D200" s="373">
        <v>4680115882638</v>
      </c>
      <c r="E200" s="37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4301011573</v>
      </c>
      <c r="D201" s="373">
        <v>4680115881938</v>
      </c>
      <c r="E201" s="37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4301010944</v>
      </c>
      <c r="D202" s="373">
        <v>4607091387346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4301011353</v>
      </c>
      <c r="D203" s="373">
        <v>4607091389807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80"/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1"/>
      <c r="M204" s="377" t="s">
        <v>43</v>
      </c>
      <c r="N204" s="378"/>
      <c r="O204" s="378"/>
      <c r="P204" s="378"/>
      <c r="Q204" s="378"/>
      <c r="R204" s="378"/>
      <c r="S204" s="37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80"/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1"/>
      <c r="M205" s="377" t="s">
        <v>43</v>
      </c>
      <c r="N205" s="378"/>
      <c r="O205" s="378"/>
      <c r="P205" s="378"/>
      <c r="Q205" s="378"/>
      <c r="R205" s="378"/>
      <c r="S205" s="37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2" t="s">
        <v>106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67"/>
      <c r="Y206" s="67"/>
    </row>
    <row r="207" spans="1:52" ht="27" customHeight="1" x14ac:dyDescent="0.25">
      <c r="A207" s="64" t="s">
        <v>338</v>
      </c>
      <c r="B207" s="64" t="s">
        <v>339</v>
      </c>
      <c r="C207" s="37">
        <v>4301020254</v>
      </c>
      <c r="D207" s="373">
        <v>4680115881914</v>
      </c>
      <c r="E207" s="37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5"/>
      <c r="O207" s="375"/>
      <c r="P207" s="375"/>
      <c r="Q207" s="37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0"/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1"/>
      <c r="M208" s="377" t="s">
        <v>43</v>
      </c>
      <c r="N208" s="378"/>
      <c r="O208" s="378"/>
      <c r="P208" s="378"/>
      <c r="Q208" s="378"/>
      <c r="R208" s="378"/>
      <c r="S208" s="37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80"/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1"/>
      <c r="M209" s="377" t="s">
        <v>43</v>
      </c>
      <c r="N209" s="378"/>
      <c r="O209" s="378"/>
      <c r="P209" s="378"/>
      <c r="Q209" s="378"/>
      <c r="R209" s="378"/>
      <c r="S209" s="37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2" t="s">
        <v>75</v>
      </c>
      <c r="B210" s="372"/>
      <c r="C210" s="372"/>
      <c r="D210" s="372"/>
      <c r="E210" s="372"/>
      <c r="F210" s="372"/>
      <c r="G210" s="372"/>
      <c r="H210" s="372"/>
      <c r="I210" s="372"/>
      <c r="J210" s="372"/>
      <c r="K210" s="372"/>
      <c r="L210" s="372"/>
      <c r="M210" s="372"/>
      <c r="N210" s="372"/>
      <c r="O210" s="372"/>
      <c r="P210" s="372"/>
      <c r="Q210" s="372"/>
      <c r="R210" s="372"/>
      <c r="S210" s="372"/>
      <c r="T210" s="372"/>
      <c r="U210" s="372"/>
      <c r="V210" s="372"/>
      <c r="W210" s="372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4301030878</v>
      </c>
      <c r="D211" s="373">
        <v>4607091387193</v>
      </c>
      <c r="E211" s="37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5"/>
      <c r="O211" s="375"/>
      <c r="P211" s="375"/>
      <c r="Q211" s="37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73">
        <v>4607091387230</v>
      </c>
      <c r="E212" s="37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5"/>
      <c r="O212" s="375"/>
      <c r="P212" s="375"/>
      <c r="Q212" s="376"/>
      <c r="R212" s="40" t="s">
        <v>48</v>
      </c>
      <c r="S212" s="40" t="s">
        <v>48</v>
      </c>
      <c r="T212" s="41" t="s">
        <v>0</v>
      </c>
      <c r="U212" s="59">
        <v>42</v>
      </c>
      <c r="V212" s="56">
        <f>IFERROR(IF(U212="",0,CEILING((U212/$H212),1)*$H212),"")</f>
        <v>42</v>
      </c>
      <c r="W212" s="42">
        <f>IFERROR(IF(V212=0,"",ROUNDUP(V212/H212,0)*0.00753),"")</f>
        <v>7.5300000000000006E-2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344</v>
      </c>
      <c r="B213" s="64" t="s">
        <v>345</v>
      </c>
      <c r="C213" s="37">
        <v>4301031152</v>
      </c>
      <c r="D213" s="373">
        <v>4607091387285</v>
      </c>
      <c r="E213" s="37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73">
        <v>4607091389845</v>
      </c>
      <c r="E214" s="37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80"/>
      <c r="B215" s="380"/>
      <c r="C215" s="380"/>
      <c r="D215" s="380"/>
      <c r="E215" s="380"/>
      <c r="F215" s="380"/>
      <c r="G215" s="380"/>
      <c r="H215" s="380"/>
      <c r="I215" s="380"/>
      <c r="J215" s="380"/>
      <c r="K215" s="380"/>
      <c r="L215" s="381"/>
      <c r="M215" s="377" t="s">
        <v>43</v>
      </c>
      <c r="N215" s="378"/>
      <c r="O215" s="378"/>
      <c r="P215" s="378"/>
      <c r="Q215" s="378"/>
      <c r="R215" s="378"/>
      <c r="S215" s="379"/>
      <c r="T215" s="43" t="s">
        <v>42</v>
      </c>
      <c r="U215" s="44">
        <f>IFERROR(U211/H211,"0")+IFERROR(U212/H212,"0")+IFERROR(U213/H213,"0")+IFERROR(U214/H214,"0")</f>
        <v>10</v>
      </c>
      <c r="V215" s="44">
        <f>IFERROR(V211/H211,"0")+IFERROR(V212/H212,"0")+IFERROR(V213/H213,"0")+IFERROR(V214/H214,"0")</f>
        <v>10</v>
      </c>
      <c r="W215" s="44">
        <f>IFERROR(IF(W211="",0,W211),"0")+IFERROR(IF(W212="",0,W212),"0")+IFERROR(IF(W213="",0,W213),"0")+IFERROR(IF(W214="",0,W214),"0")</f>
        <v>7.5300000000000006E-2</v>
      </c>
      <c r="X215" s="68"/>
      <c r="Y215" s="68"/>
    </row>
    <row r="216" spans="1:52" x14ac:dyDescent="0.2">
      <c r="A216" s="380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1"/>
      <c r="M216" s="377" t="s">
        <v>43</v>
      </c>
      <c r="N216" s="378"/>
      <c r="O216" s="378"/>
      <c r="P216" s="378"/>
      <c r="Q216" s="378"/>
      <c r="R216" s="378"/>
      <c r="S216" s="379"/>
      <c r="T216" s="43" t="s">
        <v>0</v>
      </c>
      <c r="U216" s="44">
        <f>IFERROR(SUM(U211:U214),"0")</f>
        <v>42</v>
      </c>
      <c r="V216" s="44">
        <f>IFERROR(SUM(V211:V214),"0")</f>
        <v>42</v>
      </c>
      <c r="W216" s="43"/>
      <c r="X216" s="68"/>
      <c r="Y216" s="68"/>
    </row>
    <row r="217" spans="1:52" ht="14.25" customHeight="1" x14ac:dyDescent="0.25">
      <c r="A217" s="372" t="s">
        <v>79</v>
      </c>
      <c r="B217" s="372"/>
      <c r="C217" s="372"/>
      <c r="D217" s="372"/>
      <c r="E217" s="372"/>
      <c r="F217" s="372"/>
      <c r="G217" s="372"/>
      <c r="H217" s="372"/>
      <c r="I217" s="372"/>
      <c r="J217" s="372"/>
      <c r="K217" s="372"/>
      <c r="L217" s="372"/>
      <c r="M217" s="372"/>
      <c r="N217" s="372"/>
      <c r="O217" s="372"/>
      <c r="P217" s="372"/>
      <c r="Q217" s="372"/>
      <c r="R217" s="372"/>
      <c r="S217" s="372"/>
      <c r="T217" s="372"/>
      <c r="U217" s="372"/>
      <c r="V217" s="372"/>
      <c r="W217" s="372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73">
        <v>4607091387766</v>
      </c>
      <c r="E218" s="37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5"/>
      <c r="O218" s="375"/>
      <c r="P218" s="375"/>
      <c r="Q218" s="376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350</v>
      </c>
      <c r="B219" s="64" t="s">
        <v>351</v>
      </c>
      <c r="C219" s="37">
        <v>4301051116</v>
      </c>
      <c r="D219" s="373">
        <v>4607091387957</v>
      </c>
      <c r="E219" s="37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5"/>
      <c r="O219" s="375"/>
      <c r="P219" s="375"/>
      <c r="Q219" s="37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352</v>
      </c>
      <c r="B220" s="64" t="s">
        <v>353</v>
      </c>
      <c r="C220" s="37">
        <v>4301051115</v>
      </c>
      <c r="D220" s="373">
        <v>4607091387964</v>
      </c>
      <c r="E220" s="37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30</v>
      </c>
      <c r="V220" s="56">
        <f t="shared" si="12"/>
        <v>32.4</v>
      </c>
      <c r="W220" s="42">
        <f>IFERROR(IF(V220=0,"",ROUNDUP(V220/H220,0)*0.02175),"")</f>
        <v>8.6999999999999994E-2</v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354</v>
      </c>
      <c r="B221" s="64" t="s">
        <v>355</v>
      </c>
      <c r="C221" s="37">
        <v>4301051134</v>
      </c>
      <c r="D221" s="373">
        <v>4607091381672</v>
      </c>
      <c r="E221" s="37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356</v>
      </c>
      <c r="B222" s="64" t="s">
        <v>357</v>
      </c>
      <c r="C222" s="37">
        <v>4301051130</v>
      </c>
      <c r="D222" s="373">
        <v>4607091387537</v>
      </c>
      <c r="E222" s="37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358</v>
      </c>
      <c r="B223" s="64" t="s">
        <v>359</v>
      </c>
      <c r="C223" s="37">
        <v>4301051132</v>
      </c>
      <c r="D223" s="373">
        <v>4607091387513</v>
      </c>
      <c r="E223" s="37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80"/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1"/>
      <c r="M224" s="377" t="s">
        <v>43</v>
      </c>
      <c r="N224" s="378"/>
      <c r="O224" s="378"/>
      <c r="P224" s="378"/>
      <c r="Q224" s="378"/>
      <c r="R224" s="378"/>
      <c r="S224" s="379"/>
      <c r="T224" s="43" t="s">
        <v>42</v>
      </c>
      <c r="U224" s="44">
        <f>IFERROR(U218/H218,"0")+IFERROR(U219/H219,"0")+IFERROR(U220/H220,"0")+IFERROR(U221/H221,"0")+IFERROR(U222/H222,"0")+IFERROR(U223/H223,"0")</f>
        <v>3.7037037037037037</v>
      </c>
      <c r="V224" s="44">
        <f>IFERROR(V218/H218,"0")+IFERROR(V219/H219,"0")+IFERROR(V220/H220,"0")+IFERROR(V221/H221,"0")+IFERROR(V222/H222,"0")+IFERROR(V223/H223,"0")</f>
        <v>4</v>
      </c>
      <c r="W224" s="44">
        <f>IFERROR(IF(W218="",0,W218),"0")+IFERROR(IF(W219="",0,W219),"0")+IFERROR(IF(W220="",0,W220),"0")+IFERROR(IF(W221="",0,W221),"0")+IFERROR(IF(W222="",0,W222),"0")+IFERROR(IF(W223="",0,W223),"0")</f>
        <v>8.6999999999999994E-2</v>
      </c>
      <c r="X224" s="68"/>
      <c r="Y224" s="68"/>
    </row>
    <row r="225" spans="1:52" x14ac:dyDescent="0.2">
      <c r="A225" s="380"/>
      <c r="B225" s="380"/>
      <c r="C225" s="380"/>
      <c r="D225" s="380"/>
      <c r="E225" s="380"/>
      <c r="F225" s="380"/>
      <c r="G225" s="380"/>
      <c r="H225" s="380"/>
      <c r="I225" s="380"/>
      <c r="J225" s="380"/>
      <c r="K225" s="380"/>
      <c r="L225" s="381"/>
      <c r="M225" s="377" t="s">
        <v>43</v>
      </c>
      <c r="N225" s="378"/>
      <c r="O225" s="378"/>
      <c r="P225" s="378"/>
      <c r="Q225" s="378"/>
      <c r="R225" s="378"/>
      <c r="S225" s="379"/>
      <c r="T225" s="43" t="s">
        <v>0</v>
      </c>
      <c r="U225" s="44">
        <f>IFERROR(SUM(U218:U223),"0")</f>
        <v>30</v>
      </c>
      <c r="V225" s="44">
        <f>IFERROR(SUM(V218:V223),"0")</f>
        <v>32.4</v>
      </c>
      <c r="W225" s="43"/>
      <c r="X225" s="68"/>
      <c r="Y225" s="68"/>
    </row>
    <row r="226" spans="1:52" ht="14.25" customHeight="1" x14ac:dyDescent="0.25">
      <c r="A226" s="372" t="s">
        <v>208</v>
      </c>
      <c r="B226" s="372"/>
      <c r="C226" s="372"/>
      <c r="D226" s="372"/>
      <c r="E226" s="372"/>
      <c r="F226" s="372"/>
      <c r="G226" s="372"/>
      <c r="H226" s="372"/>
      <c r="I226" s="372"/>
      <c r="J226" s="372"/>
      <c r="K226" s="372"/>
      <c r="L226" s="372"/>
      <c r="M226" s="372"/>
      <c r="N226" s="372"/>
      <c r="O226" s="372"/>
      <c r="P226" s="372"/>
      <c r="Q226" s="372"/>
      <c r="R226" s="372"/>
      <c r="S226" s="372"/>
      <c r="T226" s="372"/>
      <c r="U226" s="372"/>
      <c r="V226" s="372"/>
      <c r="W226" s="372"/>
      <c r="X226" s="67"/>
      <c r="Y226" s="67"/>
    </row>
    <row r="227" spans="1:52" ht="16.5" customHeight="1" x14ac:dyDescent="0.25">
      <c r="A227" s="64" t="s">
        <v>360</v>
      </c>
      <c r="B227" s="64" t="s">
        <v>361</v>
      </c>
      <c r="C227" s="37">
        <v>4301060326</v>
      </c>
      <c r="D227" s="373">
        <v>4607091380880</v>
      </c>
      <c r="E227" s="37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5"/>
      <c r="O227" s="375"/>
      <c r="P227" s="375"/>
      <c r="Q227" s="376"/>
      <c r="R227" s="40" t="s">
        <v>48</v>
      </c>
      <c r="S227" s="40" t="s">
        <v>48</v>
      </c>
      <c r="T227" s="41" t="s">
        <v>0</v>
      </c>
      <c r="U227" s="59">
        <v>30</v>
      </c>
      <c r="V227" s="56">
        <f>IFERROR(IF(U227="",0,CEILING((U227/$H227),1)*$H227),"")</f>
        <v>33.6</v>
      </c>
      <c r="W227" s="42">
        <f>IFERROR(IF(V227=0,"",ROUNDUP(V227/H227,0)*0.02175),"")</f>
        <v>8.6999999999999994E-2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362</v>
      </c>
      <c r="B228" s="64" t="s">
        <v>363</v>
      </c>
      <c r="C228" s="37">
        <v>4301060308</v>
      </c>
      <c r="D228" s="373">
        <v>4607091384482</v>
      </c>
      <c r="E228" s="37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5"/>
      <c r="O228" s="375"/>
      <c r="P228" s="375"/>
      <c r="Q228" s="376"/>
      <c r="R228" s="40" t="s">
        <v>48</v>
      </c>
      <c r="S228" s="40" t="s">
        <v>48</v>
      </c>
      <c r="T228" s="41" t="s">
        <v>0</v>
      </c>
      <c r="U228" s="59">
        <v>334</v>
      </c>
      <c r="V228" s="56">
        <f>IFERROR(IF(U228="",0,CEILING((U228/$H228),1)*$H228),"")</f>
        <v>335.4</v>
      </c>
      <c r="W228" s="42">
        <f>IFERROR(IF(V228=0,"",ROUNDUP(V228/H228,0)*0.02175),"")</f>
        <v>0.93524999999999991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364</v>
      </c>
      <c r="B229" s="64" t="s">
        <v>365</v>
      </c>
      <c r="C229" s="37">
        <v>4301060325</v>
      </c>
      <c r="D229" s="373">
        <v>4607091380897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50</v>
      </c>
      <c r="V229" s="56">
        <f>IFERROR(IF(U229="",0,CEILING((U229/$H229),1)*$H229),"")</f>
        <v>50.400000000000006</v>
      </c>
      <c r="W229" s="42">
        <f>IFERROR(IF(V229=0,"",ROUNDUP(V229/H229,0)*0.02175),"")</f>
        <v>0.1305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366</v>
      </c>
      <c r="B230" s="64" t="s">
        <v>367</v>
      </c>
      <c r="C230" s="37">
        <v>4301060337</v>
      </c>
      <c r="D230" s="373">
        <v>4680115880368</v>
      </c>
      <c r="E230" s="37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80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1"/>
      <c r="M231" s="377" t="s">
        <v>43</v>
      </c>
      <c r="N231" s="378"/>
      <c r="O231" s="378"/>
      <c r="P231" s="378"/>
      <c r="Q231" s="378"/>
      <c r="R231" s="378"/>
      <c r="S231" s="379"/>
      <c r="T231" s="43" t="s">
        <v>42</v>
      </c>
      <c r="U231" s="44">
        <f>IFERROR(U227/H227,"0")+IFERROR(U228/H228,"0")+IFERROR(U229/H229,"0")+IFERROR(U230/H230,"0")</f>
        <v>52.34432234432235</v>
      </c>
      <c r="V231" s="44">
        <f>IFERROR(V227/H227,"0")+IFERROR(V228/H228,"0")+IFERROR(V229/H229,"0")+IFERROR(V230/H230,"0")</f>
        <v>53</v>
      </c>
      <c r="W231" s="44">
        <f>IFERROR(IF(W227="",0,W227),"0")+IFERROR(IF(W228="",0,W228),"0")+IFERROR(IF(W229="",0,W229),"0")+IFERROR(IF(W230="",0,W230),"0")</f>
        <v>1.1527499999999999</v>
      </c>
      <c r="X231" s="68"/>
      <c r="Y231" s="68"/>
    </row>
    <row r="232" spans="1:52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377" t="s">
        <v>43</v>
      </c>
      <c r="N232" s="378"/>
      <c r="O232" s="378"/>
      <c r="P232" s="378"/>
      <c r="Q232" s="378"/>
      <c r="R232" s="378"/>
      <c r="S232" s="379"/>
      <c r="T232" s="43" t="s">
        <v>0</v>
      </c>
      <c r="U232" s="44">
        <f>IFERROR(SUM(U227:U230),"0")</f>
        <v>414</v>
      </c>
      <c r="V232" s="44">
        <f>IFERROR(SUM(V227:V230),"0")</f>
        <v>419.4</v>
      </c>
      <c r="W232" s="43"/>
      <c r="X232" s="68"/>
      <c r="Y232" s="68"/>
    </row>
    <row r="233" spans="1:52" ht="14.25" customHeight="1" x14ac:dyDescent="0.25">
      <c r="A233" s="372" t="s">
        <v>92</v>
      </c>
      <c r="B233" s="372"/>
      <c r="C233" s="372"/>
      <c r="D233" s="372"/>
      <c r="E233" s="372"/>
      <c r="F233" s="372"/>
      <c r="G233" s="372"/>
      <c r="H233" s="372"/>
      <c r="I233" s="372"/>
      <c r="J233" s="372"/>
      <c r="K233" s="372"/>
      <c r="L233" s="372"/>
      <c r="M233" s="372"/>
      <c r="N233" s="372"/>
      <c r="O233" s="372"/>
      <c r="P233" s="372"/>
      <c r="Q233" s="372"/>
      <c r="R233" s="372"/>
      <c r="S233" s="372"/>
      <c r="T233" s="372"/>
      <c r="U233" s="372"/>
      <c r="V233" s="372"/>
      <c r="W233" s="372"/>
      <c r="X233" s="67"/>
      <c r="Y233" s="67"/>
    </row>
    <row r="234" spans="1:52" ht="16.5" customHeight="1" x14ac:dyDescent="0.25">
      <c r="A234" s="64" t="s">
        <v>368</v>
      </c>
      <c r="B234" s="64" t="s">
        <v>369</v>
      </c>
      <c r="C234" s="37">
        <v>4301030232</v>
      </c>
      <c r="D234" s="373">
        <v>4607091388374</v>
      </c>
      <c r="E234" s="37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11" t="s">
        <v>370</v>
      </c>
      <c r="N234" s="375"/>
      <c r="O234" s="375"/>
      <c r="P234" s="375"/>
      <c r="Q234" s="37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371</v>
      </c>
      <c r="B235" s="64" t="s">
        <v>372</v>
      </c>
      <c r="C235" s="37">
        <v>4301030235</v>
      </c>
      <c r="D235" s="373">
        <v>4607091388381</v>
      </c>
      <c r="E235" s="37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2" t="s">
        <v>373</v>
      </c>
      <c r="N235" s="375"/>
      <c r="O235" s="375"/>
      <c r="P235" s="375"/>
      <c r="Q235" s="37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374</v>
      </c>
      <c r="B236" s="64" t="s">
        <v>375</v>
      </c>
      <c r="C236" s="37">
        <v>4301030233</v>
      </c>
      <c r="D236" s="373">
        <v>4607091388404</v>
      </c>
      <c r="E236" s="37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80"/>
      <c r="B237" s="380"/>
      <c r="C237" s="380"/>
      <c r="D237" s="380"/>
      <c r="E237" s="380"/>
      <c r="F237" s="380"/>
      <c r="G237" s="380"/>
      <c r="H237" s="380"/>
      <c r="I237" s="380"/>
      <c r="J237" s="380"/>
      <c r="K237" s="380"/>
      <c r="L237" s="381"/>
      <c r="M237" s="377" t="s">
        <v>43</v>
      </c>
      <c r="N237" s="378"/>
      <c r="O237" s="378"/>
      <c r="P237" s="378"/>
      <c r="Q237" s="378"/>
      <c r="R237" s="378"/>
      <c r="S237" s="37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80"/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1"/>
      <c r="M238" s="377" t="s">
        <v>43</v>
      </c>
      <c r="N238" s="378"/>
      <c r="O238" s="378"/>
      <c r="P238" s="378"/>
      <c r="Q238" s="378"/>
      <c r="R238" s="378"/>
      <c r="S238" s="37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2" t="s">
        <v>376</v>
      </c>
      <c r="B239" s="372"/>
      <c r="C239" s="372"/>
      <c r="D239" s="372"/>
      <c r="E239" s="372"/>
      <c r="F239" s="372"/>
      <c r="G239" s="372"/>
      <c r="H239" s="372"/>
      <c r="I239" s="372"/>
      <c r="J239" s="372"/>
      <c r="K239" s="372"/>
      <c r="L239" s="372"/>
      <c r="M239" s="372"/>
      <c r="N239" s="372"/>
      <c r="O239" s="372"/>
      <c r="P239" s="372"/>
      <c r="Q239" s="372"/>
      <c r="R239" s="372"/>
      <c r="S239" s="372"/>
      <c r="T239" s="372"/>
      <c r="U239" s="372"/>
      <c r="V239" s="372"/>
      <c r="W239" s="372"/>
      <c r="X239" s="67"/>
      <c r="Y239" s="67"/>
    </row>
    <row r="240" spans="1:52" ht="16.5" customHeight="1" x14ac:dyDescent="0.25">
      <c r="A240" s="64" t="s">
        <v>377</v>
      </c>
      <c r="B240" s="64" t="s">
        <v>378</v>
      </c>
      <c r="C240" s="37">
        <v>4301180007</v>
      </c>
      <c r="D240" s="373">
        <v>4680115881808</v>
      </c>
      <c r="E240" s="37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5"/>
      <c r="O240" s="375"/>
      <c r="P240" s="375"/>
      <c r="Q240" s="37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380</v>
      </c>
      <c r="B241" s="64" t="s">
        <v>381</v>
      </c>
      <c r="C241" s="37">
        <v>4301180006</v>
      </c>
      <c r="D241" s="373">
        <v>4680115881822</v>
      </c>
      <c r="E241" s="37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5"/>
      <c r="O241" s="375"/>
      <c r="P241" s="375"/>
      <c r="Q241" s="37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382</v>
      </c>
      <c r="B242" s="64" t="s">
        <v>383</v>
      </c>
      <c r="C242" s="37">
        <v>4301180001</v>
      </c>
      <c r="D242" s="373">
        <v>4680115880016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80"/>
      <c r="B243" s="380"/>
      <c r="C243" s="380"/>
      <c r="D243" s="380"/>
      <c r="E243" s="380"/>
      <c r="F243" s="380"/>
      <c r="G243" s="380"/>
      <c r="H243" s="380"/>
      <c r="I243" s="380"/>
      <c r="J243" s="380"/>
      <c r="K243" s="380"/>
      <c r="L243" s="381"/>
      <c r="M243" s="377" t="s">
        <v>43</v>
      </c>
      <c r="N243" s="378"/>
      <c r="O243" s="378"/>
      <c r="P243" s="378"/>
      <c r="Q243" s="378"/>
      <c r="R243" s="378"/>
      <c r="S243" s="37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80"/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1"/>
      <c r="M244" s="377" t="s">
        <v>43</v>
      </c>
      <c r="N244" s="378"/>
      <c r="O244" s="378"/>
      <c r="P244" s="378"/>
      <c r="Q244" s="378"/>
      <c r="R244" s="378"/>
      <c r="S244" s="37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71" t="s">
        <v>384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66"/>
      <c r="Y245" s="66"/>
    </row>
    <row r="246" spans="1:52" ht="14.25" customHeight="1" x14ac:dyDescent="0.25">
      <c r="A246" s="372" t="s">
        <v>113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67"/>
      <c r="Y246" s="67"/>
    </row>
    <row r="247" spans="1:52" ht="27" customHeight="1" x14ac:dyDescent="0.25">
      <c r="A247" s="64" t="s">
        <v>385</v>
      </c>
      <c r="B247" s="64" t="s">
        <v>386</v>
      </c>
      <c r="C247" s="37">
        <v>4301011315</v>
      </c>
      <c r="D247" s="373">
        <v>4607091387421</v>
      </c>
      <c r="E247" s="37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5"/>
      <c r="O247" s="375"/>
      <c r="P247" s="375"/>
      <c r="Q247" s="37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385</v>
      </c>
      <c r="B248" s="64" t="s">
        <v>387</v>
      </c>
      <c r="C248" s="37">
        <v>4301011121</v>
      </c>
      <c r="D248" s="373">
        <v>4607091387421</v>
      </c>
      <c r="E248" s="37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5"/>
      <c r="O248" s="375"/>
      <c r="P248" s="375"/>
      <c r="Q248" s="37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388</v>
      </c>
      <c r="B249" s="64" t="s">
        <v>389</v>
      </c>
      <c r="C249" s="37">
        <v>4301011396</v>
      </c>
      <c r="D249" s="373">
        <v>4607091387452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388</v>
      </c>
      <c r="B250" s="64" t="s">
        <v>390</v>
      </c>
      <c r="C250" s="37">
        <v>4301011322</v>
      </c>
      <c r="D250" s="373">
        <v>4607091387452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391</v>
      </c>
      <c r="B251" s="64" t="s">
        <v>392</v>
      </c>
      <c r="C251" s="37">
        <v>4301011313</v>
      </c>
      <c r="D251" s="373">
        <v>4607091385984</v>
      </c>
      <c r="E251" s="37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393</v>
      </c>
      <c r="B252" s="64" t="s">
        <v>394</v>
      </c>
      <c r="C252" s="37">
        <v>4301011316</v>
      </c>
      <c r="D252" s="373">
        <v>4607091387438</v>
      </c>
      <c r="E252" s="37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10</v>
      </c>
      <c r="V252" s="56">
        <f t="shared" si="13"/>
        <v>10</v>
      </c>
      <c r="W252" s="42">
        <f>IFERROR(IF(V252=0,"",ROUNDUP(V252/H252,0)*0.00937),"")</f>
        <v>1.874E-2</v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395</v>
      </c>
      <c r="B253" s="64" t="s">
        <v>396</v>
      </c>
      <c r="C253" s="37">
        <v>4301011318</v>
      </c>
      <c r="D253" s="373">
        <v>4607091387469</v>
      </c>
      <c r="E253" s="37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80"/>
      <c r="B254" s="380"/>
      <c r="C254" s="380"/>
      <c r="D254" s="380"/>
      <c r="E254" s="380"/>
      <c r="F254" s="380"/>
      <c r="G254" s="380"/>
      <c r="H254" s="380"/>
      <c r="I254" s="380"/>
      <c r="J254" s="380"/>
      <c r="K254" s="380"/>
      <c r="L254" s="381"/>
      <c r="M254" s="377" t="s">
        <v>43</v>
      </c>
      <c r="N254" s="378"/>
      <c r="O254" s="378"/>
      <c r="P254" s="378"/>
      <c r="Q254" s="378"/>
      <c r="R254" s="378"/>
      <c r="S254" s="379"/>
      <c r="T254" s="43" t="s">
        <v>42</v>
      </c>
      <c r="U254" s="44">
        <f>IFERROR(U247/H247,"0")+IFERROR(U248/H248,"0")+IFERROR(U249/H249,"0")+IFERROR(U250/H250,"0")+IFERROR(U251/H251,"0")+IFERROR(U252/H252,"0")+IFERROR(U253/H253,"0")</f>
        <v>2</v>
      </c>
      <c r="V254" s="44">
        <f>IFERROR(V247/H247,"0")+IFERROR(V248/H248,"0")+IFERROR(V249/H249,"0")+IFERROR(V250/H250,"0")+IFERROR(V251/H251,"0")+IFERROR(V252/H252,"0")+IFERROR(V253/H253,"0")</f>
        <v>2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1.874E-2</v>
      </c>
      <c r="X254" s="68"/>
      <c r="Y254" s="68"/>
    </row>
    <row r="255" spans="1:52" x14ac:dyDescent="0.2">
      <c r="A255" s="380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1"/>
      <c r="M255" s="377" t="s">
        <v>43</v>
      </c>
      <c r="N255" s="378"/>
      <c r="O255" s="378"/>
      <c r="P255" s="378"/>
      <c r="Q255" s="378"/>
      <c r="R255" s="378"/>
      <c r="S255" s="379"/>
      <c r="T255" s="43" t="s">
        <v>0</v>
      </c>
      <c r="U255" s="44">
        <f>IFERROR(SUM(U247:U253),"0")</f>
        <v>10</v>
      </c>
      <c r="V255" s="44">
        <f>IFERROR(SUM(V247:V253),"0")</f>
        <v>10</v>
      </c>
      <c r="W255" s="43"/>
      <c r="X255" s="68"/>
      <c r="Y255" s="68"/>
    </row>
    <row r="256" spans="1:52" ht="14.25" customHeight="1" x14ac:dyDescent="0.25">
      <c r="A256" s="372" t="s">
        <v>75</v>
      </c>
      <c r="B256" s="372"/>
      <c r="C256" s="372"/>
      <c r="D256" s="372"/>
      <c r="E256" s="372"/>
      <c r="F256" s="372"/>
      <c r="G256" s="372"/>
      <c r="H256" s="372"/>
      <c r="I256" s="372"/>
      <c r="J256" s="372"/>
      <c r="K256" s="372"/>
      <c r="L256" s="372"/>
      <c r="M256" s="372"/>
      <c r="N256" s="372"/>
      <c r="O256" s="372"/>
      <c r="P256" s="372"/>
      <c r="Q256" s="372"/>
      <c r="R256" s="372"/>
      <c r="S256" s="372"/>
      <c r="T256" s="372"/>
      <c r="U256" s="372"/>
      <c r="V256" s="372"/>
      <c r="W256" s="372"/>
      <c r="X256" s="67"/>
      <c r="Y256" s="67"/>
    </row>
    <row r="257" spans="1:52" ht="27" customHeight="1" x14ac:dyDescent="0.25">
      <c r="A257" s="64" t="s">
        <v>397</v>
      </c>
      <c r="B257" s="64" t="s">
        <v>398</v>
      </c>
      <c r="C257" s="37">
        <v>4301031154</v>
      </c>
      <c r="D257" s="373">
        <v>4607091387292</v>
      </c>
      <c r="E257" s="37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5"/>
      <c r="O257" s="375"/>
      <c r="P257" s="375"/>
      <c r="Q257" s="376"/>
      <c r="R257" s="40" t="s">
        <v>48</v>
      </c>
      <c r="S257" s="40" t="s">
        <v>48</v>
      </c>
      <c r="T257" s="41" t="s">
        <v>0</v>
      </c>
      <c r="U257" s="59">
        <v>30</v>
      </c>
      <c r="V257" s="56">
        <f>IFERROR(IF(U257="",0,CEILING((U257/$H257),1)*$H257),"")</f>
        <v>30.66</v>
      </c>
      <c r="W257" s="42">
        <f>IFERROR(IF(V257=0,"",ROUNDUP(V257/H257,0)*0.00753),"")</f>
        <v>5.271E-2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399</v>
      </c>
      <c r="B258" s="64" t="s">
        <v>400</v>
      </c>
      <c r="C258" s="37">
        <v>4301031155</v>
      </c>
      <c r="D258" s="373">
        <v>4607091387315</v>
      </c>
      <c r="E258" s="37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5"/>
      <c r="O258" s="375"/>
      <c r="P258" s="375"/>
      <c r="Q258" s="37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80"/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1"/>
      <c r="M259" s="377" t="s">
        <v>43</v>
      </c>
      <c r="N259" s="378"/>
      <c r="O259" s="378"/>
      <c r="P259" s="378"/>
      <c r="Q259" s="378"/>
      <c r="R259" s="378"/>
      <c r="S259" s="379"/>
      <c r="T259" s="43" t="s">
        <v>42</v>
      </c>
      <c r="U259" s="44">
        <f>IFERROR(U257/H257,"0")+IFERROR(U258/H258,"0")</f>
        <v>6.8493150684931505</v>
      </c>
      <c r="V259" s="44">
        <f>IFERROR(V257/H257,"0")+IFERROR(V258/H258,"0")</f>
        <v>7</v>
      </c>
      <c r="W259" s="44">
        <f>IFERROR(IF(W257="",0,W257),"0")+IFERROR(IF(W258="",0,W258),"0")</f>
        <v>5.271E-2</v>
      </c>
      <c r="X259" s="68"/>
      <c r="Y259" s="68"/>
    </row>
    <row r="260" spans="1:52" x14ac:dyDescent="0.2">
      <c r="A260" s="380"/>
      <c r="B260" s="380"/>
      <c r="C260" s="380"/>
      <c r="D260" s="380"/>
      <c r="E260" s="380"/>
      <c r="F260" s="380"/>
      <c r="G260" s="380"/>
      <c r="H260" s="380"/>
      <c r="I260" s="380"/>
      <c r="J260" s="380"/>
      <c r="K260" s="380"/>
      <c r="L260" s="381"/>
      <c r="M260" s="377" t="s">
        <v>43</v>
      </c>
      <c r="N260" s="378"/>
      <c r="O260" s="378"/>
      <c r="P260" s="378"/>
      <c r="Q260" s="378"/>
      <c r="R260" s="378"/>
      <c r="S260" s="379"/>
      <c r="T260" s="43" t="s">
        <v>0</v>
      </c>
      <c r="U260" s="44">
        <f>IFERROR(SUM(U257:U258),"0")</f>
        <v>30</v>
      </c>
      <c r="V260" s="44">
        <f>IFERROR(SUM(V257:V258),"0")</f>
        <v>30.66</v>
      </c>
      <c r="W260" s="43"/>
      <c r="X260" s="68"/>
      <c r="Y260" s="68"/>
    </row>
    <row r="261" spans="1:52" ht="16.5" customHeight="1" x14ac:dyDescent="0.25">
      <c r="A261" s="371" t="s">
        <v>401</v>
      </c>
      <c r="B261" s="371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66"/>
      <c r="Y261" s="66"/>
    </row>
    <row r="262" spans="1:52" ht="14.25" customHeight="1" x14ac:dyDescent="0.25">
      <c r="A262" s="372" t="s">
        <v>75</v>
      </c>
      <c r="B262" s="372"/>
      <c r="C262" s="372"/>
      <c r="D262" s="372"/>
      <c r="E262" s="372"/>
      <c r="F262" s="372"/>
      <c r="G262" s="372"/>
      <c r="H262" s="372"/>
      <c r="I262" s="372"/>
      <c r="J262" s="372"/>
      <c r="K262" s="372"/>
      <c r="L262" s="372"/>
      <c r="M262" s="372"/>
      <c r="N262" s="372"/>
      <c r="O262" s="372"/>
      <c r="P262" s="372"/>
      <c r="Q262" s="372"/>
      <c r="R262" s="372"/>
      <c r="S262" s="372"/>
      <c r="T262" s="372"/>
      <c r="U262" s="372"/>
      <c r="V262" s="372"/>
      <c r="W262" s="372"/>
      <c r="X262" s="67"/>
      <c r="Y262" s="67"/>
    </row>
    <row r="263" spans="1:52" ht="37.5" customHeight="1" x14ac:dyDescent="0.25">
      <c r="A263" s="64" t="s">
        <v>402</v>
      </c>
      <c r="B263" s="64" t="s">
        <v>403</v>
      </c>
      <c r="C263" s="37">
        <v>4301030368</v>
      </c>
      <c r="D263" s="373">
        <v>4607091383232</v>
      </c>
      <c r="E263" s="373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5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75"/>
      <c r="O263" s="375"/>
      <c r="P263" s="375"/>
      <c r="Q263" s="37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customHeight="1" x14ac:dyDescent="0.25">
      <c r="A264" s="64" t="s">
        <v>404</v>
      </c>
      <c r="B264" s="64" t="s">
        <v>405</v>
      </c>
      <c r="C264" s="37">
        <v>4301031066</v>
      </c>
      <c r="D264" s="373">
        <v>4607091383836</v>
      </c>
      <c r="E264" s="373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5"/>
      <c r="O264" s="375"/>
      <c r="P264" s="375"/>
      <c r="Q264" s="376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80"/>
      <c r="B265" s="380"/>
      <c r="C265" s="380"/>
      <c r="D265" s="380"/>
      <c r="E265" s="380"/>
      <c r="F265" s="380"/>
      <c r="G265" s="380"/>
      <c r="H265" s="380"/>
      <c r="I265" s="380"/>
      <c r="J265" s="380"/>
      <c r="K265" s="380"/>
      <c r="L265" s="381"/>
      <c r="M265" s="377" t="s">
        <v>43</v>
      </c>
      <c r="N265" s="378"/>
      <c r="O265" s="378"/>
      <c r="P265" s="378"/>
      <c r="Q265" s="378"/>
      <c r="R265" s="378"/>
      <c r="S265" s="379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customHeight="1" x14ac:dyDescent="0.25">
      <c r="A267" s="372" t="s">
        <v>79</v>
      </c>
      <c r="B267" s="372"/>
      <c r="C267" s="372"/>
      <c r="D267" s="372"/>
      <c r="E267" s="372"/>
      <c r="F267" s="372"/>
      <c r="G267" s="372"/>
      <c r="H267" s="372"/>
      <c r="I267" s="372"/>
      <c r="J267" s="372"/>
      <c r="K267" s="372"/>
      <c r="L267" s="372"/>
      <c r="M267" s="372"/>
      <c r="N267" s="372"/>
      <c r="O267" s="372"/>
      <c r="P267" s="372"/>
      <c r="Q267" s="372"/>
      <c r="R267" s="372"/>
      <c r="S267" s="372"/>
      <c r="T267" s="372"/>
      <c r="U267" s="372"/>
      <c r="V267" s="372"/>
      <c r="W267" s="372"/>
      <c r="X267" s="67"/>
      <c r="Y267" s="67"/>
    </row>
    <row r="268" spans="1:52" ht="27" customHeight="1" x14ac:dyDescent="0.25">
      <c r="A268" s="64" t="s">
        <v>406</v>
      </c>
      <c r="B268" s="64" t="s">
        <v>407</v>
      </c>
      <c r="C268" s="37">
        <v>4301051142</v>
      </c>
      <c r="D268" s="373">
        <v>4607091387919</v>
      </c>
      <c r="E268" s="373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5"/>
      <c r="O268" s="375"/>
      <c r="P268" s="375"/>
      <c r="Q268" s="376"/>
      <c r="R268" s="40" t="s">
        <v>48</v>
      </c>
      <c r="S268" s="40" t="s">
        <v>48</v>
      </c>
      <c r="T268" s="41" t="s">
        <v>0</v>
      </c>
      <c r="U268" s="59">
        <v>100</v>
      </c>
      <c r="V268" s="56">
        <f>IFERROR(IF(U268="",0,CEILING((U268/$H268),1)*$H268),"")</f>
        <v>105.3</v>
      </c>
      <c r="W268" s="42">
        <f>IFERROR(IF(V268=0,"",ROUNDUP(V268/H268,0)*0.02175),"")</f>
        <v>0.28275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408</v>
      </c>
      <c r="B269" s="64" t="s">
        <v>409</v>
      </c>
      <c r="C269" s="37">
        <v>4301051109</v>
      </c>
      <c r="D269" s="373">
        <v>4607091383942</v>
      </c>
      <c r="E269" s="373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5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226</v>
      </c>
      <c r="V269" s="56">
        <f>IFERROR(IF(U269="",0,CEILING((U269/$H269),1)*$H269),"")</f>
        <v>226.8</v>
      </c>
      <c r="W269" s="42">
        <f>IFERROR(IF(V269=0,"",ROUNDUP(V269/H269,0)*0.00753),"")</f>
        <v>0.67769999999999997</v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73">
        <v>4607091383959</v>
      </c>
      <c r="E270" s="373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90</v>
      </c>
      <c r="V270" s="56">
        <f>IFERROR(IF(U270="",0,CEILING((U270/$H270),1)*$H270),"")</f>
        <v>90.72</v>
      </c>
      <c r="W270" s="42">
        <f>IFERROR(IF(V270=0,"",ROUNDUP(V270/H270,0)*0.00753),"")</f>
        <v>0.27107999999999999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0"/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1"/>
      <c r="M271" s="377" t="s">
        <v>43</v>
      </c>
      <c r="N271" s="378"/>
      <c r="O271" s="378"/>
      <c r="P271" s="378"/>
      <c r="Q271" s="378"/>
      <c r="R271" s="378"/>
      <c r="S271" s="379"/>
      <c r="T271" s="43" t="s">
        <v>42</v>
      </c>
      <c r="U271" s="44">
        <f>IFERROR(U268/H268,"0")+IFERROR(U269/H269,"0")+IFERROR(U270/H270,"0")</f>
        <v>137.74250440917109</v>
      </c>
      <c r="V271" s="44">
        <f>IFERROR(V268/H268,"0")+IFERROR(V269/H269,"0")+IFERROR(V270/H270,"0")</f>
        <v>139</v>
      </c>
      <c r="W271" s="44">
        <f>IFERROR(IF(W268="",0,W268),"0")+IFERROR(IF(W269="",0,W269),"0")+IFERROR(IF(W270="",0,W270),"0")</f>
        <v>1.23153</v>
      </c>
      <c r="X271" s="68"/>
      <c r="Y271" s="68"/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0</v>
      </c>
      <c r="U272" s="44">
        <f>IFERROR(SUM(U268:U270),"0")</f>
        <v>416</v>
      </c>
      <c r="V272" s="44">
        <f>IFERROR(SUM(V268:V270),"0")</f>
        <v>422.82000000000005</v>
      </c>
      <c r="W272" s="43"/>
      <c r="X272" s="68"/>
      <c r="Y272" s="68"/>
    </row>
    <row r="273" spans="1:52" ht="14.25" customHeight="1" x14ac:dyDescent="0.25">
      <c r="A273" s="372" t="s">
        <v>208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67"/>
      <c r="Y273" s="67"/>
    </row>
    <row r="274" spans="1:52" ht="27" customHeight="1" x14ac:dyDescent="0.25">
      <c r="A274" s="64" t="s">
        <v>412</v>
      </c>
      <c r="B274" s="64" t="s">
        <v>413</v>
      </c>
      <c r="C274" s="37">
        <v>4301060324</v>
      </c>
      <c r="D274" s="373">
        <v>4607091388831</v>
      </c>
      <c r="E274" s="373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5"/>
      <c r="O274" s="375"/>
      <c r="P274" s="375"/>
      <c r="Q274" s="376"/>
      <c r="R274" s="40" t="s">
        <v>48</v>
      </c>
      <c r="S274" s="40" t="s">
        <v>48</v>
      </c>
      <c r="T274" s="41" t="s">
        <v>0</v>
      </c>
      <c r="U274" s="59">
        <v>4</v>
      </c>
      <c r="V274" s="56">
        <f>IFERROR(IF(U274="",0,CEILING((U274/$H274),1)*$H274),"")</f>
        <v>4.5599999999999996</v>
      </c>
      <c r="W274" s="42">
        <f>IFERROR(IF(V274=0,"",ROUNDUP(V274/H274,0)*0.00753),"")</f>
        <v>1.506E-2</v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1"/>
      <c r="M275" s="377" t="s">
        <v>43</v>
      </c>
      <c r="N275" s="378"/>
      <c r="O275" s="378"/>
      <c r="P275" s="378"/>
      <c r="Q275" s="378"/>
      <c r="R275" s="378"/>
      <c r="S275" s="379"/>
      <c r="T275" s="43" t="s">
        <v>42</v>
      </c>
      <c r="U275" s="44">
        <f>IFERROR(U274/H274,"0")</f>
        <v>1.7543859649122808</v>
      </c>
      <c r="V275" s="44">
        <f>IFERROR(V274/H274,"0")</f>
        <v>2</v>
      </c>
      <c r="W275" s="44">
        <f>IFERROR(IF(W274="",0,W274),"0")</f>
        <v>1.506E-2</v>
      </c>
      <c r="X275" s="68"/>
      <c r="Y275" s="68"/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0</v>
      </c>
      <c r="U276" s="44">
        <f>IFERROR(SUM(U274:U274),"0")</f>
        <v>4</v>
      </c>
      <c r="V276" s="44">
        <f>IFERROR(SUM(V274:V274),"0")</f>
        <v>4.5599999999999996</v>
      </c>
      <c r="W276" s="43"/>
      <c r="X276" s="68"/>
      <c r="Y276" s="68"/>
    </row>
    <row r="277" spans="1:52" ht="14.25" customHeight="1" x14ac:dyDescent="0.25">
      <c r="A277" s="372" t="s">
        <v>92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4301032015</v>
      </c>
      <c r="D278" s="373">
        <v>4607091383102</v>
      </c>
      <c r="E278" s="373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5"/>
      <c r="O278" s="375"/>
      <c r="P278" s="375"/>
      <c r="Q278" s="376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80"/>
      <c r="B279" s="380"/>
      <c r="C279" s="380"/>
      <c r="D279" s="380"/>
      <c r="E279" s="380"/>
      <c r="F279" s="380"/>
      <c r="G279" s="380"/>
      <c r="H279" s="380"/>
      <c r="I279" s="380"/>
      <c r="J279" s="380"/>
      <c r="K279" s="380"/>
      <c r="L279" s="381"/>
      <c r="M279" s="377" t="s">
        <v>43</v>
      </c>
      <c r="N279" s="378"/>
      <c r="O279" s="378"/>
      <c r="P279" s="378"/>
      <c r="Q279" s="378"/>
      <c r="R279" s="378"/>
      <c r="S279" s="379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70" t="s">
        <v>416</v>
      </c>
      <c r="B281" s="370"/>
      <c r="C281" s="370"/>
      <c r="D281" s="370"/>
      <c r="E281" s="370"/>
      <c r="F281" s="370"/>
      <c r="G281" s="370"/>
      <c r="H281" s="370"/>
      <c r="I281" s="370"/>
      <c r="J281" s="370"/>
      <c r="K281" s="370"/>
      <c r="L281" s="370"/>
      <c r="M281" s="370"/>
      <c r="N281" s="370"/>
      <c r="O281" s="370"/>
      <c r="P281" s="370"/>
      <c r="Q281" s="370"/>
      <c r="R281" s="370"/>
      <c r="S281" s="370"/>
      <c r="T281" s="370"/>
      <c r="U281" s="370"/>
      <c r="V281" s="370"/>
      <c r="W281" s="370"/>
      <c r="X281" s="55"/>
      <c r="Y281" s="55"/>
    </row>
    <row r="282" spans="1:52" ht="16.5" customHeight="1" x14ac:dyDescent="0.25">
      <c r="A282" s="371" t="s">
        <v>417</v>
      </c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1"/>
      <c r="N282" s="371"/>
      <c r="O282" s="371"/>
      <c r="P282" s="371"/>
      <c r="Q282" s="371"/>
      <c r="R282" s="371"/>
      <c r="S282" s="371"/>
      <c r="T282" s="371"/>
      <c r="U282" s="371"/>
      <c r="V282" s="371"/>
      <c r="W282" s="371"/>
      <c r="X282" s="66"/>
      <c r="Y282" s="66"/>
    </row>
    <row r="283" spans="1:52" ht="14.25" customHeight="1" x14ac:dyDescent="0.25">
      <c r="A283" s="372" t="s">
        <v>113</v>
      </c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2"/>
      <c r="O283" s="372"/>
      <c r="P283" s="372"/>
      <c r="Q283" s="372"/>
      <c r="R283" s="372"/>
      <c r="S283" s="372"/>
      <c r="T283" s="372"/>
      <c r="U283" s="372"/>
      <c r="V283" s="372"/>
      <c r="W283" s="372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73">
        <v>4607091383997</v>
      </c>
      <c r="E284" s="37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5"/>
      <c r="O284" s="375"/>
      <c r="P284" s="375"/>
      <c r="Q284" s="376"/>
      <c r="R284" s="40" t="s">
        <v>48</v>
      </c>
      <c r="S284" s="40" t="s">
        <v>48</v>
      </c>
      <c r="T284" s="41" t="s">
        <v>0</v>
      </c>
      <c r="U284" s="59">
        <v>7000</v>
      </c>
      <c r="V284" s="56">
        <f t="shared" ref="V284:V291" si="14">IFERROR(IF(U284="",0,CEILING((U284/$H284),1)*$H284),"")</f>
        <v>7005</v>
      </c>
      <c r="W284" s="42">
        <f>IFERROR(IF(V284=0,"",ROUNDUP(V284/H284,0)*0.02039),"")</f>
        <v>9.5221299999999989</v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418</v>
      </c>
      <c r="B285" s="64" t="s">
        <v>420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73">
        <v>4607091384130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421</v>
      </c>
      <c r="B287" s="64" t="s">
        <v>423</v>
      </c>
      <c r="C287" s="37">
        <v>4301011240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1000</v>
      </c>
      <c r="V287" s="56">
        <f t="shared" si="14"/>
        <v>1005</v>
      </c>
      <c r="W287" s="42">
        <f>IFERROR(IF(V287=0,"",ROUNDUP(V287/H287,0)*0.02039),"")</f>
        <v>1.3661299999999998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73">
        <v>4607091384147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424</v>
      </c>
      <c r="B289" s="64" t="s">
        <v>426</v>
      </c>
      <c r="C289" s="37">
        <v>4301011238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538" t="s">
        <v>427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428</v>
      </c>
      <c r="B290" s="64" t="s">
        <v>429</v>
      </c>
      <c r="C290" s="37">
        <v>4301011327</v>
      </c>
      <c r="D290" s="373">
        <v>4607091384154</v>
      </c>
      <c r="E290" s="37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10</v>
      </c>
      <c r="V290" s="56">
        <f t="shared" si="14"/>
        <v>10</v>
      </c>
      <c r="W290" s="42">
        <f>IFERROR(IF(V290=0,"",ROUNDUP(V290/H290,0)*0.00937),"")</f>
        <v>1.874E-2</v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430</v>
      </c>
      <c r="B291" s="64" t="s">
        <v>431</v>
      </c>
      <c r="C291" s="37">
        <v>4301011332</v>
      </c>
      <c r="D291" s="373">
        <v>4607091384161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5</v>
      </c>
      <c r="V291" s="56">
        <f t="shared" si="14"/>
        <v>5</v>
      </c>
      <c r="W291" s="42">
        <f>IFERROR(IF(V291=0,"",ROUNDUP(V291/H291,0)*0.00937),"")</f>
        <v>9.3699999999999999E-3</v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80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377" t="s">
        <v>43</v>
      </c>
      <c r="N292" s="378"/>
      <c r="O292" s="378"/>
      <c r="P292" s="378"/>
      <c r="Q292" s="378"/>
      <c r="R292" s="378"/>
      <c r="S292" s="379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536.33333333333337</v>
      </c>
      <c r="V292" s="44">
        <f>IFERROR(V284/H284,"0")+IFERROR(V285/H285,"0")+IFERROR(V286/H286,"0")+IFERROR(V287/H287,"0")+IFERROR(V288/H288,"0")+IFERROR(V289/H289,"0")+IFERROR(V290/H290,"0")+IFERROR(V291/H291,"0")</f>
        <v>537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10.916369999999999</v>
      </c>
      <c r="X292" s="68"/>
      <c r="Y292" s="68"/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0</v>
      </c>
      <c r="U293" s="44">
        <f>IFERROR(SUM(U284:U291),"0")</f>
        <v>8015</v>
      </c>
      <c r="V293" s="44">
        <f>IFERROR(SUM(V284:V291),"0")</f>
        <v>8025</v>
      </c>
      <c r="W293" s="43"/>
      <c r="X293" s="68"/>
      <c r="Y293" s="68"/>
    </row>
    <row r="294" spans="1:52" ht="14.25" customHeight="1" x14ac:dyDescent="0.25">
      <c r="A294" s="372" t="s">
        <v>106</v>
      </c>
      <c r="B294" s="372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2"/>
      <c r="O294" s="372"/>
      <c r="P294" s="372"/>
      <c r="Q294" s="372"/>
      <c r="R294" s="372"/>
      <c r="S294" s="372"/>
      <c r="T294" s="372"/>
      <c r="U294" s="372"/>
      <c r="V294" s="372"/>
      <c r="W294" s="372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73">
        <v>4607091383980</v>
      </c>
      <c r="E295" s="373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5"/>
      <c r="O295" s="375"/>
      <c r="P295" s="375"/>
      <c r="Q295" s="37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434</v>
      </c>
      <c r="B296" s="64" t="s">
        <v>435</v>
      </c>
      <c r="C296" s="37">
        <v>4301020179</v>
      </c>
      <c r="D296" s="373">
        <v>4607091384178</v>
      </c>
      <c r="E296" s="373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80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1"/>
      <c r="M297" s="377" t="s">
        <v>43</v>
      </c>
      <c r="N297" s="378"/>
      <c r="O297" s="378"/>
      <c r="P297" s="378"/>
      <c r="Q297" s="378"/>
      <c r="R297" s="378"/>
      <c r="S297" s="379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2" t="s">
        <v>75</v>
      </c>
      <c r="B299" s="372"/>
      <c r="C299" s="372"/>
      <c r="D299" s="372"/>
      <c r="E299" s="372"/>
      <c r="F299" s="372"/>
      <c r="G299" s="372"/>
      <c r="H299" s="372"/>
      <c r="I299" s="372"/>
      <c r="J299" s="372"/>
      <c r="K299" s="372"/>
      <c r="L299" s="372"/>
      <c r="M299" s="372"/>
      <c r="N299" s="372"/>
      <c r="O299" s="372"/>
      <c r="P299" s="372"/>
      <c r="Q299" s="372"/>
      <c r="R299" s="372"/>
      <c r="S299" s="372"/>
      <c r="T299" s="372"/>
      <c r="U299" s="372"/>
      <c r="V299" s="372"/>
      <c r="W299" s="372"/>
      <c r="X299" s="67"/>
      <c r="Y299" s="67"/>
    </row>
    <row r="300" spans="1:52" ht="27" customHeight="1" x14ac:dyDescent="0.25">
      <c r="A300" s="64" t="s">
        <v>436</v>
      </c>
      <c r="B300" s="64" t="s">
        <v>437</v>
      </c>
      <c r="C300" s="37">
        <v>4301031137</v>
      </c>
      <c r="D300" s="373">
        <v>4607091384857</v>
      </c>
      <c r="E300" s="373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54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75"/>
      <c r="O300" s="375"/>
      <c r="P300" s="375"/>
      <c r="Q300" s="376"/>
      <c r="R300" s="40" t="s">
        <v>48</v>
      </c>
      <c r="S300" s="40" t="s">
        <v>48</v>
      </c>
      <c r="T300" s="41" t="s">
        <v>0</v>
      </c>
      <c r="U300" s="59">
        <v>60</v>
      </c>
      <c r="V300" s="56">
        <f>IFERROR(IF(U300="",0,CEILING((U300/$H300),1)*$H300),"")</f>
        <v>61.32</v>
      </c>
      <c r="W300" s="42">
        <f>IFERROR(IF(V300=0,"",ROUNDUP(V300/H300,0)*0.00753),"")</f>
        <v>0.10542</v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80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1"/>
      <c r="M301" s="377" t="s">
        <v>43</v>
      </c>
      <c r="N301" s="378"/>
      <c r="O301" s="378"/>
      <c r="P301" s="378"/>
      <c r="Q301" s="378"/>
      <c r="R301" s="378"/>
      <c r="S301" s="379"/>
      <c r="T301" s="43" t="s">
        <v>42</v>
      </c>
      <c r="U301" s="44">
        <f>IFERROR(U300/H300,"0")</f>
        <v>13.698630136986301</v>
      </c>
      <c r="V301" s="44">
        <f>IFERROR(V300/H300,"0")</f>
        <v>14</v>
      </c>
      <c r="W301" s="44">
        <f>IFERROR(IF(W300="",0,W300),"0")</f>
        <v>0.10542</v>
      </c>
      <c r="X301" s="68"/>
      <c r="Y301" s="68"/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0</v>
      </c>
      <c r="U302" s="44">
        <f>IFERROR(SUM(U300:U300),"0")</f>
        <v>60</v>
      </c>
      <c r="V302" s="44">
        <f>IFERROR(SUM(V300:V300),"0")</f>
        <v>61.32</v>
      </c>
      <c r="W302" s="43"/>
      <c r="X302" s="68"/>
      <c r="Y302" s="68"/>
    </row>
    <row r="303" spans="1:52" ht="14.25" customHeight="1" x14ac:dyDescent="0.25">
      <c r="A303" s="372" t="s">
        <v>79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73">
        <v>4607091384260</v>
      </c>
      <c r="E304" s="373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75"/>
      <c r="O304" s="375"/>
      <c r="P304" s="375"/>
      <c r="Q304" s="376"/>
      <c r="R304" s="40" t="s">
        <v>48</v>
      </c>
      <c r="S304" s="40" t="s">
        <v>48</v>
      </c>
      <c r="T304" s="41" t="s">
        <v>0</v>
      </c>
      <c r="U304" s="59">
        <v>330</v>
      </c>
      <c r="V304" s="56">
        <f>IFERROR(IF(U304="",0,CEILING((U304/$H304),1)*$H304),"")</f>
        <v>335.4</v>
      </c>
      <c r="W304" s="42">
        <f>IFERROR(IF(V304=0,"",ROUNDUP(V304/H304,0)*0.02175),"")</f>
        <v>0.93524999999999991</v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1"/>
      <c r="M305" s="377" t="s">
        <v>43</v>
      </c>
      <c r="N305" s="378"/>
      <c r="O305" s="378"/>
      <c r="P305" s="378"/>
      <c r="Q305" s="378"/>
      <c r="R305" s="378"/>
      <c r="S305" s="379"/>
      <c r="T305" s="43" t="s">
        <v>42</v>
      </c>
      <c r="U305" s="44">
        <f>IFERROR(U304/H304,"0")</f>
        <v>42.307692307692307</v>
      </c>
      <c r="V305" s="44">
        <f>IFERROR(V304/H304,"0")</f>
        <v>43</v>
      </c>
      <c r="W305" s="44">
        <f>IFERROR(IF(W304="",0,W304),"0")</f>
        <v>0.93524999999999991</v>
      </c>
      <c r="X305" s="68"/>
      <c r="Y305" s="68"/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0</v>
      </c>
      <c r="U306" s="44">
        <f>IFERROR(SUM(U304:U304),"0")</f>
        <v>330</v>
      </c>
      <c r="V306" s="44">
        <f>IFERROR(SUM(V304:V304),"0")</f>
        <v>335.4</v>
      </c>
      <c r="W306" s="43"/>
      <c r="X306" s="68"/>
      <c r="Y306" s="68"/>
    </row>
    <row r="307" spans="1:52" ht="14.25" customHeight="1" x14ac:dyDescent="0.25">
      <c r="A307" s="372" t="s">
        <v>208</v>
      </c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2"/>
      <c r="O307" s="372"/>
      <c r="P307" s="372"/>
      <c r="Q307" s="372"/>
      <c r="R307" s="372"/>
      <c r="S307" s="372"/>
      <c r="T307" s="372"/>
      <c r="U307" s="372"/>
      <c r="V307" s="372"/>
      <c r="W307" s="372"/>
      <c r="X307" s="67"/>
      <c r="Y307" s="67"/>
    </row>
    <row r="308" spans="1:52" ht="16.5" customHeight="1" x14ac:dyDescent="0.25">
      <c r="A308" s="64" t="s">
        <v>440</v>
      </c>
      <c r="B308" s="64" t="s">
        <v>441</v>
      </c>
      <c r="C308" s="37">
        <v>4301060314</v>
      </c>
      <c r="D308" s="373">
        <v>4607091384673</v>
      </c>
      <c r="E308" s="373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75"/>
      <c r="O308" s="375"/>
      <c r="P308" s="375"/>
      <c r="Q308" s="376"/>
      <c r="R308" s="40" t="s">
        <v>48</v>
      </c>
      <c r="S308" s="40" t="s">
        <v>48</v>
      </c>
      <c r="T308" s="41" t="s">
        <v>0</v>
      </c>
      <c r="U308" s="59">
        <v>170</v>
      </c>
      <c r="V308" s="56">
        <f>IFERROR(IF(U308="",0,CEILING((U308/$H308),1)*$H308),"")</f>
        <v>171.6</v>
      </c>
      <c r="W308" s="42">
        <f>IFERROR(IF(V308=0,"",ROUNDUP(V308/H308,0)*0.02175),"")</f>
        <v>0.47849999999999998</v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80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1"/>
      <c r="M309" s="377" t="s">
        <v>43</v>
      </c>
      <c r="N309" s="378"/>
      <c r="O309" s="378"/>
      <c r="P309" s="378"/>
      <c r="Q309" s="378"/>
      <c r="R309" s="378"/>
      <c r="S309" s="379"/>
      <c r="T309" s="43" t="s">
        <v>42</v>
      </c>
      <c r="U309" s="44">
        <f>IFERROR(U308/H308,"0")</f>
        <v>21.794871794871796</v>
      </c>
      <c r="V309" s="44">
        <f>IFERROR(V308/H308,"0")</f>
        <v>22</v>
      </c>
      <c r="W309" s="44">
        <f>IFERROR(IF(W308="",0,W308),"0")</f>
        <v>0.47849999999999998</v>
      </c>
      <c r="X309" s="68"/>
      <c r="Y309" s="68"/>
    </row>
    <row r="310" spans="1:52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1"/>
      <c r="M310" s="377" t="s">
        <v>43</v>
      </c>
      <c r="N310" s="378"/>
      <c r="O310" s="378"/>
      <c r="P310" s="378"/>
      <c r="Q310" s="378"/>
      <c r="R310" s="378"/>
      <c r="S310" s="379"/>
      <c r="T310" s="43" t="s">
        <v>0</v>
      </c>
      <c r="U310" s="44">
        <f>IFERROR(SUM(U308:U308),"0")</f>
        <v>170</v>
      </c>
      <c r="V310" s="44">
        <f>IFERROR(SUM(V308:V308),"0")</f>
        <v>171.6</v>
      </c>
      <c r="W310" s="43"/>
      <c r="X310" s="68"/>
      <c r="Y310" s="68"/>
    </row>
    <row r="311" spans="1:52" ht="16.5" customHeight="1" x14ac:dyDescent="0.25">
      <c r="A311" s="371" t="s">
        <v>442</v>
      </c>
      <c r="B311" s="371"/>
      <c r="C311" s="371"/>
      <c r="D311" s="371"/>
      <c r="E311" s="371"/>
      <c r="F311" s="371"/>
      <c r="G311" s="371"/>
      <c r="H311" s="371"/>
      <c r="I311" s="371"/>
      <c r="J311" s="371"/>
      <c r="K311" s="371"/>
      <c r="L311" s="371"/>
      <c r="M311" s="371"/>
      <c r="N311" s="371"/>
      <c r="O311" s="371"/>
      <c r="P311" s="371"/>
      <c r="Q311" s="371"/>
      <c r="R311" s="371"/>
      <c r="S311" s="371"/>
      <c r="T311" s="371"/>
      <c r="U311" s="371"/>
      <c r="V311" s="371"/>
      <c r="W311" s="371"/>
      <c r="X311" s="66"/>
      <c r="Y311" s="66"/>
    </row>
    <row r="312" spans="1:52" ht="14.25" customHeight="1" x14ac:dyDescent="0.25">
      <c r="A312" s="372" t="s">
        <v>113</v>
      </c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2"/>
      <c r="O312" s="372"/>
      <c r="P312" s="372"/>
      <c r="Q312" s="372"/>
      <c r="R312" s="372"/>
      <c r="S312" s="372"/>
      <c r="T312" s="372"/>
      <c r="U312" s="372"/>
      <c r="V312" s="372"/>
      <c r="W312" s="372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73">
        <v>4607091384185</v>
      </c>
      <c r="E313" s="373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130</v>
      </c>
      <c r="V313" s="56">
        <f>IFERROR(IF(U313="",0,CEILING((U313/$H313),1)*$H313),"")</f>
        <v>132</v>
      </c>
      <c r="W313" s="42">
        <f>IFERROR(IF(V313=0,"",ROUNDUP(V313/H313,0)*0.02175),"")</f>
        <v>0.23924999999999999</v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73">
        <v>4607091384192</v>
      </c>
      <c r="E314" s="373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75"/>
      <c r="O314" s="375"/>
      <c r="P314" s="375"/>
      <c r="Q314" s="376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447</v>
      </c>
      <c r="B315" s="64" t="s">
        <v>448</v>
      </c>
      <c r="C315" s="37">
        <v>4301011483</v>
      </c>
      <c r="D315" s="373">
        <v>4680115881907</v>
      </c>
      <c r="E315" s="373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75"/>
      <c r="O315" s="375"/>
      <c r="P315" s="375"/>
      <c r="Q315" s="37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73">
        <v>4607091384680</v>
      </c>
      <c r="E316" s="373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75"/>
      <c r="O316" s="375"/>
      <c r="P316" s="375"/>
      <c r="Q316" s="37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IFERROR(IF(V316=0,"",ROUNDUP(V316/H316,0)*0.00937),"")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80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1"/>
      <c r="M317" s="377" t="s">
        <v>43</v>
      </c>
      <c r="N317" s="378"/>
      <c r="O317" s="378"/>
      <c r="P317" s="378"/>
      <c r="Q317" s="378"/>
      <c r="R317" s="378"/>
      <c r="S317" s="379"/>
      <c r="T317" s="43" t="s">
        <v>42</v>
      </c>
      <c r="U317" s="44">
        <f>IFERROR(U313/H313,"0")+IFERROR(U314/H314,"0")+IFERROR(U315/H315,"0")+IFERROR(U316/H316,"0")</f>
        <v>10.833333333333334</v>
      </c>
      <c r="V317" s="44">
        <f>IFERROR(V313/H313,"0")+IFERROR(V314/H314,"0")+IFERROR(V315/H315,"0")+IFERROR(V316/H316,"0")</f>
        <v>11</v>
      </c>
      <c r="W317" s="44">
        <f>IFERROR(IF(W313="",0,W313),"0")+IFERROR(IF(W314="",0,W314),"0")+IFERROR(IF(W315="",0,W315),"0")+IFERROR(IF(W316="",0,W316),"0")</f>
        <v>0.23924999999999999</v>
      </c>
      <c r="X317" s="68"/>
      <c r="Y317" s="68"/>
    </row>
    <row r="318" spans="1:52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1"/>
      <c r="M318" s="377" t="s">
        <v>43</v>
      </c>
      <c r="N318" s="378"/>
      <c r="O318" s="378"/>
      <c r="P318" s="378"/>
      <c r="Q318" s="378"/>
      <c r="R318" s="378"/>
      <c r="S318" s="379"/>
      <c r="T318" s="43" t="s">
        <v>0</v>
      </c>
      <c r="U318" s="44">
        <f>IFERROR(SUM(U313:U316),"0")</f>
        <v>130</v>
      </c>
      <c r="V318" s="44">
        <f>IFERROR(SUM(V313:V316),"0")</f>
        <v>132</v>
      </c>
      <c r="W318" s="43"/>
      <c r="X318" s="68"/>
      <c r="Y318" s="68"/>
    </row>
    <row r="319" spans="1:52" ht="14.25" customHeight="1" x14ac:dyDescent="0.25">
      <c r="A319" s="372" t="s">
        <v>75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67"/>
      <c r="Y319" s="67"/>
    </row>
    <row r="320" spans="1:52" ht="27" customHeight="1" x14ac:dyDescent="0.25">
      <c r="A320" s="64" t="s">
        <v>451</v>
      </c>
      <c r="B320" s="64" t="s">
        <v>452</v>
      </c>
      <c r="C320" s="37">
        <v>4301031139</v>
      </c>
      <c r="D320" s="373">
        <v>4607091384802</v>
      </c>
      <c r="E320" s="373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75"/>
      <c r="O320" s="375"/>
      <c r="P320" s="375"/>
      <c r="Q320" s="376"/>
      <c r="R320" s="40" t="s">
        <v>48</v>
      </c>
      <c r="S320" s="40" t="s">
        <v>48</v>
      </c>
      <c r="T320" s="41" t="s">
        <v>0</v>
      </c>
      <c r="U320" s="59">
        <v>110</v>
      </c>
      <c r="V320" s="56">
        <f>IFERROR(IF(U320="",0,CEILING((U320/$H320),1)*$H320),"")</f>
        <v>113.88</v>
      </c>
      <c r="W320" s="42">
        <f>IFERROR(IF(V320=0,"",ROUNDUP(V320/H320,0)*0.00753),"")</f>
        <v>0.19578000000000001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453</v>
      </c>
      <c r="B321" s="64" t="s">
        <v>454</v>
      </c>
      <c r="C321" s="37">
        <v>4301031140</v>
      </c>
      <c r="D321" s="373">
        <v>4607091384826</v>
      </c>
      <c r="E321" s="373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75"/>
      <c r="O321" s="375"/>
      <c r="P321" s="375"/>
      <c r="Q321" s="37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377" t="s">
        <v>43</v>
      </c>
      <c r="N322" s="378"/>
      <c r="O322" s="378"/>
      <c r="P322" s="378"/>
      <c r="Q322" s="378"/>
      <c r="R322" s="378"/>
      <c r="S322" s="379"/>
      <c r="T322" s="43" t="s">
        <v>42</v>
      </c>
      <c r="U322" s="44">
        <f>IFERROR(U320/H320,"0")+IFERROR(U321/H321,"0")</f>
        <v>25.114155251141554</v>
      </c>
      <c r="V322" s="44">
        <f>IFERROR(V320/H320,"0")+IFERROR(V321/H321,"0")</f>
        <v>26</v>
      </c>
      <c r="W322" s="44">
        <f>IFERROR(IF(W320="",0,W320),"0")+IFERROR(IF(W321="",0,W321),"0")</f>
        <v>0.19578000000000001</v>
      </c>
      <c r="X322" s="68"/>
      <c r="Y322" s="68"/>
    </row>
    <row r="323" spans="1:52" x14ac:dyDescent="0.2">
      <c r="A323" s="380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1"/>
      <c r="M323" s="377" t="s">
        <v>43</v>
      </c>
      <c r="N323" s="378"/>
      <c r="O323" s="378"/>
      <c r="P323" s="378"/>
      <c r="Q323" s="378"/>
      <c r="R323" s="378"/>
      <c r="S323" s="379"/>
      <c r="T323" s="43" t="s">
        <v>0</v>
      </c>
      <c r="U323" s="44">
        <f>IFERROR(SUM(U320:U321),"0")</f>
        <v>110</v>
      </c>
      <c r="V323" s="44">
        <f>IFERROR(SUM(V320:V321),"0")</f>
        <v>113.88</v>
      </c>
      <c r="W323" s="43"/>
      <c r="X323" s="68"/>
      <c r="Y323" s="68"/>
    </row>
    <row r="324" spans="1:52" ht="14.25" customHeight="1" x14ac:dyDescent="0.25">
      <c r="A324" s="372" t="s">
        <v>79</v>
      </c>
      <c r="B324" s="372"/>
      <c r="C324" s="372"/>
      <c r="D324" s="372"/>
      <c r="E324" s="372"/>
      <c r="F324" s="372"/>
      <c r="G324" s="372"/>
      <c r="H324" s="372"/>
      <c r="I324" s="372"/>
      <c r="J324" s="372"/>
      <c r="K324" s="372"/>
      <c r="L324" s="372"/>
      <c r="M324" s="372"/>
      <c r="N324" s="372"/>
      <c r="O324" s="372"/>
      <c r="P324" s="372"/>
      <c r="Q324" s="372"/>
      <c r="R324" s="372"/>
      <c r="S324" s="372"/>
      <c r="T324" s="372"/>
      <c r="U324" s="372"/>
      <c r="V324" s="372"/>
      <c r="W324" s="372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73">
        <v>4607091384246</v>
      </c>
      <c r="E325" s="373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90</v>
      </c>
      <c r="V325" s="56">
        <f>IFERROR(IF(U325="",0,CEILING((U325/$H325),1)*$H325),"")</f>
        <v>93.6</v>
      </c>
      <c r="W325" s="42">
        <f>IFERROR(IF(V325=0,"",ROUNDUP(V325/H325,0)*0.02175),"")</f>
        <v>0.26100000000000001</v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457</v>
      </c>
      <c r="B326" s="64" t="s">
        <v>458</v>
      </c>
      <c r="C326" s="37">
        <v>4301051445</v>
      </c>
      <c r="D326" s="373">
        <v>4680115881976</v>
      </c>
      <c r="E326" s="373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75"/>
      <c r="O326" s="375"/>
      <c r="P326" s="375"/>
      <c r="Q326" s="376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73">
        <v>4607091384253</v>
      </c>
      <c r="E327" s="373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75"/>
      <c r="O327" s="375"/>
      <c r="P327" s="375"/>
      <c r="Q327" s="37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461</v>
      </c>
      <c r="B328" s="64" t="s">
        <v>462</v>
      </c>
      <c r="C328" s="37">
        <v>4301051444</v>
      </c>
      <c r="D328" s="373">
        <v>4680115881969</v>
      </c>
      <c r="E328" s="373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75"/>
      <c r="O328" s="375"/>
      <c r="P328" s="375"/>
      <c r="Q328" s="376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1"/>
      <c r="M329" s="377" t="s">
        <v>43</v>
      </c>
      <c r="N329" s="378"/>
      <c r="O329" s="378"/>
      <c r="P329" s="378"/>
      <c r="Q329" s="378"/>
      <c r="R329" s="378"/>
      <c r="S329" s="379"/>
      <c r="T329" s="43" t="s">
        <v>42</v>
      </c>
      <c r="U329" s="44">
        <f>IFERROR(U325/H325,"0")+IFERROR(U326/H326,"0")+IFERROR(U327/H327,"0")+IFERROR(U328/H328,"0")</f>
        <v>11.538461538461538</v>
      </c>
      <c r="V329" s="44">
        <f>IFERROR(V325/H325,"0")+IFERROR(V326/H326,"0")+IFERROR(V327/H327,"0")+IFERROR(V328/H328,"0")</f>
        <v>12</v>
      </c>
      <c r="W329" s="44">
        <f>IFERROR(IF(W325="",0,W325),"0")+IFERROR(IF(W326="",0,W326),"0")+IFERROR(IF(W327="",0,W327),"0")+IFERROR(IF(W328="",0,W328),"0")</f>
        <v>0.26100000000000001</v>
      </c>
      <c r="X329" s="68"/>
      <c r="Y329" s="68"/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0</v>
      </c>
      <c r="U330" s="44">
        <f>IFERROR(SUM(U325:U328),"0")</f>
        <v>90</v>
      </c>
      <c r="V330" s="44">
        <f>IFERROR(SUM(V325:V328),"0")</f>
        <v>93.6</v>
      </c>
      <c r="W330" s="43"/>
      <c r="X330" s="68"/>
      <c r="Y330" s="68"/>
    </row>
    <row r="331" spans="1:52" ht="14.25" customHeight="1" x14ac:dyDescent="0.25">
      <c r="A331" s="372" t="s">
        <v>208</v>
      </c>
      <c r="B331" s="372"/>
      <c r="C331" s="372"/>
      <c r="D331" s="372"/>
      <c r="E331" s="372"/>
      <c r="F331" s="372"/>
      <c r="G331" s="372"/>
      <c r="H331" s="372"/>
      <c r="I331" s="372"/>
      <c r="J331" s="372"/>
      <c r="K331" s="372"/>
      <c r="L331" s="372"/>
      <c r="M331" s="372"/>
      <c r="N331" s="372"/>
      <c r="O331" s="372"/>
      <c r="P331" s="372"/>
      <c r="Q331" s="372"/>
      <c r="R331" s="372"/>
      <c r="S331" s="372"/>
      <c r="T331" s="372"/>
      <c r="U331" s="372"/>
      <c r="V331" s="372"/>
      <c r="W331" s="372"/>
      <c r="X331" s="67"/>
      <c r="Y331" s="67"/>
    </row>
    <row r="332" spans="1:52" ht="27" customHeight="1" x14ac:dyDescent="0.25">
      <c r="A332" s="64" t="s">
        <v>463</v>
      </c>
      <c r="B332" s="64" t="s">
        <v>464</v>
      </c>
      <c r="C332" s="37">
        <v>4301060322</v>
      </c>
      <c r="D332" s="373">
        <v>4607091389357</v>
      </c>
      <c r="E332" s="373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75"/>
      <c r="O332" s="375"/>
      <c r="P332" s="375"/>
      <c r="Q332" s="376"/>
      <c r="R332" s="40" t="s">
        <v>48</v>
      </c>
      <c r="S332" s="40" t="s">
        <v>48</v>
      </c>
      <c r="T332" s="41" t="s">
        <v>0</v>
      </c>
      <c r="U332" s="59">
        <v>90</v>
      </c>
      <c r="V332" s="56">
        <f>IFERROR(IF(U332="",0,CEILING((U332/$H332),1)*$H332),"")</f>
        <v>93.6</v>
      </c>
      <c r="W332" s="42">
        <f>IFERROR(IF(V332=0,"",ROUNDUP(V332/H332,0)*0.02175),"")</f>
        <v>0.26100000000000001</v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80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1"/>
      <c r="M333" s="377" t="s">
        <v>43</v>
      </c>
      <c r="N333" s="378"/>
      <c r="O333" s="378"/>
      <c r="P333" s="378"/>
      <c r="Q333" s="378"/>
      <c r="R333" s="378"/>
      <c r="S333" s="379"/>
      <c r="T333" s="43" t="s">
        <v>42</v>
      </c>
      <c r="U333" s="44">
        <f>IFERROR(U332/H332,"0")</f>
        <v>11.538461538461538</v>
      </c>
      <c r="V333" s="44">
        <f>IFERROR(V332/H332,"0")</f>
        <v>12</v>
      </c>
      <c r="W333" s="44">
        <f>IFERROR(IF(W332="",0,W332),"0")</f>
        <v>0.26100000000000001</v>
      </c>
      <c r="X333" s="68"/>
      <c r="Y333" s="68"/>
    </row>
    <row r="334" spans="1:52" x14ac:dyDescent="0.2">
      <c r="A334" s="380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1"/>
      <c r="M334" s="377" t="s">
        <v>43</v>
      </c>
      <c r="N334" s="378"/>
      <c r="O334" s="378"/>
      <c r="P334" s="378"/>
      <c r="Q334" s="378"/>
      <c r="R334" s="378"/>
      <c r="S334" s="379"/>
      <c r="T334" s="43" t="s">
        <v>0</v>
      </c>
      <c r="U334" s="44">
        <f>IFERROR(SUM(U332:U332),"0")</f>
        <v>90</v>
      </c>
      <c r="V334" s="44">
        <f>IFERROR(SUM(V332:V332),"0")</f>
        <v>93.6</v>
      </c>
      <c r="W334" s="43"/>
      <c r="X334" s="68"/>
      <c r="Y334" s="68"/>
    </row>
    <row r="335" spans="1:52" ht="27.75" customHeight="1" x14ac:dyDescent="0.2">
      <c r="A335" s="370" t="s">
        <v>465</v>
      </c>
      <c r="B335" s="370"/>
      <c r="C335" s="370"/>
      <c r="D335" s="370"/>
      <c r="E335" s="370"/>
      <c r="F335" s="370"/>
      <c r="G335" s="370"/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55"/>
      <c r="Y335" s="55"/>
    </row>
    <row r="336" spans="1:52" ht="16.5" customHeight="1" x14ac:dyDescent="0.25">
      <c r="A336" s="371" t="s">
        <v>466</v>
      </c>
      <c r="B336" s="371"/>
      <c r="C336" s="371"/>
      <c r="D336" s="371"/>
      <c r="E336" s="371"/>
      <c r="F336" s="371"/>
      <c r="G336" s="371"/>
      <c r="H336" s="371"/>
      <c r="I336" s="371"/>
      <c r="J336" s="371"/>
      <c r="K336" s="371"/>
      <c r="L336" s="371"/>
      <c r="M336" s="371"/>
      <c r="N336" s="371"/>
      <c r="O336" s="371"/>
      <c r="P336" s="371"/>
      <c r="Q336" s="371"/>
      <c r="R336" s="371"/>
      <c r="S336" s="371"/>
      <c r="T336" s="371"/>
      <c r="U336" s="371"/>
      <c r="V336" s="371"/>
      <c r="W336" s="371"/>
      <c r="X336" s="66"/>
      <c r="Y336" s="66"/>
    </row>
    <row r="337" spans="1:52" ht="14.25" customHeight="1" x14ac:dyDescent="0.25">
      <c r="A337" s="372" t="s">
        <v>113</v>
      </c>
      <c r="B337" s="372"/>
      <c r="C337" s="372"/>
      <c r="D337" s="372"/>
      <c r="E337" s="372"/>
      <c r="F337" s="372"/>
      <c r="G337" s="372"/>
      <c r="H337" s="372"/>
      <c r="I337" s="372"/>
      <c r="J337" s="372"/>
      <c r="K337" s="372"/>
      <c r="L337" s="372"/>
      <c r="M337" s="372"/>
      <c r="N337" s="372"/>
      <c r="O337" s="372"/>
      <c r="P337" s="372"/>
      <c r="Q337" s="372"/>
      <c r="R337" s="372"/>
      <c r="S337" s="372"/>
      <c r="T337" s="372"/>
      <c r="U337" s="372"/>
      <c r="V337" s="372"/>
      <c r="W337" s="372"/>
      <c r="X337" s="67"/>
      <c r="Y337" s="67"/>
    </row>
    <row r="338" spans="1:52" ht="27" customHeight="1" x14ac:dyDescent="0.25">
      <c r="A338" s="64" t="s">
        <v>467</v>
      </c>
      <c r="B338" s="64" t="s">
        <v>468</v>
      </c>
      <c r="C338" s="37">
        <v>4301011428</v>
      </c>
      <c r="D338" s="373">
        <v>4607091389708</v>
      </c>
      <c r="E338" s="373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75"/>
      <c r="O338" s="375"/>
      <c r="P338" s="375"/>
      <c r="Q338" s="376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469</v>
      </c>
      <c r="B339" s="64" t="s">
        <v>470</v>
      </c>
      <c r="C339" s="37">
        <v>4301011427</v>
      </c>
      <c r="D339" s="373">
        <v>4607091389692</v>
      </c>
      <c r="E339" s="373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75"/>
      <c r="O339" s="375"/>
      <c r="P339" s="375"/>
      <c r="Q339" s="376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x14ac:dyDescent="0.2">
      <c r="A340" s="380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1"/>
      <c r="M340" s="377" t="s">
        <v>43</v>
      </c>
      <c r="N340" s="378"/>
      <c r="O340" s="378"/>
      <c r="P340" s="378"/>
      <c r="Q340" s="378"/>
      <c r="R340" s="378"/>
      <c r="S340" s="379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1"/>
      <c r="M341" s="377" t="s">
        <v>43</v>
      </c>
      <c r="N341" s="378"/>
      <c r="O341" s="378"/>
      <c r="P341" s="378"/>
      <c r="Q341" s="378"/>
      <c r="R341" s="378"/>
      <c r="S341" s="379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customHeight="1" x14ac:dyDescent="0.25">
      <c r="A342" s="372" t="s">
        <v>75</v>
      </c>
      <c r="B342" s="372"/>
      <c r="C342" s="372"/>
      <c r="D342" s="372"/>
      <c r="E342" s="372"/>
      <c r="F342" s="372"/>
      <c r="G342" s="372"/>
      <c r="H342" s="372"/>
      <c r="I342" s="372"/>
      <c r="J342" s="372"/>
      <c r="K342" s="372"/>
      <c r="L342" s="372"/>
      <c r="M342" s="372"/>
      <c r="N342" s="372"/>
      <c r="O342" s="372"/>
      <c r="P342" s="372"/>
      <c r="Q342" s="372"/>
      <c r="R342" s="372"/>
      <c r="S342" s="372"/>
      <c r="T342" s="372"/>
      <c r="U342" s="372"/>
      <c r="V342" s="372"/>
      <c r="W342" s="372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73">
        <v>4607091389753</v>
      </c>
      <c r="E343" s="373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545</v>
      </c>
      <c r="V343" s="56">
        <f t="shared" ref="V343:V355" si="15">IFERROR(IF(U343="",0,CEILING((U343/$H343),1)*$H343),"")</f>
        <v>546</v>
      </c>
      <c r="W343" s="42">
        <f>IFERROR(IF(V343=0,"",ROUNDUP(V343/H343,0)*0.00753),"")</f>
        <v>0.97889999999999999</v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473</v>
      </c>
      <c r="B344" s="64" t="s">
        <v>474</v>
      </c>
      <c r="C344" s="37">
        <v>4301031174</v>
      </c>
      <c r="D344" s="373">
        <v>4607091389760</v>
      </c>
      <c r="E344" s="373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90</v>
      </c>
      <c r="V344" s="56">
        <f t="shared" si="15"/>
        <v>92.4</v>
      </c>
      <c r="W344" s="42">
        <f>IFERROR(IF(V344=0,"",ROUNDUP(V344/H344,0)*0.00753),"")</f>
        <v>0.16566</v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73">
        <v>4607091389746</v>
      </c>
      <c r="E345" s="373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484</v>
      </c>
      <c r="V345" s="56">
        <f t="shared" si="15"/>
        <v>487.20000000000005</v>
      </c>
      <c r="W345" s="42">
        <f>IFERROR(IF(V345=0,"",ROUNDUP(V345/H345,0)*0.00753),"")</f>
        <v>0.87348000000000003</v>
      </c>
      <c r="X345" s="69" t="s">
        <v>48</v>
      </c>
      <c r="Y345" s="70" t="s">
        <v>48</v>
      </c>
      <c r="AC345" s="71"/>
      <c r="AZ345" s="253" t="s">
        <v>65</v>
      </c>
    </row>
    <row r="346" spans="1:52" ht="37.5" customHeight="1" x14ac:dyDescent="0.25">
      <c r="A346" s="64" t="s">
        <v>477</v>
      </c>
      <c r="B346" s="64" t="s">
        <v>478</v>
      </c>
      <c r="C346" s="37">
        <v>4301031236</v>
      </c>
      <c r="D346" s="373">
        <v>4680115882928</v>
      </c>
      <c r="E346" s="373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479</v>
      </c>
      <c r="B347" s="64" t="s">
        <v>480</v>
      </c>
      <c r="C347" s="37">
        <v>4301031257</v>
      </c>
      <c r="D347" s="373">
        <v>4680115883147</v>
      </c>
      <c r="E347" s="373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481</v>
      </c>
      <c r="B348" s="64" t="s">
        <v>482</v>
      </c>
      <c r="C348" s="37">
        <v>4301031178</v>
      </c>
      <c r="D348" s="373">
        <v>4607091384338</v>
      </c>
      <c r="E348" s="373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2</v>
      </c>
      <c r="V348" s="56">
        <f t="shared" si="15"/>
        <v>2.1</v>
      </c>
      <c r="W348" s="42">
        <f t="shared" si="16"/>
        <v>5.0200000000000002E-3</v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483</v>
      </c>
      <c r="B349" s="64" t="s">
        <v>484</v>
      </c>
      <c r="C349" s="37">
        <v>4301031254</v>
      </c>
      <c r="D349" s="373">
        <v>4680115883154</v>
      </c>
      <c r="E349" s="373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485</v>
      </c>
      <c r="B350" s="64" t="s">
        <v>486</v>
      </c>
      <c r="C350" s="37">
        <v>4301031171</v>
      </c>
      <c r="D350" s="373">
        <v>4607091389524</v>
      </c>
      <c r="E350" s="373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487</v>
      </c>
      <c r="B351" s="64" t="s">
        <v>488</v>
      </c>
      <c r="C351" s="37">
        <v>4301031258</v>
      </c>
      <c r="D351" s="373">
        <v>4680115883161</v>
      </c>
      <c r="E351" s="373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489</v>
      </c>
      <c r="B352" s="64" t="s">
        <v>490</v>
      </c>
      <c r="C352" s="37">
        <v>4301031170</v>
      </c>
      <c r="D352" s="373">
        <v>4607091384345</v>
      </c>
      <c r="E352" s="373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491</v>
      </c>
      <c r="B353" s="64" t="s">
        <v>492</v>
      </c>
      <c r="C353" s="37">
        <v>4301031256</v>
      </c>
      <c r="D353" s="373">
        <v>4680115883178</v>
      </c>
      <c r="E353" s="373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75"/>
      <c r="O353" s="375"/>
      <c r="P353" s="375"/>
      <c r="Q353" s="376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493</v>
      </c>
      <c r="B354" s="64" t="s">
        <v>494</v>
      </c>
      <c r="C354" s="37">
        <v>4301031172</v>
      </c>
      <c r="D354" s="373">
        <v>4607091389531</v>
      </c>
      <c r="E354" s="373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75"/>
      <c r="O354" s="375"/>
      <c r="P354" s="375"/>
      <c r="Q354" s="376"/>
      <c r="R354" s="40" t="s">
        <v>48</v>
      </c>
      <c r="S354" s="40" t="s">
        <v>48</v>
      </c>
      <c r="T354" s="41" t="s">
        <v>0</v>
      </c>
      <c r="U354" s="59">
        <v>4</v>
      </c>
      <c r="V354" s="56">
        <f t="shared" si="15"/>
        <v>4.2</v>
      </c>
      <c r="W354" s="42">
        <f t="shared" si="16"/>
        <v>1.004E-2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495</v>
      </c>
      <c r="B355" s="64" t="s">
        <v>496</v>
      </c>
      <c r="C355" s="37">
        <v>4301031255</v>
      </c>
      <c r="D355" s="373">
        <v>4680115883185</v>
      </c>
      <c r="E355" s="373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1" t="s">
        <v>497</v>
      </c>
      <c r="N355" s="375"/>
      <c r="O355" s="375"/>
      <c r="P355" s="375"/>
      <c r="Q355" s="376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1"/>
      <c r="M356" s="377" t="s">
        <v>43</v>
      </c>
      <c r="N356" s="378"/>
      <c r="O356" s="378"/>
      <c r="P356" s="378"/>
      <c r="Q356" s="378"/>
      <c r="R356" s="378"/>
      <c r="S356" s="379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269.28571428571428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271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2.0331000000000001</v>
      </c>
      <c r="X356" s="68"/>
      <c r="Y356" s="68"/>
    </row>
    <row r="357" spans="1:52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1"/>
      <c r="M357" s="377" t="s">
        <v>43</v>
      </c>
      <c r="N357" s="378"/>
      <c r="O357" s="378"/>
      <c r="P357" s="378"/>
      <c r="Q357" s="378"/>
      <c r="R357" s="378"/>
      <c r="S357" s="379"/>
      <c r="T357" s="43" t="s">
        <v>0</v>
      </c>
      <c r="U357" s="44">
        <f>IFERROR(SUM(U343:U355),"0")</f>
        <v>1125</v>
      </c>
      <c r="V357" s="44">
        <f>IFERROR(SUM(V343:V355),"0")</f>
        <v>1131.8999999999999</v>
      </c>
      <c r="W357" s="43"/>
      <c r="X357" s="68"/>
      <c r="Y357" s="68"/>
    </row>
    <row r="358" spans="1:52" ht="14.25" customHeight="1" x14ac:dyDescent="0.25">
      <c r="A358" s="372" t="s">
        <v>79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2"/>
      <c r="L358" s="372"/>
      <c r="M358" s="372"/>
      <c r="N358" s="372"/>
      <c r="O358" s="372"/>
      <c r="P358" s="372"/>
      <c r="Q358" s="372"/>
      <c r="R358" s="372"/>
      <c r="S358" s="372"/>
      <c r="T358" s="372"/>
      <c r="U358" s="372"/>
      <c r="V358" s="372"/>
      <c r="W358" s="372"/>
      <c r="X358" s="67"/>
      <c r="Y358" s="67"/>
    </row>
    <row r="359" spans="1:52" ht="27" customHeight="1" x14ac:dyDescent="0.25">
      <c r="A359" s="64" t="s">
        <v>498</v>
      </c>
      <c r="B359" s="64" t="s">
        <v>499</v>
      </c>
      <c r="C359" s="37">
        <v>4301051258</v>
      </c>
      <c r="D359" s="373">
        <v>4607091389685</v>
      </c>
      <c r="E359" s="373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60</v>
      </c>
      <c r="V359" s="56">
        <f>IFERROR(IF(U359="",0,CEILING((U359/$H359),1)*$H359),"")</f>
        <v>62.4</v>
      </c>
      <c r="W359" s="42">
        <f>IFERROR(IF(V359=0,"",ROUNDUP(V359/H359,0)*0.02175),"")</f>
        <v>0.17399999999999999</v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500</v>
      </c>
      <c r="B360" s="64" t="s">
        <v>501</v>
      </c>
      <c r="C360" s="37">
        <v>4301051431</v>
      </c>
      <c r="D360" s="373">
        <v>4607091389654</v>
      </c>
      <c r="E360" s="373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75"/>
      <c r="O360" s="375"/>
      <c r="P360" s="375"/>
      <c r="Q360" s="376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502</v>
      </c>
      <c r="B361" s="64" t="s">
        <v>503</v>
      </c>
      <c r="C361" s="37">
        <v>4301051284</v>
      </c>
      <c r="D361" s="373">
        <v>4607091384352</v>
      </c>
      <c r="E361" s="373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75"/>
      <c r="O361" s="375"/>
      <c r="P361" s="375"/>
      <c r="Q361" s="37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504</v>
      </c>
      <c r="B362" s="64" t="s">
        <v>505</v>
      </c>
      <c r="C362" s="37">
        <v>4301051257</v>
      </c>
      <c r="D362" s="373">
        <v>4607091389661</v>
      </c>
      <c r="E362" s="373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75"/>
      <c r="O362" s="375"/>
      <c r="P362" s="375"/>
      <c r="Q362" s="37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80"/>
      <c r="B363" s="380"/>
      <c r="C363" s="380"/>
      <c r="D363" s="380"/>
      <c r="E363" s="380"/>
      <c r="F363" s="380"/>
      <c r="G363" s="380"/>
      <c r="H363" s="380"/>
      <c r="I363" s="380"/>
      <c r="J363" s="380"/>
      <c r="K363" s="380"/>
      <c r="L363" s="381"/>
      <c r="M363" s="377" t="s">
        <v>43</v>
      </c>
      <c r="N363" s="378"/>
      <c r="O363" s="378"/>
      <c r="P363" s="378"/>
      <c r="Q363" s="378"/>
      <c r="R363" s="378"/>
      <c r="S363" s="379"/>
      <c r="T363" s="43" t="s">
        <v>42</v>
      </c>
      <c r="U363" s="44">
        <f>IFERROR(U359/H359,"0")+IFERROR(U360/H360,"0")+IFERROR(U361/H361,"0")+IFERROR(U362/H362,"0")</f>
        <v>7.6923076923076925</v>
      </c>
      <c r="V363" s="44">
        <f>IFERROR(V359/H359,"0")+IFERROR(V360/H360,"0")+IFERROR(V361/H361,"0")+IFERROR(V362/H362,"0")</f>
        <v>8</v>
      </c>
      <c r="W363" s="44">
        <f>IFERROR(IF(W359="",0,W359),"0")+IFERROR(IF(W360="",0,W360),"0")+IFERROR(IF(W361="",0,W361),"0")+IFERROR(IF(W362="",0,W362),"0")</f>
        <v>0.17399999999999999</v>
      </c>
      <c r="X363" s="68"/>
      <c r="Y363" s="68"/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0</v>
      </c>
      <c r="U364" s="44">
        <f>IFERROR(SUM(U359:U362),"0")</f>
        <v>60</v>
      </c>
      <c r="V364" s="44">
        <f>IFERROR(SUM(V359:V362),"0")</f>
        <v>62.4</v>
      </c>
      <c r="W364" s="43"/>
      <c r="X364" s="68"/>
      <c r="Y364" s="68"/>
    </row>
    <row r="365" spans="1:52" ht="14.25" customHeight="1" x14ac:dyDescent="0.25">
      <c r="A365" s="372" t="s">
        <v>208</v>
      </c>
      <c r="B365" s="372"/>
      <c r="C365" s="372"/>
      <c r="D365" s="372"/>
      <c r="E365" s="372"/>
      <c r="F365" s="372"/>
      <c r="G365" s="372"/>
      <c r="H365" s="372"/>
      <c r="I365" s="372"/>
      <c r="J365" s="372"/>
      <c r="K365" s="372"/>
      <c r="L365" s="372"/>
      <c r="M365" s="372"/>
      <c r="N365" s="372"/>
      <c r="O365" s="372"/>
      <c r="P365" s="372"/>
      <c r="Q365" s="372"/>
      <c r="R365" s="372"/>
      <c r="S365" s="372"/>
      <c r="T365" s="372"/>
      <c r="U365" s="372"/>
      <c r="V365" s="372"/>
      <c r="W365" s="372"/>
      <c r="X365" s="67"/>
      <c r="Y365" s="67"/>
    </row>
    <row r="366" spans="1:52" ht="27" customHeight="1" x14ac:dyDescent="0.25">
      <c r="A366" s="64" t="s">
        <v>506</v>
      </c>
      <c r="B366" s="64" t="s">
        <v>507</v>
      </c>
      <c r="C366" s="37">
        <v>4301060352</v>
      </c>
      <c r="D366" s="373">
        <v>4680115881648</v>
      </c>
      <c r="E366" s="373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75"/>
      <c r="O366" s="375"/>
      <c r="P366" s="375"/>
      <c r="Q366" s="37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80"/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377" t="s">
        <v>43</v>
      </c>
      <c r="N367" s="378"/>
      <c r="O367" s="378"/>
      <c r="P367" s="378"/>
      <c r="Q367" s="378"/>
      <c r="R367" s="378"/>
      <c r="S367" s="379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x14ac:dyDescent="0.2">
      <c r="A368" s="380"/>
      <c r="B368" s="380"/>
      <c r="C368" s="380"/>
      <c r="D368" s="380"/>
      <c r="E368" s="380"/>
      <c r="F368" s="380"/>
      <c r="G368" s="380"/>
      <c r="H368" s="380"/>
      <c r="I368" s="380"/>
      <c r="J368" s="380"/>
      <c r="K368" s="380"/>
      <c r="L368" s="381"/>
      <c r="M368" s="377" t="s">
        <v>43</v>
      </c>
      <c r="N368" s="378"/>
      <c r="O368" s="378"/>
      <c r="P368" s="378"/>
      <c r="Q368" s="378"/>
      <c r="R368" s="378"/>
      <c r="S368" s="379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customHeight="1" x14ac:dyDescent="0.25">
      <c r="A369" s="372" t="s">
        <v>92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4301032042</v>
      </c>
      <c r="D370" s="373">
        <v>4680115883017</v>
      </c>
      <c r="E370" s="373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75"/>
      <c r="O370" s="375"/>
      <c r="P370" s="375"/>
      <c r="Q370" s="376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511</v>
      </c>
      <c r="B371" s="64" t="s">
        <v>512</v>
      </c>
      <c r="C371" s="37">
        <v>4301032043</v>
      </c>
      <c r="D371" s="373">
        <v>4680115883031</v>
      </c>
      <c r="E371" s="373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75"/>
      <c r="O371" s="375"/>
      <c r="P371" s="375"/>
      <c r="Q371" s="37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513</v>
      </c>
      <c r="B372" s="64" t="s">
        <v>514</v>
      </c>
      <c r="C372" s="37">
        <v>4301032041</v>
      </c>
      <c r="D372" s="373">
        <v>4680115883024</v>
      </c>
      <c r="E372" s="373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75"/>
      <c r="O372" s="375"/>
      <c r="P372" s="375"/>
      <c r="Q372" s="376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1"/>
      <c r="M373" s="377" t="s">
        <v>43</v>
      </c>
      <c r="N373" s="378"/>
      <c r="O373" s="378"/>
      <c r="P373" s="378"/>
      <c r="Q373" s="378"/>
      <c r="R373" s="378"/>
      <c r="S373" s="379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customHeight="1" x14ac:dyDescent="0.25">
      <c r="A375" s="372" t="s">
        <v>515</v>
      </c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2"/>
      <c r="O375" s="372"/>
      <c r="P375" s="372"/>
      <c r="Q375" s="372"/>
      <c r="R375" s="372"/>
      <c r="S375" s="372"/>
      <c r="T375" s="372"/>
      <c r="U375" s="372"/>
      <c r="V375" s="372"/>
      <c r="W375" s="372"/>
      <c r="X375" s="67"/>
      <c r="Y375" s="67"/>
    </row>
    <row r="376" spans="1:52" ht="27" customHeight="1" x14ac:dyDescent="0.25">
      <c r="A376" s="64" t="s">
        <v>516</v>
      </c>
      <c r="B376" s="64" t="s">
        <v>517</v>
      </c>
      <c r="C376" s="37">
        <v>4301170009</v>
      </c>
      <c r="D376" s="373">
        <v>4680115882997</v>
      </c>
      <c r="E376" s="373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580" t="s">
        <v>518</v>
      </c>
      <c r="N376" s="375"/>
      <c r="O376" s="375"/>
      <c r="P376" s="375"/>
      <c r="Q376" s="37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1"/>
      <c r="M377" s="377" t="s">
        <v>43</v>
      </c>
      <c r="N377" s="378"/>
      <c r="O377" s="378"/>
      <c r="P377" s="378"/>
      <c r="Q377" s="378"/>
      <c r="R377" s="378"/>
      <c r="S377" s="379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1"/>
      <c r="M378" s="377" t="s">
        <v>43</v>
      </c>
      <c r="N378" s="378"/>
      <c r="O378" s="378"/>
      <c r="P378" s="378"/>
      <c r="Q378" s="378"/>
      <c r="R378" s="378"/>
      <c r="S378" s="379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customHeight="1" x14ac:dyDescent="0.25">
      <c r="A379" s="371" t="s">
        <v>519</v>
      </c>
      <c r="B379" s="371"/>
      <c r="C379" s="371"/>
      <c r="D379" s="371"/>
      <c r="E379" s="371"/>
      <c r="F379" s="371"/>
      <c r="G379" s="371"/>
      <c r="H379" s="371"/>
      <c r="I379" s="371"/>
      <c r="J379" s="371"/>
      <c r="K379" s="371"/>
      <c r="L379" s="371"/>
      <c r="M379" s="371"/>
      <c r="N379" s="371"/>
      <c r="O379" s="371"/>
      <c r="P379" s="371"/>
      <c r="Q379" s="371"/>
      <c r="R379" s="371"/>
      <c r="S379" s="371"/>
      <c r="T379" s="371"/>
      <c r="U379" s="371"/>
      <c r="V379" s="371"/>
      <c r="W379" s="371"/>
      <c r="X379" s="66"/>
      <c r="Y379" s="66"/>
    </row>
    <row r="380" spans="1:52" ht="14.25" customHeight="1" x14ac:dyDescent="0.25">
      <c r="A380" s="372" t="s">
        <v>106</v>
      </c>
      <c r="B380" s="372"/>
      <c r="C380" s="372"/>
      <c r="D380" s="372"/>
      <c r="E380" s="372"/>
      <c r="F380" s="372"/>
      <c r="G380" s="372"/>
      <c r="H380" s="372"/>
      <c r="I380" s="372"/>
      <c r="J380" s="372"/>
      <c r="K380" s="372"/>
      <c r="L380" s="372"/>
      <c r="M380" s="372"/>
      <c r="N380" s="372"/>
      <c r="O380" s="372"/>
      <c r="P380" s="372"/>
      <c r="Q380" s="372"/>
      <c r="R380" s="372"/>
      <c r="S380" s="372"/>
      <c r="T380" s="372"/>
      <c r="U380" s="372"/>
      <c r="V380" s="372"/>
      <c r="W380" s="372"/>
      <c r="X380" s="67"/>
      <c r="Y380" s="67"/>
    </row>
    <row r="381" spans="1:52" ht="27" customHeight="1" x14ac:dyDescent="0.25">
      <c r="A381" s="64" t="s">
        <v>520</v>
      </c>
      <c r="B381" s="64" t="s">
        <v>521</v>
      </c>
      <c r="C381" s="37">
        <v>4301020196</v>
      </c>
      <c r="D381" s="373">
        <v>4607091389388</v>
      </c>
      <c r="E381" s="373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5"/>
      <c r="O381" s="375"/>
      <c r="P381" s="375"/>
      <c r="Q381" s="376"/>
      <c r="R381" s="40" t="s">
        <v>48</v>
      </c>
      <c r="S381" s="40" t="s">
        <v>48</v>
      </c>
      <c r="T381" s="41" t="s">
        <v>0</v>
      </c>
      <c r="U381" s="59">
        <v>40</v>
      </c>
      <c r="V381" s="56">
        <f>IFERROR(IF(U381="",0,CEILING((U381/$H381),1)*$H381),"")</f>
        <v>41.6</v>
      </c>
      <c r="W381" s="42">
        <f>IFERROR(IF(V381=0,"",ROUNDUP(V381/H381,0)*0.01196),"")</f>
        <v>9.5680000000000001E-2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522</v>
      </c>
      <c r="B382" s="64" t="s">
        <v>523</v>
      </c>
      <c r="C382" s="37">
        <v>4301020185</v>
      </c>
      <c r="D382" s="373">
        <v>4607091389364</v>
      </c>
      <c r="E382" s="373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5"/>
      <c r="O382" s="375"/>
      <c r="P382" s="375"/>
      <c r="Q382" s="376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x14ac:dyDescent="0.2">
      <c r="A383" s="380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1"/>
      <c r="M383" s="377" t="s">
        <v>43</v>
      </c>
      <c r="N383" s="378"/>
      <c r="O383" s="378"/>
      <c r="P383" s="378"/>
      <c r="Q383" s="378"/>
      <c r="R383" s="378"/>
      <c r="S383" s="379"/>
      <c r="T383" s="43" t="s">
        <v>42</v>
      </c>
      <c r="U383" s="44">
        <f>IFERROR(U381/H381,"0")+IFERROR(U382/H382,"0")</f>
        <v>7.6923076923076916</v>
      </c>
      <c r="V383" s="44">
        <f>IFERROR(V381/H381,"0")+IFERROR(V382/H382,"0")</f>
        <v>8</v>
      </c>
      <c r="W383" s="44">
        <f>IFERROR(IF(W381="",0,W381),"0")+IFERROR(IF(W382="",0,W382),"0")</f>
        <v>9.5680000000000001E-2</v>
      </c>
      <c r="X383" s="68"/>
      <c r="Y383" s="68"/>
    </row>
    <row r="384" spans="1:52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1"/>
      <c r="M384" s="377" t="s">
        <v>43</v>
      </c>
      <c r="N384" s="378"/>
      <c r="O384" s="378"/>
      <c r="P384" s="378"/>
      <c r="Q384" s="378"/>
      <c r="R384" s="378"/>
      <c r="S384" s="379"/>
      <c r="T384" s="43" t="s">
        <v>0</v>
      </c>
      <c r="U384" s="44">
        <f>IFERROR(SUM(U381:U382),"0")</f>
        <v>40</v>
      </c>
      <c r="V384" s="44">
        <f>IFERROR(SUM(V381:V382),"0")</f>
        <v>41.6</v>
      </c>
      <c r="W384" s="43"/>
      <c r="X384" s="68"/>
      <c r="Y384" s="68"/>
    </row>
    <row r="385" spans="1:52" ht="14.25" customHeight="1" x14ac:dyDescent="0.25">
      <c r="A385" s="372" t="s">
        <v>75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2"/>
      <c r="O385" s="372"/>
      <c r="P385" s="372"/>
      <c r="Q385" s="372"/>
      <c r="R385" s="372"/>
      <c r="S385" s="372"/>
      <c r="T385" s="372"/>
      <c r="U385" s="372"/>
      <c r="V385" s="372"/>
      <c r="W385" s="372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73">
        <v>4607091389739</v>
      </c>
      <c r="E386" s="373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700</v>
      </c>
      <c r="V386" s="56">
        <f t="shared" ref="V386:V392" si="17">IFERROR(IF(U386="",0,CEILING((U386/$H386),1)*$H386),"")</f>
        <v>701.4</v>
      </c>
      <c r="W386" s="42">
        <f>IFERROR(IF(V386=0,"",ROUNDUP(V386/H386,0)*0.00753),"")</f>
        <v>1.2575100000000001</v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526</v>
      </c>
      <c r="B387" s="64" t="s">
        <v>527</v>
      </c>
      <c r="C387" s="37">
        <v>4301031247</v>
      </c>
      <c r="D387" s="373">
        <v>4680115883048</v>
      </c>
      <c r="E387" s="373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528</v>
      </c>
      <c r="B388" s="64" t="s">
        <v>529</v>
      </c>
      <c r="C388" s="37">
        <v>4301031176</v>
      </c>
      <c r="D388" s="373">
        <v>4607091389425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4</v>
      </c>
      <c r="V388" s="56">
        <f t="shared" si="17"/>
        <v>4.2</v>
      </c>
      <c r="W388" s="42">
        <f>IFERROR(IF(V388=0,"",ROUNDUP(V388/H388,0)*0.00502),"")</f>
        <v>1.004E-2</v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530</v>
      </c>
      <c r="B389" s="64" t="s">
        <v>531</v>
      </c>
      <c r="C389" s="37">
        <v>4301031215</v>
      </c>
      <c r="D389" s="373">
        <v>4680115882911</v>
      </c>
      <c r="E389" s="373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586" t="s">
        <v>532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533</v>
      </c>
      <c r="B390" s="64" t="s">
        <v>534</v>
      </c>
      <c r="C390" s="37">
        <v>4301031167</v>
      </c>
      <c r="D390" s="373">
        <v>4680115880771</v>
      </c>
      <c r="E390" s="373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5"/>
      <c r="O390" s="375"/>
      <c r="P390" s="375"/>
      <c r="Q390" s="37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535</v>
      </c>
      <c r="B391" s="64" t="s">
        <v>536</v>
      </c>
      <c r="C391" s="37">
        <v>4301031173</v>
      </c>
      <c r="D391" s="373">
        <v>4607091389500</v>
      </c>
      <c r="E391" s="373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5"/>
      <c r="O391" s="375"/>
      <c r="P391" s="375"/>
      <c r="Q391" s="376"/>
      <c r="R391" s="40" t="s">
        <v>48</v>
      </c>
      <c r="S391" s="40" t="s">
        <v>48</v>
      </c>
      <c r="T391" s="41" t="s">
        <v>0</v>
      </c>
      <c r="U391" s="59">
        <v>4</v>
      </c>
      <c r="V391" s="56">
        <f t="shared" si="17"/>
        <v>4.2</v>
      </c>
      <c r="W391" s="42">
        <f>IFERROR(IF(V391=0,"",ROUNDUP(V391/H391,0)*0.00502),"")</f>
        <v>1.004E-2</v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537</v>
      </c>
      <c r="B392" s="64" t="s">
        <v>538</v>
      </c>
      <c r="C392" s="37">
        <v>4301031103</v>
      </c>
      <c r="D392" s="373">
        <v>4680115881983</v>
      </c>
      <c r="E392" s="373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5"/>
      <c r="O392" s="375"/>
      <c r="P392" s="375"/>
      <c r="Q392" s="37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80"/>
      <c r="B393" s="380"/>
      <c r="C393" s="380"/>
      <c r="D393" s="380"/>
      <c r="E393" s="380"/>
      <c r="F393" s="380"/>
      <c r="G393" s="380"/>
      <c r="H393" s="380"/>
      <c r="I393" s="380"/>
      <c r="J393" s="380"/>
      <c r="K393" s="380"/>
      <c r="L393" s="381"/>
      <c r="M393" s="377" t="s">
        <v>43</v>
      </c>
      <c r="N393" s="378"/>
      <c r="O393" s="378"/>
      <c r="P393" s="378"/>
      <c r="Q393" s="378"/>
      <c r="R393" s="378"/>
      <c r="S393" s="379"/>
      <c r="T393" s="43" t="s">
        <v>42</v>
      </c>
      <c r="U393" s="44">
        <f>IFERROR(U386/H386,"0")+IFERROR(U387/H387,"0")+IFERROR(U388/H388,"0")+IFERROR(U389/H389,"0")+IFERROR(U390/H390,"0")+IFERROR(U391/H391,"0")+IFERROR(U392/H392,"0")</f>
        <v>170.47619047619045</v>
      </c>
      <c r="V393" s="44">
        <f>IFERROR(V386/H386,"0")+IFERROR(V387/H387,"0")+IFERROR(V388/H388,"0")+IFERROR(V389/H389,"0")+IFERROR(V390/H390,"0")+IFERROR(V391/H391,"0")+IFERROR(V392/H392,"0")</f>
        <v>171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1.2775900000000002</v>
      </c>
      <c r="X393" s="68"/>
      <c r="Y393" s="68"/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0</v>
      </c>
      <c r="U394" s="44">
        <f>IFERROR(SUM(U386:U392),"0")</f>
        <v>708</v>
      </c>
      <c r="V394" s="44">
        <f>IFERROR(SUM(V386:V392),"0")</f>
        <v>709.80000000000007</v>
      </c>
      <c r="W394" s="43"/>
      <c r="X394" s="68"/>
      <c r="Y394" s="68"/>
    </row>
    <row r="395" spans="1:52" ht="14.25" customHeight="1" x14ac:dyDescent="0.25">
      <c r="A395" s="372" t="s">
        <v>92</v>
      </c>
      <c r="B395" s="372"/>
      <c r="C395" s="372"/>
      <c r="D395" s="372"/>
      <c r="E395" s="372"/>
      <c r="F395" s="372"/>
      <c r="G395" s="372"/>
      <c r="H395" s="372"/>
      <c r="I395" s="372"/>
      <c r="J395" s="372"/>
      <c r="K395" s="372"/>
      <c r="L395" s="372"/>
      <c r="M395" s="372"/>
      <c r="N395" s="372"/>
      <c r="O395" s="372"/>
      <c r="P395" s="372"/>
      <c r="Q395" s="372"/>
      <c r="R395" s="372"/>
      <c r="S395" s="372"/>
      <c r="T395" s="372"/>
      <c r="U395" s="372"/>
      <c r="V395" s="372"/>
      <c r="W395" s="372"/>
      <c r="X395" s="67"/>
      <c r="Y395" s="67"/>
    </row>
    <row r="396" spans="1:52" ht="27" customHeight="1" x14ac:dyDescent="0.25">
      <c r="A396" s="64" t="s">
        <v>539</v>
      </c>
      <c r="B396" s="64" t="s">
        <v>540</v>
      </c>
      <c r="C396" s="37">
        <v>4301032044</v>
      </c>
      <c r="D396" s="373">
        <v>4680115883000</v>
      </c>
      <c r="E396" s="373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75"/>
      <c r="O396" s="375"/>
      <c r="P396" s="375"/>
      <c r="Q396" s="376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80"/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377" t="s">
        <v>43</v>
      </c>
      <c r="N397" s="378"/>
      <c r="O397" s="378"/>
      <c r="P397" s="378"/>
      <c r="Q397" s="378"/>
      <c r="R397" s="378"/>
      <c r="S397" s="379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customHeight="1" x14ac:dyDescent="0.25">
      <c r="A399" s="372" t="s">
        <v>515</v>
      </c>
      <c r="B399" s="372"/>
      <c r="C399" s="372"/>
      <c r="D399" s="372"/>
      <c r="E399" s="372"/>
      <c r="F399" s="372"/>
      <c r="G399" s="372"/>
      <c r="H399" s="372"/>
      <c r="I399" s="372"/>
      <c r="J399" s="372"/>
      <c r="K399" s="372"/>
      <c r="L399" s="372"/>
      <c r="M399" s="372"/>
      <c r="N399" s="372"/>
      <c r="O399" s="372"/>
      <c r="P399" s="372"/>
      <c r="Q399" s="372"/>
      <c r="R399" s="372"/>
      <c r="S399" s="372"/>
      <c r="T399" s="372"/>
      <c r="U399" s="372"/>
      <c r="V399" s="372"/>
      <c r="W399" s="372"/>
      <c r="X399" s="67"/>
      <c r="Y399" s="67"/>
    </row>
    <row r="400" spans="1:52" ht="27" customHeight="1" x14ac:dyDescent="0.25">
      <c r="A400" s="64" t="s">
        <v>541</v>
      </c>
      <c r="B400" s="64" t="s">
        <v>542</v>
      </c>
      <c r="C400" s="37">
        <v>4301170008</v>
      </c>
      <c r="D400" s="373">
        <v>4680115882980</v>
      </c>
      <c r="E400" s="373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75"/>
      <c r="O400" s="375"/>
      <c r="P400" s="375"/>
      <c r="Q400" s="376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80"/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1"/>
      <c r="M401" s="377" t="s">
        <v>43</v>
      </c>
      <c r="N401" s="378"/>
      <c r="O401" s="378"/>
      <c r="P401" s="378"/>
      <c r="Q401" s="378"/>
      <c r="R401" s="378"/>
      <c r="S401" s="37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0"/>
      <c r="B402" s="380"/>
      <c r="C402" s="380"/>
      <c r="D402" s="380"/>
      <c r="E402" s="380"/>
      <c r="F402" s="380"/>
      <c r="G402" s="380"/>
      <c r="H402" s="380"/>
      <c r="I402" s="380"/>
      <c r="J402" s="380"/>
      <c r="K402" s="380"/>
      <c r="L402" s="381"/>
      <c r="M402" s="377" t="s">
        <v>43</v>
      </c>
      <c r="N402" s="378"/>
      <c r="O402" s="378"/>
      <c r="P402" s="378"/>
      <c r="Q402" s="378"/>
      <c r="R402" s="378"/>
      <c r="S402" s="37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customHeight="1" x14ac:dyDescent="0.2">
      <c r="A403" s="370" t="s">
        <v>543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55"/>
      <c r="Y403" s="55"/>
    </row>
    <row r="404" spans="1:52" ht="16.5" customHeight="1" x14ac:dyDescent="0.25">
      <c r="A404" s="371" t="s">
        <v>543</v>
      </c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371"/>
      <c r="W404" s="371"/>
      <c r="X404" s="66"/>
      <c r="Y404" s="66"/>
    </row>
    <row r="405" spans="1:52" ht="14.25" customHeight="1" x14ac:dyDescent="0.25">
      <c r="A405" s="372" t="s">
        <v>113</v>
      </c>
      <c r="B405" s="372"/>
      <c r="C405" s="372"/>
      <c r="D405" s="372"/>
      <c r="E405" s="372"/>
      <c r="F405" s="372"/>
      <c r="G405" s="372"/>
      <c r="H405" s="372"/>
      <c r="I405" s="372"/>
      <c r="J405" s="372"/>
      <c r="K405" s="372"/>
      <c r="L405" s="372"/>
      <c r="M405" s="372"/>
      <c r="N405" s="372"/>
      <c r="O405" s="372"/>
      <c r="P405" s="372"/>
      <c r="Q405" s="372"/>
      <c r="R405" s="372"/>
      <c r="S405" s="372"/>
      <c r="T405" s="372"/>
      <c r="U405" s="372"/>
      <c r="V405" s="372"/>
      <c r="W405" s="372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73">
        <v>4607091389067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5</v>
      </c>
      <c r="V406" s="56">
        <f t="shared" ref="V406:V414" si="18">IFERROR(IF(U406="",0,CEILING((U406/$H406),1)*$H406),"")</f>
        <v>5.28</v>
      </c>
      <c r="W406" s="42">
        <f>IFERROR(IF(V406=0,"",ROUNDUP(V406/H406,0)*0.01196),"")</f>
        <v>1.196E-2</v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546</v>
      </c>
      <c r="B407" s="64" t="s">
        <v>547</v>
      </c>
      <c r="C407" s="37">
        <v>4301011363</v>
      </c>
      <c r="D407" s="373">
        <v>4607091383522</v>
      </c>
      <c r="E407" s="373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210</v>
      </c>
      <c r="V407" s="56">
        <f t="shared" si="18"/>
        <v>211.20000000000002</v>
      </c>
      <c r="W407" s="42">
        <f>IFERROR(IF(V407=0,"",ROUNDUP(V407/H407,0)*0.01196),"")</f>
        <v>0.47839999999999999</v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548</v>
      </c>
      <c r="B408" s="64" t="s">
        <v>549</v>
      </c>
      <c r="C408" s="37">
        <v>4301011431</v>
      </c>
      <c r="D408" s="373">
        <v>4607091384437</v>
      </c>
      <c r="E408" s="373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550</v>
      </c>
      <c r="B409" s="64" t="s">
        <v>551</v>
      </c>
      <c r="C409" s="37">
        <v>4301011365</v>
      </c>
      <c r="D409" s="373">
        <v>4607091389104</v>
      </c>
      <c r="E409" s="373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95</v>
      </c>
      <c r="V409" s="56">
        <f t="shared" si="18"/>
        <v>95.04</v>
      </c>
      <c r="W409" s="42">
        <f>IFERROR(IF(V409=0,"",ROUNDUP(V409/H409,0)*0.01196),"")</f>
        <v>0.21528</v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552</v>
      </c>
      <c r="B410" s="64" t="s">
        <v>553</v>
      </c>
      <c r="C410" s="37">
        <v>4301011367</v>
      </c>
      <c r="D410" s="373">
        <v>4680115880603</v>
      </c>
      <c r="E410" s="373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554</v>
      </c>
      <c r="B411" s="64" t="s">
        <v>555</v>
      </c>
      <c r="C411" s="37">
        <v>4301011168</v>
      </c>
      <c r="D411" s="373">
        <v>4607091389999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556</v>
      </c>
      <c r="B412" s="64" t="s">
        <v>557</v>
      </c>
      <c r="C412" s="37">
        <v>4301011372</v>
      </c>
      <c r="D412" s="373">
        <v>4680115882782</v>
      </c>
      <c r="E412" s="373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75"/>
      <c r="O412" s="375"/>
      <c r="P412" s="375"/>
      <c r="Q412" s="376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558</v>
      </c>
      <c r="B413" s="64" t="s">
        <v>559</v>
      </c>
      <c r="C413" s="37">
        <v>4301011190</v>
      </c>
      <c r="D413" s="373">
        <v>4607091389098</v>
      </c>
      <c r="E413" s="373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75"/>
      <c r="O413" s="375"/>
      <c r="P413" s="375"/>
      <c r="Q413" s="376"/>
      <c r="R413" s="40" t="s">
        <v>48</v>
      </c>
      <c r="S413" s="40" t="s">
        <v>48</v>
      </c>
      <c r="T413" s="41" t="s">
        <v>0</v>
      </c>
      <c r="U413" s="59">
        <v>6</v>
      </c>
      <c r="V413" s="56">
        <f t="shared" si="18"/>
        <v>7.1999999999999993</v>
      </c>
      <c r="W413" s="42">
        <f>IFERROR(IF(V413=0,"",ROUNDUP(V413/H413,0)*0.00753),"")</f>
        <v>2.2589999999999999E-2</v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560</v>
      </c>
      <c r="B414" s="64" t="s">
        <v>561</v>
      </c>
      <c r="C414" s="37">
        <v>4301011366</v>
      </c>
      <c r="D414" s="373">
        <v>4607091389982</v>
      </c>
      <c r="E414" s="37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75"/>
      <c r="O414" s="375"/>
      <c r="P414" s="375"/>
      <c r="Q414" s="376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1"/>
      <c r="M415" s="377" t="s">
        <v>43</v>
      </c>
      <c r="N415" s="378"/>
      <c r="O415" s="378"/>
      <c r="P415" s="378"/>
      <c r="Q415" s="378"/>
      <c r="R415" s="378"/>
      <c r="S415" s="379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61.212121212121211</v>
      </c>
      <c r="V415" s="44">
        <f>IFERROR(V406/H406,"0")+IFERROR(V407/H407,"0")+IFERROR(V408/H408,"0")+IFERROR(V409/H409,"0")+IFERROR(V410/H410,"0")+IFERROR(V411/H411,"0")+IFERROR(V412/H412,"0")+IFERROR(V413/H413,"0")+IFERROR(V414/H414,"0")</f>
        <v>62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0.72823000000000004</v>
      </c>
      <c r="X415" s="68"/>
      <c r="Y415" s="68"/>
    </row>
    <row r="416" spans="1:52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1"/>
      <c r="M416" s="377" t="s">
        <v>43</v>
      </c>
      <c r="N416" s="378"/>
      <c r="O416" s="378"/>
      <c r="P416" s="378"/>
      <c r="Q416" s="378"/>
      <c r="R416" s="378"/>
      <c r="S416" s="379"/>
      <c r="T416" s="43" t="s">
        <v>0</v>
      </c>
      <c r="U416" s="44">
        <f>IFERROR(SUM(U406:U414),"0")</f>
        <v>316</v>
      </c>
      <c r="V416" s="44">
        <f>IFERROR(SUM(V406:V414),"0")</f>
        <v>318.72000000000003</v>
      </c>
      <c r="W416" s="43"/>
      <c r="X416" s="68"/>
      <c r="Y416" s="68"/>
    </row>
    <row r="417" spans="1:52" ht="14.25" customHeight="1" x14ac:dyDescent="0.25">
      <c r="A417" s="372" t="s">
        <v>106</v>
      </c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2"/>
      <c r="O417" s="372"/>
      <c r="P417" s="372"/>
      <c r="Q417" s="372"/>
      <c r="R417" s="372"/>
      <c r="S417" s="372"/>
      <c r="T417" s="372"/>
      <c r="U417" s="372"/>
      <c r="V417" s="372"/>
      <c r="W417" s="372"/>
      <c r="X417" s="67"/>
      <c r="Y417" s="67"/>
    </row>
    <row r="418" spans="1:52" ht="16.5" customHeight="1" x14ac:dyDescent="0.25">
      <c r="A418" s="64" t="s">
        <v>562</v>
      </c>
      <c r="B418" s="64" t="s">
        <v>563</v>
      </c>
      <c r="C418" s="37">
        <v>4301020222</v>
      </c>
      <c r="D418" s="373">
        <v>4607091388930</v>
      </c>
      <c r="E418" s="37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75"/>
      <c r="O418" s="375"/>
      <c r="P418" s="375"/>
      <c r="Q418" s="376"/>
      <c r="R418" s="40" t="s">
        <v>48</v>
      </c>
      <c r="S418" s="40" t="s">
        <v>48</v>
      </c>
      <c r="T418" s="41" t="s">
        <v>0</v>
      </c>
      <c r="U418" s="59">
        <v>160</v>
      </c>
      <c r="V418" s="56">
        <f>IFERROR(IF(U418="",0,CEILING((U418/$H418),1)*$H418),"")</f>
        <v>163.68</v>
      </c>
      <c r="W418" s="42">
        <f>IFERROR(IF(V418=0,"",ROUNDUP(V418/H418,0)*0.01196),"")</f>
        <v>0.37075999999999998</v>
      </c>
      <c r="X418" s="69" t="s">
        <v>48</v>
      </c>
      <c r="Y418" s="70" t="s">
        <v>48</v>
      </c>
      <c r="AC418" s="71"/>
      <c r="AZ418" s="293" t="s">
        <v>65</v>
      </c>
    </row>
    <row r="419" spans="1:52" ht="16.5" customHeight="1" x14ac:dyDescent="0.25">
      <c r="A419" s="64" t="s">
        <v>564</v>
      </c>
      <c r="B419" s="64" t="s">
        <v>565</v>
      </c>
      <c r="C419" s="37">
        <v>4301020206</v>
      </c>
      <c r="D419" s="373">
        <v>4680115880054</v>
      </c>
      <c r="E419" s="37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75"/>
      <c r="O419" s="375"/>
      <c r="P419" s="375"/>
      <c r="Q419" s="376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x14ac:dyDescent="0.2">
      <c r="A420" s="380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1"/>
      <c r="M420" s="377" t="s">
        <v>43</v>
      </c>
      <c r="N420" s="378"/>
      <c r="O420" s="378"/>
      <c r="P420" s="378"/>
      <c r="Q420" s="378"/>
      <c r="R420" s="378"/>
      <c r="S420" s="379"/>
      <c r="T420" s="43" t="s">
        <v>42</v>
      </c>
      <c r="U420" s="44">
        <f>IFERROR(U418/H418,"0")+IFERROR(U419/H419,"0")</f>
        <v>30.303030303030301</v>
      </c>
      <c r="V420" s="44">
        <f>IFERROR(V418/H418,"0")+IFERROR(V419/H419,"0")</f>
        <v>31</v>
      </c>
      <c r="W420" s="44">
        <f>IFERROR(IF(W418="",0,W418),"0")+IFERROR(IF(W419="",0,W419),"0")</f>
        <v>0.37075999999999998</v>
      </c>
      <c r="X420" s="68"/>
      <c r="Y420" s="68"/>
    </row>
    <row r="421" spans="1:52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1"/>
      <c r="M421" s="377" t="s">
        <v>43</v>
      </c>
      <c r="N421" s="378"/>
      <c r="O421" s="378"/>
      <c r="P421" s="378"/>
      <c r="Q421" s="378"/>
      <c r="R421" s="378"/>
      <c r="S421" s="379"/>
      <c r="T421" s="43" t="s">
        <v>0</v>
      </c>
      <c r="U421" s="44">
        <f>IFERROR(SUM(U418:U419),"0")</f>
        <v>160</v>
      </c>
      <c r="V421" s="44">
        <f>IFERROR(SUM(V418:V419),"0")</f>
        <v>163.68</v>
      </c>
      <c r="W421" s="43"/>
      <c r="X421" s="68"/>
      <c r="Y421" s="68"/>
    </row>
    <row r="422" spans="1:52" ht="14.25" customHeight="1" x14ac:dyDescent="0.25">
      <c r="A422" s="372" t="s">
        <v>75</v>
      </c>
      <c r="B422" s="372"/>
      <c r="C422" s="372"/>
      <c r="D422" s="372"/>
      <c r="E422" s="372"/>
      <c r="F422" s="372"/>
      <c r="G422" s="372"/>
      <c r="H422" s="372"/>
      <c r="I422" s="372"/>
      <c r="J422" s="372"/>
      <c r="K422" s="372"/>
      <c r="L422" s="372"/>
      <c r="M422" s="372"/>
      <c r="N422" s="372"/>
      <c r="O422" s="372"/>
      <c r="P422" s="372"/>
      <c r="Q422" s="372"/>
      <c r="R422" s="372"/>
      <c r="S422" s="372"/>
      <c r="T422" s="372"/>
      <c r="U422" s="372"/>
      <c r="V422" s="372"/>
      <c r="W422" s="372"/>
      <c r="X422" s="67"/>
      <c r="Y422" s="67"/>
    </row>
    <row r="423" spans="1:52" ht="27" customHeight="1" x14ac:dyDescent="0.25">
      <c r="A423" s="64" t="s">
        <v>566</v>
      </c>
      <c r="B423" s="64" t="s">
        <v>567</v>
      </c>
      <c r="C423" s="37">
        <v>4301031252</v>
      </c>
      <c r="D423" s="373">
        <v>4680115883116</v>
      </c>
      <c r="E423" s="373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270</v>
      </c>
      <c r="V423" s="56">
        <f t="shared" ref="V423:V428" si="19">IFERROR(IF(U423="",0,CEILING((U423/$H423),1)*$H423),"")</f>
        <v>274.56</v>
      </c>
      <c r="W423" s="42">
        <f>IFERROR(IF(V423=0,"",ROUNDUP(V423/H423,0)*0.01196),"")</f>
        <v>0.62192000000000003</v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568</v>
      </c>
      <c r="B424" s="64" t="s">
        <v>569</v>
      </c>
      <c r="C424" s="37">
        <v>4301031248</v>
      </c>
      <c r="D424" s="373">
        <v>4680115883093</v>
      </c>
      <c r="E424" s="373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200</v>
      </c>
      <c r="V424" s="56">
        <f t="shared" si="19"/>
        <v>200.64000000000001</v>
      </c>
      <c r="W424" s="42">
        <f>IFERROR(IF(V424=0,"",ROUNDUP(V424/H424,0)*0.01196),"")</f>
        <v>0.45448</v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73">
        <v>4680115883109</v>
      </c>
      <c r="E425" s="373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135</v>
      </c>
      <c r="V425" s="56">
        <f t="shared" si="19"/>
        <v>137.28</v>
      </c>
      <c r="W425" s="42">
        <f>IFERROR(IF(V425=0,"",ROUNDUP(V425/H425,0)*0.01196),"")</f>
        <v>0.31096000000000001</v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572</v>
      </c>
      <c r="B426" s="64" t="s">
        <v>573</v>
      </c>
      <c r="C426" s="37">
        <v>4301031249</v>
      </c>
      <c r="D426" s="373">
        <v>4680115882072</v>
      </c>
      <c r="E426" s="373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606" t="s">
        <v>574</v>
      </c>
      <c r="N426" s="375"/>
      <c r="O426" s="375"/>
      <c r="P426" s="375"/>
      <c r="Q426" s="376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575</v>
      </c>
      <c r="B427" s="64" t="s">
        <v>576</v>
      </c>
      <c r="C427" s="37">
        <v>4301031251</v>
      </c>
      <c r="D427" s="373">
        <v>4680115882102</v>
      </c>
      <c r="E427" s="373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7" t="s">
        <v>577</v>
      </c>
      <c r="N427" s="375"/>
      <c r="O427" s="375"/>
      <c r="P427" s="375"/>
      <c r="Q427" s="376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578</v>
      </c>
      <c r="B428" s="64" t="s">
        <v>579</v>
      </c>
      <c r="C428" s="37">
        <v>4301031253</v>
      </c>
      <c r="D428" s="373">
        <v>4680115882096</v>
      </c>
      <c r="E428" s="373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608" t="s">
        <v>580</v>
      </c>
      <c r="N428" s="375"/>
      <c r="O428" s="375"/>
      <c r="P428" s="375"/>
      <c r="Q428" s="376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80"/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1"/>
      <c r="M429" s="377" t="s">
        <v>43</v>
      </c>
      <c r="N429" s="378"/>
      <c r="O429" s="378"/>
      <c r="P429" s="378"/>
      <c r="Q429" s="378"/>
      <c r="R429" s="378"/>
      <c r="S429" s="379"/>
      <c r="T429" s="43" t="s">
        <v>42</v>
      </c>
      <c r="U429" s="44">
        <f>IFERROR(U423/H423,"0")+IFERROR(U424/H424,"0")+IFERROR(U425/H425,"0")+IFERROR(U426/H426,"0")+IFERROR(U427/H427,"0")+IFERROR(U428/H428,"0")</f>
        <v>114.58333333333331</v>
      </c>
      <c r="V429" s="44">
        <f>IFERROR(V423/H423,"0")+IFERROR(V424/H424,"0")+IFERROR(V425/H425,"0")+IFERROR(V426/H426,"0")+IFERROR(V427/H427,"0")+IFERROR(V428/H428,"0")</f>
        <v>116</v>
      </c>
      <c r="W429" s="44">
        <f>IFERROR(IF(W423="",0,W423),"0")+IFERROR(IF(W424="",0,W424),"0")+IFERROR(IF(W425="",0,W425),"0")+IFERROR(IF(W426="",0,W426),"0")+IFERROR(IF(W427="",0,W427),"0")+IFERROR(IF(W428="",0,W428),"0")</f>
        <v>1.3873600000000001</v>
      </c>
      <c r="X429" s="68"/>
      <c r="Y429" s="68"/>
    </row>
    <row r="430" spans="1:52" x14ac:dyDescent="0.2">
      <c r="A430" s="380"/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1"/>
      <c r="M430" s="377" t="s">
        <v>43</v>
      </c>
      <c r="N430" s="378"/>
      <c r="O430" s="378"/>
      <c r="P430" s="378"/>
      <c r="Q430" s="378"/>
      <c r="R430" s="378"/>
      <c r="S430" s="379"/>
      <c r="T430" s="43" t="s">
        <v>0</v>
      </c>
      <c r="U430" s="44">
        <f>IFERROR(SUM(U423:U428),"0")</f>
        <v>605</v>
      </c>
      <c r="V430" s="44">
        <f>IFERROR(SUM(V423:V428),"0")</f>
        <v>612.48</v>
      </c>
      <c r="W430" s="43"/>
      <c r="X430" s="68"/>
      <c r="Y430" s="68"/>
    </row>
    <row r="431" spans="1:52" ht="14.25" customHeight="1" x14ac:dyDescent="0.25">
      <c r="A431" s="372" t="s">
        <v>79</v>
      </c>
      <c r="B431" s="372"/>
      <c r="C431" s="372"/>
      <c r="D431" s="372"/>
      <c r="E431" s="372"/>
      <c r="F431" s="372"/>
      <c r="G431" s="372"/>
      <c r="H431" s="372"/>
      <c r="I431" s="372"/>
      <c r="J431" s="372"/>
      <c r="K431" s="372"/>
      <c r="L431" s="372"/>
      <c r="M431" s="372"/>
      <c r="N431" s="372"/>
      <c r="O431" s="372"/>
      <c r="P431" s="372"/>
      <c r="Q431" s="372"/>
      <c r="R431" s="372"/>
      <c r="S431" s="372"/>
      <c r="T431" s="372"/>
      <c r="U431" s="372"/>
      <c r="V431" s="372"/>
      <c r="W431" s="372"/>
      <c r="X431" s="67"/>
      <c r="Y431" s="67"/>
    </row>
    <row r="432" spans="1:52" ht="16.5" customHeight="1" x14ac:dyDescent="0.25">
      <c r="A432" s="64" t="s">
        <v>581</v>
      </c>
      <c r="B432" s="64" t="s">
        <v>582</v>
      </c>
      <c r="C432" s="37">
        <v>4301051230</v>
      </c>
      <c r="D432" s="373">
        <v>4607091383409</v>
      </c>
      <c r="E432" s="373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75"/>
      <c r="O432" s="375"/>
      <c r="P432" s="375"/>
      <c r="Q432" s="37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customHeight="1" x14ac:dyDescent="0.25">
      <c r="A433" s="64" t="s">
        <v>583</v>
      </c>
      <c r="B433" s="64" t="s">
        <v>584</v>
      </c>
      <c r="C433" s="37">
        <v>4301051231</v>
      </c>
      <c r="D433" s="373">
        <v>4607091383416</v>
      </c>
      <c r="E433" s="373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75"/>
      <c r="O433" s="375"/>
      <c r="P433" s="375"/>
      <c r="Q433" s="37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x14ac:dyDescent="0.2">
      <c r="A434" s="380"/>
      <c r="B434" s="380"/>
      <c r="C434" s="380"/>
      <c r="D434" s="380"/>
      <c r="E434" s="380"/>
      <c r="F434" s="380"/>
      <c r="G434" s="380"/>
      <c r="H434" s="380"/>
      <c r="I434" s="380"/>
      <c r="J434" s="380"/>
      <c r="K434" s="380"/>
      <c r="L434" s="381"/>
      <c r="M434" s="377" t="s">
        <v>43</v>
      </c>
      <c r="N434" s="378"/>
      <c r="O434" s="378"/>
      <c r="P434" s="378"/>
      <c r="Q434" s="378"/>
      <c r="R434" s="378"/>
      <c r="S434" s="379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x14ac:dyDescent="0.2">
      <c r="A435" s="380"/>
      <c r="B435" s="380"/>
      <c r="C435" s="380"/>
      <c r="D435" s="380"/>
      <c r="E435" s="380"/>
      <c r="F435" s="380"/>
      <c r="G435" s="380"/>
      <c r="H435" s="380"/>
      <c r="I435" s="380"/>
      <c r="J435" s="380"/>
      <c r="K435" s="380"/>
      <c r="L435" s="381"/>
      <c r="M435" s="377" t="s">
        <v>43</v>
      </c>
      <c r="N435" s="378"/>
      <c r="O435" s="378"/>
      <c r="P435" s="378"/>
      <c r="Q435" s="378"/>
      <c r="R435" s="378"/>
      <c r="S435" s="379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customHeight="1" x14ac:dyDescent="0.2">
      <c r="A436" s="370" t="s">
        <v>585</v>
      </c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70"/>
      <c r="N436" s="370"/>
      <c r="O436" s="370"/>
      <c r="P436" s="370"/>
      <c r="Q436" s="370"/>
      <c r="R436" s="370"/>
      <c r="S436" s="370"/>
      <c r="T436" s="370"/>
      <c r="U436" s="370"/>
      <c r="V436" s="370"/>
      <c r="W436" s="370"/>
      <c r="X436" s="55"/>
      <c r="Y436" s="55"/>
    </row>
    <row r="437" spans="1:52" ht="16.5" customHeight="1" x14ac:dyDescent="0.25">
      <c r="A437" s="371" t="s">
        <v>586</v>
      </c>
      <c r="B437" s="371"/>
      <c r="C437" s="371"/>
      <c r="D437" s="371"/>
      <c r="E437" s="371"/>
      <c r="F437" s="371"/>
      <c r="G437" s="371"/>
      <c r="H437" s="371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371"/>
      <c r="W437" s="371"/>
      <c r="X437" s="66"/>
      <c r="Y437" s="66"/>
    </row>
    <row r="438" spans="1:52" ht="14.25" customHeight="1" x14ac:dyDescent="0.25">
      <c r="A438" s="372" t="s">
        <v>113</v>
      </c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2"/>
      <c r="O438" s="372"/>
      <c r="P438" s="372"/>
      <c r="Q438" s="372"/>
      <c r="R438" s="372"/>
      <c r="S438" s="372"/>
      <c r="T438" s="372"/>
      <c r="U438" s="372"/>
      <c r="V438" s="372"/>
      <c r="W438" s="372"/>
      <c r="X438" s="67"/>
      <c r="Y438" s="67"/>
    </row>
    <row r="439" spans="1:52" ht="27" customHeight="1" x14ac:dyDescent="0.25">
      <c r="A439" s="64" t="s">
        <v>587</v>
      </c>
      <c r="B439" s="64" t="s">
        <v>588</v>
      </c>
      <c r="C439" s="37">
        <v>4301011434</v>
      </c>
      <c r="D439" s="373">
        <v>4680115881099</v>
      </c>
      <c r="E439" s="373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75"/>
      <c r="O439" s="375"/>
      <c r="P439" s="375"/>
      <c r="Q439" s="37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customHeight="1" x14ac:dyDescent="0.25">
      <c r="A440" s="64" t="s">
        <v>589</v>
      </c>
      <c r="B440" s="64" t="s">
        <v>590</v>
      </c>
      <c r="C440" s="37">
        <v>4301011435</v>
      </c>
      <c r="D440" s="373">
        <v>4680115881150</v>
      </c>
      <c r="E440" s="373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75"/>
      <c r="O440" s="375"/>
      <c r="P440" s="375"/>
      <c r="Q440" s="376"/>
      <c r="R440" s="40" t="s">
        <v>48</v>
      </c>
      <c r="S440" s="40" t="s">
        <v>48</v>
      </c>
      <c r="T440" s="41" t="s">
        <v>0</v>
      </c>
      <c r="U440" s="59">
        <v>450</v>
      </c>
      <c r="V440" s="56">
        <f>IFERROR(IF(U440="",0,CEILING((U440/$H440),1)*$H440),"")</f>
        <v>456</v>
      </c>
      <c r="W440" s="42">
        <f>IFERROR(IF(V440=0,"",ROUNDUP(V440/H440,0)*0.02175),"")</f>
        <v>0.8264999999999999</v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1"/>
      <c r="M441" s="377" t="s">
        <v>43</v>
      </c>
      <c r="N441" s="378"/>
      <c r="O441" s="378"/>
      <c r="P441" s="378"/>
      <c r="Q441" s="378"/>
      <c r="R441" s="378"/>
      <c r="S441" s="379"/>
      <c r="T441" s="43" t="s">
        <v>42</v>
      </c>
      <c r="U441" s="44">
        <f>IFERROR(U439/H439,"0")+IFERROR(U440/H440,"0")</f>
        <v>37.5</v>
      </c>
      <c r="V441" s="44">
        <f>IFERROR(V439/H439,"0")+IFERROR(V440/H440,"0")</f>
        <v>38</v>
      </c>
      <c r="W441" s="44">
        <f>IFERROR(IF(W439="",0,W439),"0")+IFERROR(IF(W440="",0,W440),"0")</f>
        <v>0.8264999999999999</v>
      </c>
      <c r="X441" s="68"/>
      <c r="Y441" s="68"/>
    </row>
    <row r="442" spans="1:52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377" t="s">
        <v>43</v>
      </c>
      <c r="N442" s="378"/>
      <c r="O442" s="378"/>
      <c r="P442" s="378"/>
      <c r="Q442" s="378"/>
      <c r="R442" s="378"/>
      <c r="S442" s="379"/>
      <c r="T442" s="43" t="s">
        <v>0</v>
      </c>
      <c r="U442" s="44">
        <f>IFERROR(SUM(U439:U440),"0")</f>
        <v>450</v>
      </c>
      <c r="V442" s="44">
        <f>IFERROR(SUM(V439:V440),"0")</f>
        <v>456</v>
      </c>
      <c r="W442" s="43"/>
      <c r="X442" s="68"/>
      <c r="Y442" s="68"/>
    </row>
    <row r="443" spans="1:52" ht="14.25" customHeight="1" x14ac:dyDescent="0.25">
      <c r="A443" s="372" t="s">
        <v>106</v>
      </c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2"/>
      <c r="O443" s="372"/>
      <c r="P443" s="372"/>
      <c r="Q443" s="372"/>
      <c r="R443" s="372"/>
      <c r="S443" s="372"/>
      <c r="T443" s="372"/>
      <c r="U443" s="372"/>
      <c r="V443" s="372"/>
      <c r="W443" s="372"/>
      <c r="X443" s="67"/>
      <c r="Y443" s="67"/>
    </row>
    <row r="444" spans="1:52" ht="16.5" customHeight="1" x14ac:dyDescent="0.25">
      <c r="A444" s="64" t="s">
        <v>591</v>
      </c>
      <c r="B444" s="64" t="s">
        <v>592</v>
      </c>
      <c r="C444" s="37">
        <v>4301020230</v>
      </c>
      <c r="D444" s="373">
        <v>4680115881112</v>
      </c>
      <c r="E444" s="373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75"/>
      <c r="O444" s="375"/>
      <c r="P444" s="375"/>
      <c r="Q444" s="37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593</v>
      </c>
      <c r="B445" s="64" t="s">
        <v>594</v>
      </c>
      <c r="C445" s="37">
        <v>4301020231</v>
      </c>
      <c r="D445" s="373">
        <v>4680115881129</v>
      </c>
      <c r="E445" s="373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75"/>
      <c r="O445" s="375"/>
      <c r="P445" s="375"/>
      <c r="Q445" s="37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1"/>
      <c r="M446" s="377" t="s">
        <v>43</v>
      </c>
      <c r="N446" s="378"/>
      <c r="O446" s="378"/>
      <c r="P446" s="378"/>
      <c r="Q446" s="378"/>
      <c r="R446" s="378"/>
      <c r="S446" s="37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80"/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1"/>
      <c r="M447" s="377" t="s">
        <v>43</v>
      </c>
      <c r="N447" s="378"/>
      <c r="O447" s="378"/>
      <c r="P447" s="378"/>
      <c r="Q447" s="378"/>
      <c r="R447" s="378"/>
      <c r="S447" s="37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2" t="s">
        <v>75</v>
      </c>
      <c r="B448" s="372"/>
      <c r="C448" s="372"/>
      <c r="D448" s="372"/>
      <c r="E448" s="372"/>
      <c r="F448" s="372"/>
      <c r="G448" s="372"/>
      <c r="H448" s="372"/>
      <c r="I448" s="372"/>
      <c r="J448" s="372"/>
      <c r="K448" s="372"/>
      <c r="L448" s="372"/>
      <c r="M448" s="372"/>
      <c r="N448" s="372"/>
      <c r="O448" s="372"/>
      <c r="P448" s="372"/>
      <c r="Q448" s="372"/>
      <c r="R448" s="372"/>
      <c r="S448" s="372"/>
      <c r="T448" s="372"/>
      <c r="U448" s="372"/>
      <c r="V448" s="372"/>
      <c r="W448" s="372"/>
      <c r="X448" s="67"/>
      <c r="Y448" s="67"/>
    </row>
    <row r="449" spans="1:52" ht="27" customHeight="1" x14ac:dyDescent="0.25">
      <c r="A449" s="64" t="s">
        <v>595</v>
      </c>
      <c r="B449" s="64" t="s">
        <v>596</v>
      </c>
      <c r="C449" s="37">
        <v>4301031192</v>
      </c>
      <c r="D449" s="373">
        <v>4680115881167</v>
      </c>
      <c r="E449" s="373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5"/>
      <c r="O449" s="375"/>
      <c r="P449" s="375"/>
      <c r="Q449" s="376"/>
      <c r="R449" s="40" t="s">
        <v>48</v>
      </c>
      <c r="S449" s="40" t="s">
        <v>48</v>
      </c>
      <c r="T449" s="41" t="s">
        <v>0</v>
      </c>
      <c r="U449" s="59">
        <v>40</v>
      </c>
      <c r="V449" s="56">
        <f>IFERROR(IF(U449="",0,CEILING((U449/$H449),1)*$H449),"")</f>
        <v>43.8</v>
      </c>
      <c r="W449" s="42">
        <f>IFERROR(IF(V449=0,"",ROUNDUP(V449/H449,0)*0.00753),"")</f>
        <v>7.5300000000000006E-2</v>
      </c>
      <c r="X449" s="69" t="s">
        <v>48</v>
      </c>
      <c r="Y449" s="70" t="s">
        <v>48</v>
      </c>
      <c r="AC449" s="71"/>
      <c r="AZ449" s="307" t="s">
        <v>65</v>
      </c>
    </row>
    <row r="450" spans="1:52" ht="16.5" customHeight="1" x14ac:dyDescent="0.25">
      <c r="A450" s="64" t="s">
        <v>597</v>
      </c>
      <c r="B450" s="64" t="s">
        <v>598</v>
      </c>
      <c r="C450" s="37">
        <v>4301031193</v>
      </c>
      <c r="D450" s="373">
        <v>4680115881136</v>
      </c>
      <c r="E450" s="373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75"/>
      <c r="O450" s="375"/>
      <c r="P450" s="375"/>
      <c r="Q450" s="376"/>
      <c r="R450" s="40" t="s">
        <v>48</v>
      </c>
      <c r="S450" s="40" t="s">
        <v>48</v>
      </c>
      <c r="T450" s="41" t="s">
        <v>0</v>
      </c>
      <c r="U450" s="59">
        <v>120</v>
      </c>
      <c r="V450" s="56">
        <f>IFERROR(IF(U450="",0,CEILING((U450/$H450),1)*$H450),"")</f>
        <v>122.64</v>
      </c>
      <c r="W450" s="42">
        <f>IFERROR(IF(V450=0,"",ROUNDUP(V450/H450,0)*0.00753),"")</f>
        <v>0.21084</v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80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1"/>
      <c r="M451" s="377" t="s">
        <v>43</v>
      </c>
      <c r="N451" s="378"/>
      <c r="O451" s="378"/>
      <c r="P451" s="378"/>
      <c r="Q451" s="378"/>
      <c r="R451" s="378"/>
      <c r="S451" s="379"/>
      <c r="T451" s="43" t="s">
        <v>42</v>
      </c>
      <c r="U451" s="44">
        <f>IFERROR(U449/H449,"0")+IFERROR(U450/H450,"0")</f>
        <v>36.529680365296805</v>
      </c>
      <c r="V451" s="44">
        <f>IFERROR(V449/H449,"0")+IFERROR(V450/H450,"0")</f>
        <v>38</v>
      </c>
      <c r="W451" s="44">
        <f>IFERROR(IF(W449="",0,W449),"0")+IFERROR(IF(W450="",0,W450),"0")</f>
        <v>0.28614000000000001</v>
      </c>
      <c r="X451" s="68"/>
      <c r="Y451" s="68"/>
    </row>
    <row r="452" spans="1:52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1"/>
      <c r="M452" s="377" t="s">
        <v>43</v>
      </c>
      <c r="N452" s="378"/>
      <c r="O452" s="378"/>
      <c r="P452" s="378"/>
      <c r="Q452" s="378"/>
      <c r="R452" s="378"/>
      <c r="S452" s="379"/>
      <c r="T452" s="43" t="s">
        <v>0</v>
      </c>
      <c r="U452" s="44">
        <f>IFERROR(SUM(U449:U450),"0")</f>
        <v>160</v>
      </c>
      <c r="V452" s="44">
        <f>IFERROR(SUM(V449:V450),"0")</f>
        <v>166.44</v>
      </c>
      <c r="W452" s="43"/>
      <c r="X452" s="68"/>
      <c r="Y452" s="68"/>
    </row>
    <row r="453" spans="1:52" ht="14.25" customHeight="1" x14ac:dyDescent="0.25">
      <c r="A453" s="372" t="s">
        <v>79</v>
      </c>
      <c r="B453" s="372"/>
      <c r="C453" s="372"/>
      <c r="D453" s="372"/>
      <c r="E453" s="372"/>
      <c r="F453" s="372"/>
      <c r="G453" s="372"/>
      <c r="H453" s="372"/>
      <c r="I453" s="372"/>
      <c r="J453" s="372"/>
      <c r="K453" s="372"/>
      <c r="L453" s="372"/>
      <c r="M453" s="372"/>
      <c r="N453" s="372"/>
      <c r="O453" s="372"/>
      <c r="P453" s="372"/>
      <c r="Q453" s="372"/>
      <c r="R453" s="372"/>
      <c r="S453" s="372"/>
      <c r="T453" s="372"/>
      <c r="U453" s="372"/>
      <c r="V453" s="372"/>
      <c r="W453" s="372"/>
      <c r="X453" s="67"/>
      <c r="Y453" s="67"/>
    </row>
    <row r="454" spans="1:52" ht="27" customHeight="1" x14ac:dyDescent="0.25">
      <c r="A454" s="64" t="s">
        <v>599</v>
      </c>
      <c r="B454" s="64" t="s">
        <v>600</v>
      </c>
      <c r="C454" s="37">
        <v>4301051381</v>
      </c>
      <c r="D454" s="373">
        <v>4680115881068</v>
      </c>
      <c r="E454" s="373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75"/>
      <c r="O454" s="375"/>
      <c r="P454" s="375"/>
      <c r="Q454" s="376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customHeight="1" x14ac:dyDescent="0.25">
      <c r="A455" s="64" t="s">
        <v>601</v>
      </c>
      <c r="B455" s="64" t="s">
        <v>602</v>
      </c>
      <c r="C455" s="37">
        <v>4301051382</v>
      </c>
      <c r="D455" s="373">
        <v>4680115881075</v>
      </c>
      <c r="E455" s="373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75"/>
      <c r="O455" s="375"/>
      <c r="P455" s="375"/>
      <c r="Q455" s="37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x14ac:dyDescent="0.2">
      <c r="A456" s="380"/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1"/>
      <c r="M456" s="377" t="s">
        <v>43</v>
      </c>
      <c r="N456" s="378"/>
      <c r="O456" s="378"/>
      <c r="P456" s="378"/>
      <c r="Q456" s="378"/>
      <c r="R456" s="378"/>
      <c r="S456" s="379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0"/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377" t="s">
        <v>43</v>
      </c>
      <c r="N457" s="378"/>
      <c r="O457" s="378"/>
      <c r="P457" s="378"/>
      <c r="Q457" s="378"/>
      <c r="R457" s="378"/>
      <c r="S457" s="379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customHeight="1" x14ac:dyDescent="0.25">
      <c r="A458" s="371" t="s">
        <v>603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6"/>
      <c r="Y458" s="66"/>
    </row>
    <row r="459" spans="1:52" ht="14.25" customHeight="1" x14ac:dyDescent="0.25">
      <c r="A459" s="372" t="s">
        <v>79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7"/>
      <c r="Y459" s="67"/>
    </row>
    <row r="460" spans="1:52" ht="16.5" customHeight="1" x14ac:dyDescent="0.25">
      <c r="A460" s="64" t="s">
        <v>604</v>
      </c>
      <c r="B460" s="64" t="s">
        <v>605</v>
      </c>
      <c r="C460" s="37">
        <v>4301051310</v>
      </c>
      <c r="D460" s="373">
        <v>4680115880870</v>
      </c>
      <c r="E460" s="373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75"/>
      <c r="O460" s="375"/>
      <c r="P460" s="375"/>
      <c r="Q460" s="376"/>
      <c r="R460" s="40" t="s">
        <v>48</v>
      </c>
      <c r="S460" s="40" t="s">
        <v>48</v>
      </c>
      <c r="T460" s="41" t="s">
        <v>0</v>
      </c>
      <c r="U460" s="59">
        <v>1600</v>
      </c>
      <c r="V460" s="56">
        <f>IFERROR(IF(U460="",0,CEILING((U460/$H460),1)*$H460),"")</f>
        <v>1606.8</v>
      </c>
      <c r="W460" s="42">
        <f>IFERROR(IF(V460=0,"",ROUNDUP(V460/H460,0)*0.02175),"")</f>
        <v>4.4804999999999993</v>
      </c>
      <c r="X460" s="69" t="s">
        <v>48</v>
      </c>
      <c r="Y460" s="70" t="s">
        <v>48</v>
      </c>
      <c r="AC460" s="71"/>
      <c r="AZ460" s="311" t="s">
        <v>65</v>
      </c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381"/>
      <c r="M461" s="377" t="s">
        <v>43</v>
      </c>
      <c r="N461" s="378"/>
      <c r="O461" s="378"/>
      <c r="P461" s="378"/>
      <c r="Q461" s="378"/>
      <c r="R461" s="378"/>
      <c r="S461" s="379"/>
      <c r="T461" s="43" t="s">
        <v>42</v>
      </c>
      <c r="U461" s="44">
        <f>IFERROR(U460/H460,"0")</f>
        <v>205.12820512820514</v>
      </c>
      <c r="V461" s="44">
        <f>IFERROR(V460/H460,"0")</f>
        <v>206</v>
      </c>
      <c r="W461" s="44">
        <f>IFERROR(IF(W460="",0,W460),"0")</f>
        <v>4.4804999999999993</v>
      </c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381"/>
      <c r="M462" s="377" t="s">
        <v>43</v>
      </c>
      <c r="N462" s="378"/>
      <c r="O462" s="378"/>
      <c r="P462" s="378"/>
      <c r="Q462" s="378"/>
      <c r="R462" s="378"/>
      <c r="S462" s="379"/>
      <c r="T462" s="43" t="s">
        <v>0</v>
      </c>
      <c r="U462" s="44">
        <f>IFERROR(SUM(U460:U460),"0")</f>
        <v>1600</v>
      </c>
      <c r="V462" s="44">
        <f>IFERROR(SUM(V460:V460),"0")</f>
        <v>1606.8</v>
      </c>
      <c r="W462" s="43"/>
      <c r="X462" s="68"/>
      <c r="Y462" s="68"/>
    </row>
    <row r="463" spans="1:52" ht="15" customHeight="1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36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18053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18216.159999999996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37</v>
      </c>
      <c r="N464" s="621"/>
      <c r="O464" s="621"/>
      <c r="P464" s="621"/>
      <c r="Q464" s="621"/>
      <c r="R464" s="621"/>
      <c r="S464" s="622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18932.417338045911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19105.326000000001</v>
      </c>
      <c r="W464" s="43"/>
      <c r="X464" s="68"/>
      <c r="Y464" s="68"/>
    </row>
    <row r="465" spans="1:28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38</v>
      </c>
      <c r="N465" s="621"/>
      <c r="O465" s="621"/>
      <c r="P465" s="621"/>
      <c r="Q465" s="621"/>
      <c r="R465" s="621"/>
      <c r="S465" s="622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31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31</v>
      </c>
      <c r="W465" s="43"/>
      <c r="X465" s="68"/>
      <c r="Y465" s="68"/>
    </row>
    <row r="466" spans="1:28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623"/>
      <c r="M466" s="620" t="s">
        <v>39</v>
      </c>
      <c r="N466" s="621"/>
      <c r="O466" s="621"/>
      <c r="P466" s="621"/>
      <c r="Q466" s="621"/>
      <c r="R466" s="621"/>
      <c r="S466" s="622"/>
      <c r="T466" s="43" t="s">
        <v>0</v>
      </c>
      <c r="U466" s="44">
        <f>GrossWeightTotal+PalletQtyTotal*25</f>
        <v>19707.417338045911</v>
      </c>
      <c r="V466" s="44">
        <f>GrossWeightTotalR+PalletQtyTotalR*25</f>
        <v>19880.326000000001</v>
      </c>
      <c r="W466" s="43"/>
      <c r="X466" s="68"/>
      <c r="Y466" s="68"/>
    </row>
    <row r="467" spans="1:28" x14ac:dyDescent="0.2">
      <c r="A467" s="380"/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623"/>
      <c r="M467" s="620" t="s">
        <v>40</v>
      </c>
      <c r="N467" s="621"/>
      <c r="O467" s="621"/>
      <c r="P467" s="621"/>
      <c r="Q467" s="621"/>
      <c r="R467" s="621"/>
      <c r="S467" s="622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2317.2008041248005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2343</v>
      </c>
      <c r="W467" s="43"/>
      <c r="X467" s="68"/>
      <c r="Y467" s="68"/>
    </row>
    <row r="468" spans="1:28" ht="14.25" x14ac:dyDescent="0.2">
      <c r="A468" s="380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623"/>
      <c r="M468" s="620" t="s">
        <v>41</v>
      </c>
      <c r="N468" s="621"/>
      <c r="O468" s="621"/>
      <c r="P468" s="621"/>
      <c r="Q468" s="621"/>
      <c r="R468" s="621"/>
      <c r="S468" s="622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34.253320000000002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624" t="s">
        <v>104</v>
      </c>
      <c r="D470" s="624" t="s">
        <v>104</v>
      </c>
      <c r="E470" s="624" t="s">
        <v>104</v>
      </c>
      <c r="F470" s="624" t="s">
        <v>104</v>
      </c>
      <c r="G470" s="624" t="s">
        <v>227</v>
      </c>
      <c r="H470" s="624" t="s">
        <v>227</v>
      </c>
      <c r="I470" s="624" t="s">
        <v>227</v>
      </c>
      <c r="J470" s="624" t="s">
        <v>227</v>
      </c>
      <c r="K470" s="624" t="s">
        <v>227</v>
      </c>
      <c r="L470" s="624" t="s">
        <v>227</v>
      </c>
      <c r="M470" s="624" t="s">
        <v>416</v>
      </c>
      <c r="N470" s="624" t="s">
        <v>416</v>
      </c>
      <c r="O470" s="624" t="s">
        <v>465</v>
      </c>
      <c r="P470" s="624" t="s">
        <v>465</v>
      </c>
      <c r="Q470" s="72" t="s">
        <v>543</v>
      </c>
      <c r="R470" s="624" t="s">
        <v>585</v>
      </c>
      <c r="S470" s="624" t="s">
        <v>585</v>
      </c>
      <c r="T470" s="1"/>
      <c r="Y470" s="61"/>
      <c r="AB470" s="1"/>
    </row>
    <row r="471" spans="1:28" ht="14.25" customHeight="1" thickTop="1" x14ac:dyDescent="0.2">
      <c r="A471" s="625" t="s">
        <v>10</v>
      </c>
      <c r="B471" s="624" t="s">
        <v>74</v>
      </c>
      <c r="C471" s="624" t="s">
        <v>105</v>
      </c>
      <c r="D471" s="624" t="s">
        <v>112</v>
      </c>
      <c r="E471" s="624" t="s">
        <v>104</v>
      </c>
      <c r="F471" s="624" t="s">
        <v>218</v>
      </c>
      <c r="G471" s="624" t="s">
        <v>228</v>
      </c>
      <c r="H471" s="624" t="s">
        <v>235</v>
      </c>
      <c r="I471" s="624" t="s">
        <v>252</v>
      </c>
      <c r="J471" s="624" t="s">
        <v>308</v>
      </c>
      <c r="K471" s="624" t="s">
        <v>384</v>
      </c>
      <c r="L471" s="624" t="s">
        <v>401</v>
      </c>
      <c r="M471" s="624" t="s">
        <v>417</v>
      </c>
      <c r="N471" s="624" t="s">
        <v>442</v>
      </c>
      <c r="O471" s="624" t="s">
        <v>466</v>
      </c>
      <c r="P471" s="624" t="s">
        <v>519</v>
      </c>
      <c r="Q471" s="624" t="s">
        <v>543</v>
      </c>
      <c r="R471" s="624" t="s">
        <v>586</v>
      </c>
      <c r="S471" s="624" t="s">
        <v>603</v>
      </c>
      <c r="T471" s="1"/>
      <c r="Y471" s="61"/>
      <c r="AB471" s="1"/>
    </row>
    <row r="472" spans="1:28" ht="13.5" thickBot="1" x14ac:dyDescent="0.25">
      <c r="A472" s="626"/>
      <c r="B472" s="624"/>
      <c r="C472" s="624"/>
      <c r="D472" s="624"/>
      <c r="E472" s="624"/>
      <c r="F472" s="624"/>
      <c r="G472" s="624"/>
      <c r="H472" s="624"/>
      <c r="I472" s="624"/>
      <c r="J472" s="624"/>
      <c r="K472" s="624"/>
      <c r="L472" s="624"/>
      <c r="M472" s="624"/>
      <c r="N472" s="624"/>
      <c r="O472" s="624"/>
      <c r="P472" s="624"/>
      <c r="Q472" s="624"/>
      <c r="R472" s="624"/>
      <c r="S472" s="624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151.20000000000002</v>
      </c>
      <c r="D473" s="53">
        <f>IFERROR(V52*1,"0")+IFERROR(V53*1,"0")+IFERROR(V54*1,"0")</f>
        <v>469.8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691.99999999999989</v>
      </c>
      <c r="F473" s="53">
        <f>IFERROR(V118*1,"0")+IFERROR(V119*1,"0")+IFERROR(V120*1,"0")+IFERROR(V121*1,"0")</f>
        <v>310.49999999999994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289.8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1044.8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493.79999999999995</v>
      </c>
      <c r="K473" s="53">
        <f>IFERROR(V247*1,"0")+IFERROR(V248*1,"0")+IFERROR(V249*1,"0")+IFERROR(V250*1,"0")+IFERROR(V251*1,"0")+IFERROR(V252*1,"0")+IFERROR(V253*1,"0")+IFERROR(V257*1,"0")+IFERROR(V258*1,"0")</f>
        <v>40.659999999999997</v>
      </c>
      <c r="L473" s="53">
        <f>IFERROR(V263*1,"0")+IFERROR(V264*1,"0")+IFERROR(V268*1,"0")+IFERROR(V269*1,"0")+IFERROR(V270*1,"0")+IFERROR(V274*1,"0")+IFERROR(V278*1,"0")</f>
        <v>427.38000000000005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8593.32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433.08000000000004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1194.3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751.40000000000009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1094.8800000000001</v>
      </c>
      <c r="R473" s="53">
        <f>IFERROR(V439*1,"0")+IFERROR(V440*1,"0")+IFERROR(V444*1,"0")+IFERROR(V445*1,"0")+IFERROR(V449*1,"0")+IFERROR(V450*1,"0")+IFERROR(V454*1,"0")+IFERROR(V455*1,"0")</f>
        <v>622.44000000000005</v>
      </c>
      <c r="S473" s="53">
        <f>IFERROR(V460*1,"0")</f>
        <v>1606.8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2023-09-05T07:26:12Z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