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9,23 Пушкарный\"/>
    </mc:Choice>
  </mc:AlternateContent>
  <xr:revisionPtr revIDLastSave="0" documentId="13_ncr:1_{946035FC-D829-4D39-AB7B-0588CBA20C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V460" i="1"/>
  <c r="S473" i="1" s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W450" i="1" s="1"/>
  <c r="M450" i="1"/>
  <c r="V449" i="1"/>
  <c r="M449" i="1"/>
  <c r="U447" i="1"/>
  <c r="U446" i="1"/>
  <c r="V445" i="1"/>
  <c r="W445" i="1" s="1"/>
  <c r="M445" i="1"/>
  <c r="V444" i="1"/>
  <c r="W444" i="1" s="1"/>
  <c r="W446" i="1" s="1"/>
  <c r="M444" i="1"/>
  <c r="U442" i="1"/>
  <c r="U441" i="1"/>
  <c r="V440" i="1"/>
  <c r="W440" i="1" s="1"/>
  <c r="M440" i="1"/>
  <c r="V439" i="1"/>
  <c r="V441" i="1" s="1"/>
  <c r="M439" i="1"/>
  <c r="U435" i="1"/>
  <c r="U434" i="1"/>
  <c r="V433" i="1"/>
  <c r="W433" i="1" s="1"/>
  <c r="M433" i="1"/>
  <c r="W432" i="1"/>
  <c r="W434" i="1" s="1"/>
  <c r="V432" i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W424" i="1" s="1"/>
  <c r="M424" i="1"/>
  <c r="W423" i="1"/>
  <c r="V423" i="1"/>
  <c r="M423" i="1"/>
  <c r="U421" i="1"/>
  <c r="V420" i="1"/>
  <c r="U420" i="1"/>
  <c r="W419" i="1"/>
  <c r="V419" i="1"/>
  <c r="M419" i="1"/>
  <c r="V418" i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V393" i="1" s="1"/>
  <c r="M386" i="1"/>
  <c r="U384" i="1"/>
  <c r="U383" i="1"/>
  <c r="W382" i="1"/>
  <c r="V382" i="1"/>
  <c r="M382" i="1"/>
  <c r="V381" i="1"/>
  <c r="M381" i="1"/>
  <c r="U378" i="1"/>
  <c r="U377" i="1"/>
  <c r="V376" i="1"/>
  <c r="U374" i="1"/>
  <c r="U373" i="1"/>
  <c r="V372" i="1"/>
  <c r="W372" i="1" s="1"/>
  <c r="M372" i="1"/>
  <c r="V371" i="1"/>
  <c r="W371" i="1" s="1"/>
  <c r="M371" i="1"/>
  <c r="W370" i="1"/>
  <c r="V370" i="1"/>
  <c r="M370" i="1"/>
  <c r="U368" i="1"/>
  <c r="V367" i="1"/>
  <c r="U367" i="1"/>
  <c r="W366" i="1"/>
  <c r="W367" i="1" s="1"/>
  <c r="V366" i="1"/>
  <c r="V368" i="1" s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V356" i="1" s="1"/>
  <c r="M343" i="1"/>
  <c r="U341" i="1"/>
  <c r="U340" i="1"/>
  <c r="W339" i="1"/>
  <c r="V339" i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W325" i="1" s="1"/>
  <c r="M325" i="1"/>
  <c r="U323" i="1"/>
  <c r="U322" i="1"/>
  <c r="V321" i="1"/>
  <c r="W321" i="1" s="1"/>
  <c r="M321" i="1"/>
  <c r="V320" i="1"/>
  <c r="M320" i="1"/>
  <c r="U318" i="1"/>
  <c r="U317" i="1"/>
  <c r="V316" i="1"/>
  <c r="W316" i="1" s="1"/>
  <c r="M316" i="1"/>
  <c r="W315" i="1"/>
  <c r="V315" i="1"/>
  <c r="M315" i="1"/>
  <c r="V314" i="1"/>
  <c r="W314" i="1" s="1"/>
  <c r="M314" i="1"/>
  <c r="V313" i="1"/>
  <c r="M313" i="1"/>
  <c r="U310" i="1"/>
  <c r="U309" i="1"/>
  <c r="V308" i="1"/>
  <c r="V310" i="1" s="1"/>
  <c r="M308" i="1"/>
  <c r="U306" i="1"/>
  <c r="U305" i="1"/>
  <c r="V304" i="1"/>
  <c r="V305" i="1" s="1"/>
  <c r="M304" i="1"/>
  <c r="U302" i="1"/>
  <c r="U301" i="1"/>
  <c r="V300" i="1"/>
  <c r="V301" i="1" s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W268" i="1"/>
  <c r="V268" i="1"/>
  <c r="M268" i="1"/>
  <c r="U266" i="1"/>
  <c r="U265" i="1"/>
  <c r="V264" i="1"/>
  <c r="W264" i="1" s="1"/>
  <c r="M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W251" i="1"/>
  <c r="V251" i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W240" i="1"/>
  <c r="V240" i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V232" i="1" s="1"/>
  <c r="M227" i="1"/>
  <c r="U225" i="1"/>
  <c r="U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W212" i="1"/>
  <c r="V212" i="1"/>
  <c r="M212" i="1"/>
  <c r="V211" i="1"/>
  <c r="M211" i="1"/>
  <c r="U209" i="1"/>
  <c r="U208" i="1"/>
  <c r="V207" i="1"/>
  <c r="V208" i="1" s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J473" i="1" s="1"/>
  <c r="M189" i="1"/>
  <c r="U186" i="1"/>
  <c r="U185" i="1"/>
  <c r="V184" i="1"/>
  <c r="W184" i="1" s="1"/>
  <c r="M184" i="1"/>
  <c r="W183" i="1"/>
  <c r="W185" i="1" s="1"/>
  <c r="V183" i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M165" i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V161" i="1" s="1"/>
  <c r="M156" i="1"/>
  <c r="U154" i="1"/>
  <c r="U153" i="1"/>
  <c r="V152" i="1"/>
  <c r="W152" i="1" s="1"/>
  <c r="M152" i="1"/>
  <c r="W151" i="1"/>
  <c r="W153" i="1" s="1"/>
  <c r="V151" i="1"/>
  <c r="U149" i="1"/>
  <c r="U148" i="1"/>
  <c r="V147" i="1"/>
  <c r="W147" i="1" s="1"/>
  <c r="M147" i="1"/>
  <c r="W146" i="1"/>
  <c r="W148" i="1" s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W135" i="1"/>
  <c r="V135" i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G473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W118" i="1" s="1"/>
  <c r="M118" i="1"/>
  <c r="U115" i="1"/>
  <c r="U114" i="1"/>
  <c r="W113" i="1"/>
  <c r="V113" i="1"/>
  <c r="W112" i="1"/>
  <c r="V112" i="1"/>
  <c r="M112" i="1"/>
  <c r="V111" i="1"/>
  <c r="W111" i="1" s="1"/>
  <c r="M111" i="1"/>
  <c r="V110" i="1"/>
  <c r="V115" i="1" s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U86" i="1"/>
  <c r="U85" i="1"/>
  <c r="V84" i="1"/>
  <c r="W84" i="1" s="1"/>
  <c r="M84" i="1"/>
  <c r="V83" i="1"/>
  <c r="W83" i="1" s="1"/>
  <c r="M83" i="1"/>
  <c r="W82" i="1"/>
  <c r="V82" i="1"/>
  <c r="W81" i="1"/>
  <c r="V81" i="1"/>
  <c r="W80" i="1"/>
  <c r="V80" i="1"/>
  <c r="M80" i="1"/>
  <c r="V79" i="1"/>
  <c r="W79" i="1" s="1"/>
  <c r="V78" i="1"/>
  <c r="V86" i="1" s="1"/>
  <c r="M78" i="1"/>
  <c r="U76" i="1"/>
  <c r="U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M59" i="1"/>
  <c r="U56" i="1"/>
  <c r="U55" i="1"/>
  <c r="W54" i="1"/>
  <c r="V54" i="1"/>
  <c r="W53" i="1"/>
  <c r="V53" i="1"/>
  <c r="M53" i="1"/>
  <c r="V52" i="1"/>
  <c r="D473" i="1" s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M27" i="1"/>
  <c r="V26" i="1"/>
  <c r="M26" i="1"/>
  <c r="U24" i="1"/>
  <c r="U23" i="1"/>
  <c r="V22" i="1"/>
  <c r="V23" i="1" s="1"/>
  <c r="M22" i="1"/>
  <c r="H10" i="1"/>
  <c r="A9" i="1"/>
  <c r="D7" i="1"/>
  <c r="N6" i="1"/>
  <c r="M2" i="1"/>
  <c r="U463" i="1" l="1"/>
  <c r="V32" i="1"/>
  <c r="V181" i="1"/>
  <c r="L473" i="1"/>
  <c r="W274" i="1"/>
  <c r="W275" i="1" s="1"/>
  <c r="V275" i="1"/>
  <c r="W278" i="1"/>
  <c r="W279" i="1" s="1"/>
  <c r="V279" i="1"/>
  <c r="V317" i="1"/>
  <c r="W329" i="1"/>
  <c r="W97" i="1"/>
  <c r="W224" i="1"/>
  <c r="W243" i="1"/>
  <c r="W254" i="1"/>
  <c r="W271" i="1"/>
  <c r="W429" i="1"/>
  <c r="W22" i="1"/>
  <c r="W23" i="1" s="1"/>
  <c r="W26" i="1"/>
  <c r="W40" i="1"/>
  <c r="W41" i="1" s="1"/>
  <c r="V41" i="1"/>
  <c r="V98" i="1"/>
  <c r="V108" i="1"/>
  <c r="W110" i="1"/>
  <c r="W114" i="1" s="1"/>
  <c r="H473" i="1"/>
  <c r="V153" i="1"/>
  <c r="W163" i="1"/>
  <c r="W180" i="1" s="1"/>
  <c r="V185" i="1"/>
  <c r="V216" i="1"/>
  <c r="V224" i="1"/>
  <c r="V238" i="1"/>
  <c r="V244" i="1"/>
  <c r="V259" i="1"/>
  <c r="V272" i="1"/>
  <c r="V297" i="1"/>
  <c r="W313" i="1"/>
  <c r="W317" i="1" s="1"/>
  <c r="V329" i="1"/>
  <c r="W343" i="1"/>
  <c r="W356" i="1" s="1"/>
  <c r="V374" i="1"/>
  <c r="V373" i="1"/>
  <c r="W386" i="1"/>
  <c r="W393" i="1" s="1"/>
  <c r="V434" i="1"/>
  <c r="W454" i="1"/>
  <c r="W456" i="1" s="1"/>
  <c r="A10" i="1"/>
  <c r="H9" i="1"/>
  <c r="J9" i="1"/>
  <c r="W292" i="1"/>
  <c r="F9" i="1"/>
  <c r="F10" i="1"/>
  <c r="W27" i="1"/>
  <c r="V33" i="1"/>
  <c r="W75" i="1"/>
  <c r="W122" i="1"/>
  <c r="V37" i="1"/>
  <c r="V49" i="1"/>
  <c r="V55" i="1"/>
  <c r="V76" i="1"/>
  <c r="V85" i="1"/>
  <c r="V97" i="1"/>
  <c r="V107" i="1"/>
  <c r="V114" i="1"/>
  <c r="V123" i="1"/>
  <c r="V131" i="1"/>
  <c r="V142" i="1"/>
  <c r="V149" i="1"/>
  <c r="V154" i="1"/>
  <c r="V160" i="1"/>
  <c r="V180" i="1"/>
  <c r="V186" i="1"/>
  <c r="V205" i="1"/>
  <c r="V209" i="1"/>
  <c r="V215" i="1"/>
  <c r="V225" i="1"/>
  <c r="V231" i="1"/>
  <c r="V237" i="1"/>
  <c r="V243" i="1"/>
  <c r="V254" i="1"/>
  <c r="V260" i="1"/>
  <c r="V265" i="1"/>
  <c r="V271" i="1"/>
  <c r="V292" i="1"/>
  <c r="V298" i="1"/>
  <c r="V302" i="1"/>
  <c r="V306" i="1"/>
  <c r="V318" i="1"/>
  <c r="V323" i="1"/>
  <c r="W320" i="1"/>
  <c r="W322" i="1" s="1"/>
  <c r="V330" i="1"/>
  <c r="V333" i="1"/>
  <c r="W332" i="1"/>
  <c r="W333" i="1" s="1"/>
  <c r="V334" i="1"/>
  <c r="O473" i="1"/>
  <c r="V341" i="1"/>
  <c r="W338" i="1"/>
  <c r="W340" i="1" s="1"/>
  <c r="V377" i="1"/>
  <c r="W376" i="1"/>
  <c r="W377" i="1" s="1"/>
  <c r="V378" i="1"/>
  <c r="V384" i="1"/>
  <c r="W381" i="1"/>
  <c r="W383" i="1" s="1"/>
  <c r="P473" i="1"/>
  <c r="V447" i="1"/>
  <c r="V452" i="1"/>
  <c r="W449" i="1"/>
  <c r="W451" i="1" s="1"/>
  <c r="B473" i="1"/>
  <c r="V465" i="1"/>
  <c r="V464" i="1"/>
  <c r="U467" i="1"/>
  <c r="V24" i="1"/>
  <c r="W35" i="1"/>
  <c r="W37" i="1" s="1"/>
  <c r="C473" i="1"/>
  <c r="V48" i="1"/>
  <c r="W52" i="1"/>
  <c r="W55" i="1" s="1"/>
  <c r="V56" i="1"/>
  <c r="E473" i="1"/>
  <c r="V75" i="1"/>
  <c r="W78" i="1"/>
  <c r="W85" i="1" s="1"/>
  <c r="W100" i="1"/>
  <c r="W107" i="1" s="1"/>
  <c r="F473" i="1"/>
  <c r="V122" i="1"/>
  <c r="W127" i="1"/>
  <c r="W130" i="1" s="1"/>
  <c r="V130" i="1"/>
  <c r="W134" i="1"/>
  <c r="W142" i="1" s="1"/>
  <c r="V143" i="1"/>
  <c r="I473" i="1"/>
  <c r="V148" i="1"/>
  <c r="W156" i="1"/>
  <c r="W160" i="1" s="1"/>
  <c r="W189" i="1"/>
  <c r="W204" i="1" s="1"/>
  <c r="V204" i="1"/>
  <c r="W207" i="1"/>
  <c r="W208" i="1" s="1"/>
  <c r="W211" i="1"/>
  <c r="W215" i="1" s="1"/>
  <c r="W227" i="1"/>
  <c r="W231" i="1" s="1"/>
  <c r="W234" i="1"/>
  <c r="W237" i="1" s="1"/>
  <c r="K473" i="1"/>
  <c r="V255" i="1"/>
  <c r="W263" i="1"/>
  <c r="W265" i="1" s="1"/>
  <c r="V266" i="1"/>
  <c r="M473" i="1"/>
  <c r="V293" i="1"/>
  <c r="W300" i="1"/>
  <c r="W301" i="1" s="1"/>
  <c r="W304" i="1"/>
  <c r="W305" i="1" s="1"/>
  <c r="W308" i="1"/>
  <c r="W309" i="1" s="1"/>
  <c r="V309" i="1"/>
  <c r="V322" i="1"/>
  <c r="V340" i="1"/>
  <c r="V357" i="1"/>
  <c r="V364" i="1"/>
  <c r="W359" i="1"/>
  <c r="W363" i="1" s="1"/>
  <c r="V363" i="1"/>
  <c r="W373" i="1"/>
  <c r="V38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0" i="1"/>
  <c r="V429" i="1"/>
  <c r="V435" i="1"/>
  <c r="V442" i="1"/>
  <c r="W439" i="1"/>
  <c r="W441" i="1" s="1"/>
  <c r="R473" i="1"/>
  <c r="V446" i="1"/>
  <c r="V451" i="1"/>
  <c r="V457" i="1"/>
  <c r="V462" i="1"/>
  <c r="N473" i="1"/>
  <c r="W460" i="1"/>
  <c r="W461" i="1" s="1"/>
  <c r="V461" i="1"/>
  <c r="W32" i="1" l="1"/>
  <c r="W468" i="1"/>
  <c r="V467" i="1"/>
  <c r="V463" i="1"/>
  <c r="V466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<sst xmlns="http://schemas.openxmlformats.org/spreadsheetml/2006/main" count="1692" uniqueCount="648">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</sst>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8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/>
      <c r="I5" s="320"/>
      <c r="J5" s="320"/>
      <c r="K5" s="318"/>
      <c r="M5" s="25" t="s">
        <v>10</v>
      </c>
      <c r="N5" s="321">
        <v>45173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Понедельник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0.33333333333333331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85">
        <v>4607091388442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42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146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151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85">
        <v>4680115882775</v>
      </c>
      <c r="E82" s="329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425" t="s">
        <v>154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85">
        <v>4680115880658</v>
      </c>
      <c r="E83" s="329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85">
        <v>4607091381962</v>
      </c>
      <c r="E84" s="329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87"/>
      <c r="O84" s="387"/>
      <c r="P84" s="387"/>
      <c r="Q84" s="329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89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13"/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90"/>
      <c r="M86" s="388" t="s">
        <v>64</v>
      </c>
      <c r="N86" s="341"/>
      <c r="O86" s="341"/>
      <c r="P86" s="341"/>
      <c r="Q86" s="341"/>
      <c r="R86" s="341"/>
      <c r="S86" s="342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84" t="s">
        <v>59</v>
      </c>
      <c r="B87" s="313"/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85">
        <v>4607091387667</v>
      </c>
      <c r="E88" s="329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85">
        <v>4607091387636</v>
      </c>
      <c r="E89" s="329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85">
        <v>4607091384727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85">
        <v>4607091386745</v>
      </c>
      <c r="E91" s="329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85">
        <v>4607091382426</v>
      </c>
      <c r="E92" s="329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85">
        <v>4607091386547</v>
      </c>
      <c r="E93" s="329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85">
        <v>4607091384703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85">
        <v>4607091384734</v>
      </c>
      <c r="E95" s="329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85">
        <v>4607091382464</v>
      </c>
      <c r="E96" s="329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87"/>
      <c r="O96" s="387"/>
      <c r="P96" s="387"/>
      <c r="Q96" s="329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89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13"/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90"/>
      <c r="M98" s="388" t="s">
        <v>64</v>
      </c>
      <c r="N98" s="341"/>
      <c r="O98" s="341"/>
      <c r="P98" s="341"/>
      <c r="Q98" s="341"/>
      <c r="R98" s="341"/>
      <c r="S98" s="342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84" t="s">
        <v>66</v>
      </c>
      <c r="B99" s="313"/>
      <c r="C99" s="313"/>
      <c r="D99" s="313"/>
      <c r="E99" s="313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179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186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189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192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84" t="s">
        <v>195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85">
        <v>4607091383065</v>
      </c>
      <c r="E110" s="329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87"/>
      <c r="O110" s="387"/>
      <c r="P110" s="387"/>
      <c r="Q110" s="329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85">
        <v>4680115881532</v>
      </c>
      <c r="E111" s="329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85">
        <v>4680115880238</v>
      </c>
      <c r="E112" s="329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85">
        <v>4680115881464</v>
      </c>
      <c r="E113" s="329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447" t="s">
        <v>204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89"/>
      <c r="B114" s="313"/>
      <c r="C114" s="313"/>
      <c r="D114" s="313"/>
      <c r="E114" s="313"/>
      <c r="F114" s="313"/>
      <c r="G114" s="313"/>
      <c r="H114" s="313"/>
      <c r="I114" s="313"/>
      <c r="J114" s="313"/>
      <c r="K114" s="313"/>
      <c r="L114" s="390"/>
      <c r="M114" s="388" t="s">
        <v>64</v>
      </c>
      <c r="N114" s="341"/>
      <c r="O114" s="341"/>
      <c r="P114" s="341"/>
      <c r="Q114" s="341"/>
      <c r="R114" s="341"/>
      <c r="S114" s="342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13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83" t="s">
        <v>205</v>
      </c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  <c r="T116" s="313"/>
      <c r="U116" s="313"/>
      <c r="V116" s="313"/>
      <c r="W116" s="313"/>
      <c r="X116" s="300"/>
      <c r="Y116" s="300"/>
    </row>
    <row r="117" spans="1:52" ht="14.25" customHeight="1" x14ac:dyDescent="0.25">
      <c r="A117" s="384" t="s">
        <v>66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85">
        <v>4607091385168</v>
      </c>
      <c r="E118" s="329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87"/>
      <c r="O118" s="387"/>
      <c r="P118" s="387"/>
      <c r="Q118" s="329"/>
      <c r="R118" s="35"/>
      <c r="S118" s="35"/>
      <c r="T118" s="36" t="s">
        <v>63</v>
      </c>
      <c r="U118" s="305">
        <v>480</v>
      </c>
      <c r="V118" s="306">
        <f>IFERROR(IF(U118="",0,CEILING((U118/$H118),1)*$H118),"")</f>
        <v>486</v>
      </c>
      <c r="W118" s="37">
        <f>IFERROR(IF(V118=0,"",ROUNDUP(V118/H118,0)*0.02175),"")</f>
        <v>1.3049999999999999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85">
        <v>4607091383256</v>
      </c>
      <c r="E119" s="329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85">
        <v>4607091385748</v>
      </c>
      <c r="E120" s="329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85">
        <v>4607091384581</v>
      </c>
      <c r="E121" s="329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89"/>
      <c r="B122" s="313"/>
      <c r="C122" s="313"/>
      <c r="D122" s="313"/>
      <c r="E122" s="313"/>
      <c r="F122" s="313"/>
      <c r="G122" s="313"/>
      <c r="H122" s="313"/>
      <c r="I122" s="313"/>
      <c r="J122" s="313"/>
      <c r="K122" s="313"/>
      <c r="L122" s="390"/>
      <c r="M122" s="388" t="s">
        <v>64</v>
      </c>
      <c r="N122" s="341"/>
      <c r="O122" s="341"/>
      <c r="P122" s="341"/>
      <c r="Q122" s="341"/>
      <c r="R122" s="341"/>
      <c r="S122" s="342"/>
      <c r="T122" s="38" t="s">
        <v>65</v>
      </c>
      <c r="U122" s="307">
        <f>IFERROR(U118/H118,"0")+IFERROR(U119/H119,"0")+IFERROR(U120/H120,"0")+IFERROR(U121/H121,"0")</f>
        <v>59.25925925925926</v>
      </c>
      <c r="V122" s="307">
        <f>IFERROR(V118/H118,"0")+IFERROR(V119/H119,"0")+IFERROR(V120/H120,"0")+IFERROR(V121/H121,"0")</f>
        <v>60</v>
      </c>
      <c r="W122" s="307">
        <f>IFERROR(IF(W118="",0,W118),"0")+IFERROR(IF(W119="",0,W119),"0")+IFERROR(IF(W120="",0,W120),"0")+IFERROR(IF(W121="",0,W121),"0")</f>
        <v>1.3049999999999999</v>
      </c>
      <c r="X122" s="308"/>
      <c r="Y122" s="308"/>
    </row>
    <row r="123" spans="1:52" x14ac:dyDescent="0.2">
      <c r="A123" s="313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63</v>
      </c>
      <c r="U123" s="307">
        <f>IFERROR(SUM(U118:U121),"0")</f>
        <v>480</v>
      </c>
      <c r="V123" s="307">
        <f>IFERROR(SUM(V118:V121),"0")</f>
        <v>486</v>
      </c>
      <c r="W123" s="38"/>
      <c r="X123" s="308"/>
      <c r="Y123" s="308"/>
    </row>
    <row r="124" spans="1:52" ht="27.75" customHeight="1" x14ac:dyDescent="0.2">
      <c r="A124" s="381" t="s">
        <v>214</v>
      </c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49"/>
      <c r="Y124" s="49"/>
    </row>
    <row r="125" spans="1:52" ht="16.5" customHeight="1" x14ac:dyDescent="0.25">
      <c r="A125" s="383" t="s">
        <v>215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  <c r="T125" s="313"/>
      <c r="U125" s="313"/>
      <c r="V125" s="313"/>
      <c r="W125" s="313"/>
      <c r="X125" s="300"/>
      <c r="Y125" s="300"/>
    </row>
    <row r="126" spans="1:52" ht="14.25" customHeight="1" x14ac:dyDescent="0.25">
      <c r="A126" s="384" t="s">
        <v>100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85">
        <v>4607091383423</v>
      </c>
      <c r="E127" s="329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87"/>
      <c r="O127" s="387"/>
      <c r="P127" s="387"/>
      <c r="Q127" s="329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85">
        <v>4607091381405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85">
        <v>4607091386516</v>
      </c>
      <c r="E129" s="329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89"/>
      <c r="B130" s="313"/>
      <c r="C130" s="313"/>
      <c r="D130" s="313"/>
      <c r="E130" s="313"/>
      <c r="F130" s="313"/>
      <c r="G130" s="313"/>
      <c r="H130" s="313"/>
      <c r="I130" s="313"/>
      <c r="J130" s="313"/>
      <c r="K130" s="313"/>
      <c r="L130" s="390"/>
      <c r="M130" s="388" t="s">
        <v>64</v>
      </c>
      <c r="N130" s="341"/>
      <c r="O130" s="341"/>
      <c r="P130" s="341"/>
      <c r="Q130" s="341"/>
      <c r="R130" s="341"/>
      <c r="S130" s="342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13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83" t="s">
        <v>222</v>
      </c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  <c r="T132" s="313"/>
      <c r="U132" s="313"/>
      <c r="V132" s="313"/>
      <c r="W132" s="313"/>
      <c r="X132" s="300"/>
      <c r="Y132" s="300"/>
    </row>
    <row r="133" spans="1:52" ht="14.25" customHeight="1" x14ac:dyDescent="0.25">
      <c r="A133" s="384" t="s">
        <v>59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85">
        <v>4680115880993</v>
      </c>
      <c r="E134" s="329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87"/>
      <c r="O134" s="387"/>
      <c r="P134" s="387"/>
      <c r="Q134" s="329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85">
        <v>4680115881761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85">
        <v>4680115881563</v>
      </c>
      <c r="E136" s="329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85">
        <v>4680115880986</v>
      </c>
      <c r="E137" s="329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85">
        <v>4680115880207</v>
      </c>
      <c r="E138" s="329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85">
        <v>4680115881785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85">
        <v>4680115881679</v>
      </c>
      <c r="E140" s="329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85">
        <v>4680115880191</v>
      </c>
      <c r="E141" s="329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89"/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90"/>
      <c r="M142" s="388" t="s">
        <v>64</v>
      </c>
      <c r="N142" s="341"/>
      <c r="O142" s="341"/>
      <c r="P142" s="341"/>
      <c r="Q142" s="341"/>
      <c r="R142" s="341"/>
      <c r="S142" s="342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13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83" t="s">
        <v>239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  <c r="T144" s="313"/>
      <c r="U144" s="313"/>
      <c r="V144" s="313"/>
      <c r="W144" s="313"/>
      <c r="X144" s="300"/>
      <c r="Y144" s="300"/>
    </row>
    <row r="145" spans="1:52" ht="14.25" customHeight="1" x14ac:dyDescent="0.25">
      <c r="A145" s="384" t="s">
        <v>100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85">
        <v>4680115881402</v>
      </c>
      <c r="E146" s="329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87"/>
      <c r="O146" s="387"/>
      <c r="P146" s="387"/>
      <c r="Q146" s="329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85">
        <v>4680115881396</v>
      </c>
      <c r="E147" s="329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89"/>
      <c r="B148" s="313"/>
      <c r="C148" s="313"/>
      <c r="D148" s="313"/>
      <c r="E148" s="313"/>
      <c r="F148" s="313"/>
      <c r="G148" s="313"/>
      <c r="H148" s="313"/>
      <c r="I148" s="313"/>
      <c r="J148" s="313"/>
      <c r="K148" s="313"/>
      <c r="L148" s="390"/>
      <c r="M148" s="388" t="s">
        <v>64</v>
      </c>
      <c r="N148" s="341"/>
      <c r="O148" s="341"/>
      <c r="P148" s="341"/>
      <c r="Q148" s="341"/>
      <c r="R148" s="341"/>
      <c r="S148" s="342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13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84" t="s">
        <v>93</v>
      </c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  <c r="T150" s="313"/>
      <c r="U150" s="313"/>
      <c r="V150" s="313"/>
      <c r="W150" s="31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85">
        <v>4680115882935</v>
      </c>
      <c r="E151" s="329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65" t="s">
        <v>246</v>
      </c>
      <c r="N151" s="387"/>
      <c r="O151" s="387"/>
      <c r="P151" s="387"/>
      <c r="Q151" s="329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85">
        <v>4680115880764</v>
      </c>
      <c r="E152" s="329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89"/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90"/>
      <c r="M153" s="388" t="s">
        <v>64</v>
      </c>
      <c r="N153" s="341"/>
      <c r="O153" s="341"/>
      <c r="P153" s="341"/>
      <c r="Q153" s="341"/>
      <c r="R153" s="341"/>
      <c r="S153" s="342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13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84" t="s">
        <v>59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  <c r="T155" s="313"/>
      <c r="U155" s="313"/>
      <c r="V155" s="313"/>
      <c r="W155" s="31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85">
        <v>4680115882683</v>
      </c>
      <c r="E156" s="329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87"/>
      <c r="O156" s="387"/>
      <c r="P156" s="387"/>
      <c r="Q156" s="329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85">
        <v>4680115882690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85">
        <v>4680115882669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85">
        <v>4680115882676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89"/>
      <c r="B160" s="313"/>
      <c r="C160" s="313"/>
      <c r="D160" s="313"/>
      <c r="E160" s="313"/>
      <c r="F160" s="313"/>
      <c r="G160" s="313"/>
      <c r="H160" s="313"/>
      <c r="I160" s="313"/>
      <c r="J160" s="313"/>
      <c r="K160" s="313"/>
      <c r="L160" s="390"/>
      <c r="M160" s="388" t="s">
        <v>64</v>
      </c>
      <c r="N160" s="341"/>
      <c r="O160" s="341"/>
      <c r="P160" s="341"/>
      <c r="Q160" s="341"/>
      <c r="R160" s="341"/>
      <c r="S160" s="342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13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84" t="s">
        <v>66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  <c r="T162" s="313"/>
      <c r="U162" s="313"/>
      <c r="V162" s="313"/>
      <c r="W162" s="31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85">
        <v>4680115881556</v>
      </c>
      <c r="E163" s="329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87"/>
      <c r="O163" s="387"/>
      <c r="P163" s="387"/>
      <c r="Q163" s="329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85">
        <v>4680115880573</v>
      </c>
      <c r="E164" s="329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85">
        <v>4680115881594</v>
      </c>
      <c r="E165" s="329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85">
        <v>4680115881587</v>
      </c>
      <c r="E166" s="329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85">
        <v>4680115880962</v>
      </c>
      <c r="E167" s="329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85">
        <v>4680115881617</v>
      </c>
      <c r="E168" s="329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85">
        <v>4680115881228</v>
      </c>
      <c r="E169" s="329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85">
        <v>4680115881037</v>
      </c>
      <c r="E170" s="329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85">
        <v>4680115881211</v>
      </c>
      <c r="E171" s="329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85">
        <v>4680115881020</v>
      </c>
      <c r="E172" s="329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85">
        <v>4680115882195</v>
      </c>
      <c r="E173" s="329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85">
        <v>4680115882607</v>
      </c>
      <c r="E174" s="329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85">
        <v>4680115880092</v>
      </c>
      <c r="E175" s="329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85">
        <v>4680115880221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85">
        <v>4680115882942</v>
      </c>
      <c r="E177" s="329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85">
        <v>4680115880504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85">
        <v>4680115882164</v>
      </c>
      <c r="E179" s="329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89"/>
      <c r="B180" s="313"/>
      <c r="C180" s="313"/>
      <c r="D180" s="313"/>
      <c r="E180" s="313"/>
      <c r="F180" s="313"/>
      <c r="G180" s="313"/>
      <c r="H180" s="313"/>
      <c r="I180" s="313"/>
      <c r="J180" s="313"/>
      <c r="K180" s="313"/>
      <c r="L180" s="390"/>
      <c r="M180" s="388" t="s">
        <v>64</v>
      </c>
      <c r="N180" s="341"/>
      <c r="O180" s="341"/>
      <c r="P180" s="341"/>
      <c r="Q180" s="341"/>
      <c r="R180" s="341"/>
      <c r="S180" s="342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13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84" t="s">
        <v>195</v>
      </c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  <c r="T182" s="313"/>
      <c r="U182" s="313"/>
      <c r="V182" s="313"/>
      <c r="W182" s="31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85">
        <v>4680115880801</v>
      </c>
      <c r="E183" s="329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87"/>
      <c r="O183" s="387"/>
      <c r="P183" s="387"/>
      <c r="Q183" s="329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85">
        <v>4680115880818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89"/>
      <c r="B185" s="313"/>
      <c r="C185" s="313"/>
      <c r="D185" s="313"/>
      <c r="E185" s="313"/>
      <c r="F185" s="313"/>
      <c r="G185" s="313"/>
      <c r="H185" s="313"/>
      <c r="I185" s="313"/>
      <c r="J185" s="313"/>
      <c r="K185" s="313"/>
      <c r="L185" s="390"/>
      <c r="M185" s="388" t="s">
        <v>64</v>
      </c>
      <c r="N185" s="341"/>
      <c r="O185" s="341"/>
      <c r="P185" s="341"/>
      <c r="Q185" s="341"/>
      <c r="R185" s="341"/>
      <c r="S185" s="342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13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83" t="s">
        <v>295</v>
      </c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  <c r="T187" s="313"/>
      <c r="U187" s="313"/>
      <c r="V187" s="313"/>
      <c r="W187" s="313"/>
      <c r="X187" s="300"/>
      <c r="Y187" s="300"/>
    </row>
    <row r="188" spans="1:52" ht="14.25" customHeight="1" x14ac:dyDescent="0.25">
      <c r="A188" s="384" t="s">
        <v>100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85">
        <v>4607091387445</v>
      </c>
      <c r="E189" s="329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87"/>
      <c r="O189" s="387"/>
      <c r="P189" s="387"/>
      <c r="Q189" s="329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85">
        <v>4607091386004</v>
      </c>
      <c r="E190" s="329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85">
        <v>4607091386073</v>
      </c>
      <c r="E192" s="329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85">
        <v>4607091387322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85">
        <v>4607091387377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85">
        <v>4607091387353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85">
        <v>4607091386011</v>
      </c>
      <c r="E197" s="329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85">
        <v>4607091387308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85">
        <v>4607091387339</v>
      </c>
      <c r="E199" s="329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85">
        <v>4680115882638</v>
      </c>
      <c r="E200" s="329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85">
        <v>4680115881938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85">
        <v>4607091387346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85">
        <v>4607091389807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89"/>
      <c r="B204" s="313"/>
      <c r="C204" s="313"/>
      <c r="D204" s="313"/>
      <c r="E204" s="313"/>
      <c r="F204" s="313"/>
      <c r="G204" s="313"/>
      <c r="H204" s="313"/>
      <c r="I204" s="313"/>
      <c r="J204" s="313"/>
      <c r="K204" s="313"/>
      <c r="L204" s="390"/>
      <c r="M204" s="388" t="s">
        <v>64</v>
      </c>
      <c r="N204" s="341"/>
      <c r="O204" s="341"/>
      <c r="P204" s="341"/>
      <c r="Q204" s="341"/>
      <c r="R204" s="341"/>
      <c r="S204" s="342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13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84" t="s">
        <v>93</v>
      </c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  <c r="T206" s="313"/>
      <c r="U206" s="313"/>
      <c r="V206" s="313"/>
      <c r="W206" s="31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85">
        <v>4680115881914</v>
      </c>
      <c r="E207" s="329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87"/>
      <c r="O207" s="387"/>
      <c r="P207" s="387"/>
      <c r="Q207" s="329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89"/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90"/>
      <c r="M208" s="388" t="s">
        <v>64</v>
      </c>
      <c r="N208" s="341"/>
      <c r="O208" s="341"/>
      <c r="P208" s="341"/>
      <c r="Q208" s="341"/>
      <c r="R208" s="341"/>
      <c r="S208" s="342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13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84" t="s">
        <v>59</v>
      </c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  <c r="T210" s="313"/>
      <c r="U210" s="313"/>
      <c r="V210" s="313"/>
      <c r="W210" s="31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85">
        <v>4607091387193</v>
      </c>
      <c r="E211" s="329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87"/>
      <c r="O211" s="387"/>
      <c r="P211" s="387"/>
      <c r="Q211" s="329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85">
        <v>4607091387230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210</v>
      </c>
      <c r="V212" s="306">
        <f>IFERROR(IF(U212="",0,CEILING((U212/$H212),1)*$H212),"")</f>
        <v>210</v>
      </c>
      <c r="W212" s="37">
        <f>IFERROR(IF(V212=0,"",ROUNDUP(V212/H212,0)*0.00753),"")</f>
        <v>0.3765</v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85">
        <v>4607091387285</v>
      </c>
      <c r="E213" s="329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85">
        <v>4607091389845</v>
      </c>
      <c r="E214" s="329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89"/>
      <c r="B215" s="313"/>
      <c r="C215" s="313"/>
      <c r="D215" s="313"/>
      <c r="E215" s="313"/>
      <c r="F215" s="313"/>
      <c r="G215" s="313"/>
      <c r="H215" s="313"/>
      <c r="I215" s="313"/>
      <c r="J215" s="313"/>
      <c r="K215" s="313"/>
      <c r="L215" s="390"/>
      <c r="M215" s="388" t="s">
        <v>64</v>
      </c>
      <c r="N215" s="341"/>
      <c r="O215" s="341"/>
      <c r="P215" s="341"/>
      <c r="Q215" s="341"/>
      <c r="R215" s="341"/>
      <c r="S215" s="342"/>
      <c r="T215" s="38" t="s">
        <v>65</v>
      </c>
      <c r="U215" s="307">
        <f>IFERROR(U211/H211,"0")+IFERROR(U212/H212,"0")+IFERROR(U213/H213,"0")+IFERROR(U214/H214,"0")</f>
        <v>50</v>
      </c>
      <c r="V215" s="307">
        <f>IFERROR(V211/H211,"0")+IFERROR(V212/H212,"0")+IFERROR(V213/H213,"0")+IFERROR(V214/H214,"0")</f>
        <v>50</v>
      </c>
      <c r="W215" s="307">
        <f>IFERROR(IF(W211="",0,W211),"0")+IFERROR(IF(W212="",0,W212),"0")+IFERROR(IF(W213="",0,W213),"0")+IFERROR(IF(W214="",0,W214),"0")</f>
        <v>0.3765</v>
      </c>
      <c r="X215" s="308"/>
      <c r="Y215" s="308"/>
    </row>
    <row r="216" spans="1:52" x14ac:dyDescent="0.2">
      <c r="A216" s="313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63</v>
      </c>
      <c r="U216" s="307">
        <f>IFERROR(SUM(U211:U214),"0")</f>
        <v>210</v>
      </c>
      <c r="V216" s="307">
        <f>IFERROR(SUM(V211:V214),"0")</f>
        <v>210</v>
      </c>
      <c r="W216" s="38"/>
      <c r="X216" s="308"/>
      <c r="Y216" s="308"/>
    </row>
    <row r="217" spans="1:52" ht="14.25" customHeight="1" x14ac:dyDescent="0.25">
      <c r="A217" s="384" t="s">
        <v>66</v>
      </c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  <c r="T217" s="313"/>
      <c r="U217" s="313"/>
      <c r="V217" s="313"/>
      <c r="W217" s="31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85">
        <v>4607091387766</v>
      </c>
      <c r="E218" s="329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87"/>
      <c r="O218" s="387"/>
      <c r="P218" s="387"/>
      <c r="Q218" s="329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85">
        <v>4607091387957</v>
      </c>
      <c r="E219" s="329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85">
        <v>4607091387964</v>
      </c>
      <c r="E220" s="329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85">
        <v>4607091381672</v>
      </c>
      <c r="E221" s="329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85">
        <v>4607091387537</v>
      </c>
      <c r="E222" s="329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85">
        <v>4607091387513</v>
      </c>
      <c r="E223" s="329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89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90"/>
      <c r="M224" s="388" t="s">
        <v>64</v>
      </c>
      <c r="N224" s="341"/>
      <c r="O224" s="341"/>
      <c r="P224" s="341"/>
      <c r="Q224" s="341"/>
      <c r="R224" s="341"/>
      <c r="S224" s="342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13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84" t="s">
        <v>195</v>
      </c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  <c r="T226" s="313"/>
      <c r="U226" s="313"/>
      <c r="V226" s="313"/>
      <c r="W226" s="31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85">
        <v>4607091380880</v>
      </c>
      <c r="E227" s="329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87"/>
      <c r="O227" s="387"/>
      <c r="P227" s="387"/>
      <c r="Q227" s="329"/>
      <c r="R227" s="35"/>
      <c r="S227" s="35"/>
      <c r="T227" s="36" t="s">
        <v>63</v>
      </c>
      <c r="U227" s="305">
        <v>0</v>
      </c>
      <c r="V227" s="306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85">
        <v>4607091384482</v>
      </c>
      <c r="E228" s="329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85">
        <v>4607091380897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85">
        <v>4680115880368</v>
      </c>
      <c r="E230" s="329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89"/>
      <c r="B231" s="313"/>
      <c r="C231" s="313"/>
      <c r="D231" s="313"/>
      <c r="E231" s="313"/>
      <c r="F231" s="313"/>
      <c r="G231" s="313"/>
      <c r="H231" s="313"/>
      <c r="I231" s="313"/>
      <c r="J231" s="313"/>
      <c r="K231" s="313"/>
      <c r="L231" s="390"/>
      <c r="M231" s="388" t="s">
        <v>64</v>
      </c>
      <c r="N231" s="341"/>
      <c r="O231" s="341"/>
      <c r="P231" s="341"/>
      <c r="Q231" s="341"/>
      <c r="R231" s="341"/>
      <c r="S231" s="342"/>
      <c r="T231" s="38" t="s">
        <v>65</v>
      </c>
      <c r="U231" s="307">
        <f>IFERROR(U227/H227,"0")+IFERROR(U228/H228,"0")+IFERROR(U229/H229,"0")+IFERROR(U230/H230,"0")</f>
        <v>0</v>
      </c>
      <c r="V231" s="307">
        <f>IFERROR(V227/H227,"0")+IFERROR(V228/H228,"0")+IFERROR(V229/H229,"0")+IFERROR(V230/H230,"0")</f>
        <v>0</v>
      </c>
      <c r="W231" s="307">
        <f>IFERROR(IF(W227="",0,W227),"0")+IFERROR(IF(W228="",0,W228),"0")+IFERROR(IF(W229="",0,W229),"0")+IFERROR(IF(W230="",0,W230),"0")</f>
        <v>0</v>
      </c>
      <c r="X231" s="308"/>
      <c r="Y231" s="308"/>
    </row>
    <row r="232" spans="1:52" x14ac:dyDescent="0.2">
      <c r="A232" s="313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63</v>
      </c>
      <c r="U232" s="307">
        <f>IFERROR(SUM(U227:U230),"0")</f>
        <v>0</v>
      </c>
      <c r="V232" s="307">
        <f>IFERROR(SUM(V227:V230),"0")</f>
        <v>0</v>
      </c>
      <c r="W232" s="38"/>
      <c r="X232" s="308"/>
      <c r="Y232" s="308"/>
    </row>
    <row r="233" spans="1:52" ht="14.25" customHeight="1" x14ac:dyDescent="0.25">
      <c r="A233" s="384" t="s">
        <v>79</v>
      </c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  <c r="T233" s="313"/>
      <c r="U233" s="313"/>
      <c r="V233" s="313"/>
      <c r="W233" s="31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85">
        <v>4607091388374</v>
      </c>
      <c r="E234" s="329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520" t="s">
        <v>357</v>
      </c>
      <c r="N234" s="387"/>
      <c r="O234" s="387"/>
      <c r="P234" s="387"/>
      <c r="Q234" s="329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85">
        <v>4607091388381</v>
      </c>
      <c r="E235" s="329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521" t="s">
        <v>360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85">
        <v>4607091388404</v>
      </c>
      <c r="E236" s="329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89"/>
      <c r="B237" s="313"/>
      <c r="C237" s="313"/>
      <c r="D237" s="313"/>
      <c r="E237" s="313"/>
      <c r="F237" s="313"/>
      <c r="G237" s="313"/>
      <c r="H237" s="313"/>
      <c r="I237" s="313"/>
      <c r="J237" s="313"/>
      <c r="K237" s="313"/>
      <c r="L237" s="390"/>
      <c r="M237" s="388" t="s">
        <v>64</v>
      </c>
      <c r="N237" s="341"/>
      <c r="O237" s="341"/>
      <c r="P237" s="341"/>
      <c r="Q237" s="341"/>
      <c r="R237" s="341"/>
      <c r="S237" s="342"/>
      <c r="T237" s="38" t="s">
        <v>65</v>
      </c>
      <c r="U237" s="307">
        <f>IFERROR(U234/H234,"0")+IFERROR(U235/H235,"0")+IFERROR(U236/H236,"0")</f>
        <v>0</v>
      </c>
      <c r="V237" s="307">
        <f>IFERROR(V234/H234,"0")+IFERROR(V235/H235,"0")+IFERROR(V236/H236,"0")</f>
        <v>0</v>
      </c>
      <c r="W237" s="307">
        <f>IFERROR(IF(W234="",0,W234),"0")+IFERROR(IF(W235="",0,W235),"0")+IFERROR(IF(W236="",0,W236),"0")</f>
        <v>0</v>
      </c>
      <c r="X237" s="308"/>
      <c r="Y237" s="308"/>
    </row>
    <row r="238" spans="1:52" x14ac:dyDescent="0.2">
      <c r="A238" s="313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63</v>
      </c>
      <c r="U238" s="307">
        <f>IFERROR(SUM(U234:U236),"0")</f>
        <v>0</v>
      </c>
      <c r="V238" s="307">
        <f>IFERROR(SUM(V234:V236),"0")</f>
        <v>0</v>
      </c>
      <c r="W238" s="38"/>
      <c r="X238" s="308"/>
      <c r="Y238" s="308"/>
    </row>
    <row r="239" spans="1:52" ht="14.25" customHeight="1" x14ac:dyDescent="0.25">
      <c r="A239" s="384" t="s">
        <v>363</v>
      </c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  <c r="T239" s="313"/>
      <c r="U239" s="313"/>
      <c r="V239" s="313"/>
      <c r="W239" s="31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85">
        <v>4680115881808</v>
      </c>
      <c r="E240" s="329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87"/>
      <c r="O240" s="387"/>
      <c r="P240" s="387"/>
      <c r="Q240" s="329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85">
        <v>4680115881822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85">
        <v>4680115880016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89"/>
      <c r="B243" s="313"/>
      <c r="C243" s="313"/>
      <c r="D243" s="313"/>
      <c r="E243" s="313"/>
      <c r="F243" s="313"/>
      <c r="G243" s="313"/>
      <c r="H243" s="313"/>
      <c r="I243" s="313"/>
      <c r="J243" s="313"/>
      <c r="K243" s="313"/>
      <c r="L243" s="390"/>
      <c r="M243" s="388" t="s">
        <v>64</v>
      </c>
      <c r="N243" s="341"/>
      <c r="O243" s="341"/>
      <c r="P243" s="341"/>
      <c r="Q243" s="341"/>
      <c r="R243" s="341"/>
      <c r="S243" s="342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13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83" t="s">
        <v>371</v>
      </c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  <c r="T245" s="313"/>
      <c r="U245" s="313"/>
      <c r="V245" s="313"/>
      <c r="W245" s="313"/>
      <c r="X245" s="300"/>
      <c r="Y245" s="300"/>
    </row>
    <row r="246" spans="1:52" ht="14.25" customHeight="1" x14ac:dyDescent="0.25">
      <c r="A246" s="384" t="s">
        <v>100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85">
        <v>4607091387421</v>
      </c>
      <c r="E247" s="329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87"/>
      <c r="O247" s="387"/>
      <c r="P247" s="387"/>
      <c r="Q247" s="329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85">
        <v>4607091387452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52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5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85">
        <v>4607091385984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85">
        <v>4607091387438</v>
      </c>
      <c r="E252" s="329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85">
        <v>4607091387469</v>
      </c>
      <c r="E253" s="329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89"/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90"/>
      <c r="M254" s="388" t="s">
        <v>64</v>
      </c>
      <c r="N254" s="341"/>
      <c r="O254" s="341"/>
      <c r="P254" s="341"/>
      <c r="Q254" s="341"/>
      <c r="R254" s="341"/>
      <c r="S254" s="342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13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84" t="s">
        <v>59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  <c r="T256" s="313"/>
      <c r="U256" s="313"/>
      <c r="V256" s="313"/>
      <c r="W256" s="31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85">
        <v>4607091387292</v>
      </c>
      <c r="E257" s="329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87"/>
      <c r="O257" s="387"/>
      <c r="P257" s="387"/>
      <c r="Q257" s="329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85">
        <v>4607091387315</v>
      </c>
      <c r="E258" s="329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89"/>
      <c r="B259" s="313"/>
      <c r="C259" s="313"/>
      <c r="D259" s="313"/>
      <c r="E259" s="313"/>
      <c r="F259" s="313"/>
      <c r="G259" s="313"/>
      <c r="H259" s="313"/>
      <c r="I259" s="313"/>
      <c r="J259" s="313"/>
      <c r="K259" s="313"/>
      <c r="L259" s="390"/>
      <c r="M259" s="388" t="s">
        <v>64</v>
      </c>
      <c r="N259" s="341"/>
      <c r="O259" s="341"/>
      <c r="P259" s="341"/>
      <c r="Q259" s="341"/>
      <c r="R259" s="341"/>
      <c r="S259" s="342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13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83" t="s">
        <v>388</v>
      </c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  <c r="T261" s="313"/>
      <c r="U261" s="313"/>
      <c r="V261" s="313"/>
      <c r="W261" s="313"/>
      <c r="X261" s="300"/>
      <c r="Y261" s="300"/>
    </row>
    <row r="262" spans="1:52" ht="14.25" customHeight="1" x14ac:dyDescent="0.25">
      <c r="A262" s="384" t="s">
        <v>59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85">
        <v>4607091383232</v>
      </c>
      <c r="E263" s="329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53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87"/>
      <c r="O263" s="387"/>
      <c r="P263" s="387"/>
      <c r="Q263" s="329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85">
        <v>4607091383836</v>
      </c>
      <c r="E264" s="329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9"/>
      <c r="B265" s="313"/>
      <c r="C265" s="313"/>
      <c r="D265" s="313"/>
      <c r="E265" s="313"/>
      <c r="F265" s="313"/>
      <c r="G265" s="313"/>
      <c r="H265" s="313"/>
      <c r="I265" s="313"/>
      <c r="J265" s="313"/>
      <c r="K265" s="313"/>
      <c r="L265" s="390"/>
      <c r="M265" s="388" t="s">
        <v>64</v>
      </c>
      <c r="N265" s="341"/>
      <c r="O265" s="341"/>
      <c r="P265" s="341"/>
      <c r="Q265" s="341"/>
      <c r="R265" s="341"/>
      <c r="S265" s="342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13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84" t="s">
        <v>66</v>
      </c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  <c r="T267" s="313"/>
      <c r="U267" s="313"/>
      <c r="V267" s="313"/>
      <c r="W267" s="31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85">
        <v>4607091387919</v>
      </c>
      <c r="E268" s="329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7"/>
      <c r="O268" s="387"/>
      <c r="P268" s="387"/>
      <c r="Q268" s="329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85">
        <v>4607091383942</v>
      </c>
      <c r="E269" s="329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85">
        <v>4607091383959</v>
      </c>
      <c r="E270" s="329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53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9"/>
      <c r="B271" s="313"/>
      <c r="C271" s="313"/>
      <c r="D271" s="313"/>
      <c r="E271" s="313"/>
      <c r="F271" s="313"/>
      <c r="G271" s="313"/>
      <c r="H271" s="313"/>
      <c r="I271" s="313"/>
      <c r="J271" s="313"/>
      <c r="K271" s="313"/>
      <c r="L271" s="390"/>
      <c r="M271" s="388" t="s">
        <v>64</v>
      </c>
      <c r="N271" s="341"/>
      <c r="O271" s="341"/>
      <c r="P271" s="341"/>
      <c r="Q271" s="341"/>
      <c r="R271" s="341"/>
      <c r="S271" s="342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13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84" t="s">
        <v>195</v>
      </c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  <c r="T273" s="313"/>
      <c r="U273" s="313"/>
      <c r="V273" s="313"/>
      <c r="W273" s="31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85">
        <v>4607091388831</v>
      </c>
      <c r="E274" s="329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54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7"/>
      <c r="O274" s="387"/>
      <c r="P274" s="387"/>
      <c r="Q274" s="329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9"/>
      <c r="B275" s="313"/>
      <c r="C275" s="313"/>
      <c r="D275" s="313"/>
      <c r="E275" s="313"/>
      <c r="F275" s="313"/>
      <c r="G275" s="313"/>
      <c r="H275" s="313"/>
      <c r="I275" s="313"/>
      <c r="J275" s="313"/>
      <c r="K275" s="313"/>
      <c r="L275" s="390"/>
      <c r="M275" s="388" t="s">
        <v>64</v>
      </c>
      <c r="N275" s="341"/>
      <c r="O275" s="341"/>
      <c r="P275" s="341"/>
      <c r="Q275" s="341"/>
      <c r="R275" s="341"/>
      <c r="S275" s="342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13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84" t="s">
        <v>79</v>
      </c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  <c r="T277" s="313"/>
      <c r="U277" s="313"/>
      <c r="V277" s="313"/>
      <c r="W277" s="31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85">
        <v>4607091383102</v>
      </c>
      <c r="E278" s="329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7"/>
      <c r="O278" s="387"/>
      <c r="P278" s="387"/>
      <c r="Q278" s="329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9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90"/>
      <c r="M279" s="388" t="s">
        <v>64</v>
      </c>
      <c r="N279" s="341"/>
      <c r="O279" s="341"/>
      <c r="P279" s="341"/>
      <c r="Q279" s="341"/>
      <c r="R279" s="341"/>
      <c r="S279" s="342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13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81" t="s">
        <v>403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49"/>
      <c r="Y281" s="49"/>
    </row>
    <row r="282" spans="1:52" ht="16.5" customHeight="1" x14ac:dyDescent="0.25">
      <c r="A282" s="383" t="s">
        <v>404</v>
      </c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  <c r="T282" s="313"/>
      <c r="U282" s="313"/>
      <c r="V282" s="313"/>
      <c r="W282" s="313"/>
      <c r="X282" s="300"/>
      <c r="Y282" s="300"/>
    </row>
    <row r="283" spans="1:52" ht="14.25" customHeight="1" x14ac:dyDescent="0.25">
      <c r="A283" s="384" t="s">
        <v>100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85">
        <v>4607091383997</v>
      </c>
      <c r="E284" s="329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7"/>
      <c r="O284" s="387"/>
      <c r="P284" s="387"/>
      <c r="Q284" s="329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85">
        <v>4607091384130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54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2000</v>
      </c>
      <c r="V287" s="306">
        <f t="shared" si="14"/>
        <v>2010</v>
      </c>
      <c r="W287" s="37">
        <f>IFERROR(IF(V287=0,"",ROUNDUP(V287/H287,0)*0.02039),"")</f>
        <v>2.7322599999999997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85">
        <v>4607091384147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547" t="s">
        <v>414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85">
        <v>4607091384154</v>
      </c>
      <c r="E290" s="329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85">
        <v>4607091384161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9"/>
      <c r="B292" s="313"/>
      <c r="C292" s="313"/>
      <c r="D292" s="313"/>
      <c r="E292" s="313"/>
      <c r="F292" s="313"/>
      <c r="G292" s="313"/>
      <c r="H292" s="313"/>
      <c r="I292" s="313"/>
      <c r="J292" s="313"/>
      <c r="K292" s="313"/>
      <c r="L292" s="390"/>
      <c r="M292" s="388" t="s">
        <v>64</v>
      </c>
      <c r="N292" s="341"/>
      <c r="O292" s="341"/>
      <c r="P292" s="341"/>
      <c r="Q292" s="341"/>
      <c r="R292" s="341"/>
      <c r="S292" s="342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133.33333333333334</v>
      </c>
      <c r="V292" s="307">
        <f>IFERROR(V284/H284,"0")+IFERROR(V285/H285,"0")+IFERROR(V286/H286,"0")+IFERROR(V287/H287,"0")+IFERROR(V288/H288,"0")+IFERROR(V289/H289,"0")+IFERROR(V290/H290,"0")+IFERROR(V291/H291,"0")</f>
        <v>134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2.7322599999999997</v>
      </c>
      <c r="X292" s="308"/>
      <c r="Y292" s="308"/>
    </row>
    <row r="293" spans="1:52" x14ac:dyDescent="0.2">
      <c r="A293" s="313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63</v>
      </c>
      <c r="U293" s="307">
        <f>IFERROR(SUM(U284:U291),"0")</f>
        <v>2000</v>
      </c>
      <c r="V293" s="307">
        <f>IFERROR(SUM(V284:V291),"0")</f>
        <v>2010</v>
      </c>
      <c r="W293" s="38"/>
      <c r="X293" s="308"/>
      <c r="Y293" s="308"/>
    </row>
    <row r="294" spans="1:52" ht="14.25" customHeight="1" x14ac:dyDescent="0.25">
      <c r="A294" s="384" t="s">
        <v>93</v>
      </c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  <c r="T294" s="313"/>
      <c r="U294" s="313"/>
      <c r="V294" s="313"/>
      <c r="W294" s="31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85">
        <v>4607091383980</v>
      </c>
      <c r="E295" s="329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5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7"/>
      <c r="O295" s="387"/>
      <c r="P295" s="387"/>
      <c r="Q295" s="329"/>
      <c r="R295" s="35"/>
      <c r="S295" s="35"/>
      <c r="T295" s="36" t="s">
        <v>63</v>
      </c>
      <c r="U295" s="305">
        <v>0</v>
      </c>
      <c r="V295" s="306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85">
        <v>4607091384178</v>
      </c>
      <c r="E296" s="329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9"/>
      <c r="B297" s="313"/>
      <c r="C297" s="313"/>
      <c r="D297" s="313"/>
      <c r="E297" s="313"/>
      <c r="F297" s="313"/>
      <c r="G297" s="313"/>
      <c r="H297" s="313"/>
      <c r="I297" s="313"/>
      <c r="J297" s="313"/>
      <c r="K297" s="313"/>
      <c r="L297" s="390"/>
      <c r="M297" s="388" t="s">
        <v>64</v>
      </c>
      <c r="N297" s="341"/>
      <c r="O297" s="341"/>
      <c r="P297" s="341"/>
      <c r="Q297" s="341"/>
      <c r="R297" s="341"/>
      <c r="S297" s="342"/>
      <c r="T297" s="38" t="s">
        <v>65</v>
      </c>
      <c r="U297" s="307">
        <f>IFERROR(U295/H295,"0")+IFERROR(U296/H296,"0")</f>
        <v>0</v>
      </c>
      <c r="V297" s="307">
        <f>IFERROR(V295/H295,"0")+IFERROR(V296/H296,"0")</f>
        <v>0</v>
      </c>
      <c r="W297" s="307">
        <f>IFERROR(IF(W295="",0,W295),"0")+IFERROR(IF(W296="",0,W296),"0")</f>
        <v>0</v>
      </c>
      <c r="X297" s="308"/>
      <c r="Y297" s="308"/>
    </row>
    <row r="298" spans="1:52" x14ac:dyDescent="0.2">
      <c r="A298" s="313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63</v>
      </c>
      <c r="U298" s="307">
        <f>IFERROR(SUM(U295:U296),"0")</f>
        <v>0</v>
      </c>
      <c r="V298" s="307">
        <f>IFERROR(SUM(V295:V296),"0")</f>
        <v>0</v>
      </c>
      <c r="W298" s="38"/>
      <c r="X298" s="308"/>
      <c r="Y298" s="308"/>
    </row>
    <row r="299" spans="1:52" ht="14.25" customHeight="1" x14ac:dyDescent="0.25">
      <c r="A299" s="384" t="s">
        <v>59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  <c r="T299" s="313"/>
      <c r="U299" s="313"/>
      <c r="V299" s="313"/>
      <c r="W299" s="31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85">
        <v>4607091384857</v>
      </c>
      <c r="E300" s="329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552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87"/>
      <c r="O300" s="387"/>
      <c r="P300" s="387"/>
      <c r="Q300" s="329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89"/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90"/>
      <c r="M301" s="388" t="s">
        <v>64</v>
      </c>
      <c r="N301" s="341"/>
      <c r="O301" s="341"/>
      <c r="P301" s="341"/>
      <c r="Q301" s="341"/>
      <c r="R301" s="341"/>
      <c r="S301" s="342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13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84" t="s">
        <v>66</v>
      </c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  <c r="T303" s="313"/>
      <c r="U303" s="313"/>
      <c r="V303" s="313"/>
      <c r="W303" s="31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85">
        <v>4607091384260</v>
      </c>
      <c r="E304" s="329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87"/>
      <c r="O304" s="387"/>
      <c r="P304" s="387"/>
      <c r="Q304" s="329"/>
      <c r="R304" s="35"/>
      <c r="S304" s="35"/>
      <c r="T304" s="36" t="s">
        <v>63</v>
      </c>
      <c r="U304" s="305">
        <v>0</v>
      </c>
      <c r="V304" s="306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9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90"/>
      <c r="M305" s="388" t="s">
        <v>64</v>
      </c>
      <c r="N305" s="341"/>
      <c r="O305" s="341"/>
      <c r="P305" s="341"/>
      <c r="Q305" s="341"/>
      <c r="R305" s="341"/>
      <c r="S305" s="342"/>
      <c r="T305" s="38" t="s">
        <v>65</v>
      </c>
      <c r="U305" s="307">
        <f>IFERROR(U304/H304,"0")</f>
        <v>0</v>
      </c>
      <c r="V305" s="307">
        <f>IFERROR(V304/H304,"0")</f>
        <v>0</v>
      </c>
      <c r="W305" s="307">
        <f>IFERROR(IF(W304="",0,W304),"0")</f>
        <v>0</v>
      </c>
      <c r="X305" s="308"/>
      <c r="Y305" s="308"/>
    </row>
    <row r="306" spans="1:52" x14ac:dyDescent="0.2">
      <c r="A306" s="313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63</v>
      </c>
      <c r="U306" s="307">
        <f>IFERROR(SUM(U304:U304),"0")</f>
        <v>0</v>
      </c>
      <c r="V306" s="307">
        <f>IFERROR(SUM(V304:V304),"0")</f>
        <v>0</v>
      </c>
      <c r="W306" s="38"/>
      <c r="X306" s="308"/>
      <c r="Y306" s="308"/>
    </row>
    <row r="307" spans="1:52" ht="14.25" customHeight="1" x14ac:dyDescent="0.25">
      <c r="A307" s="384" t="s">
        <v>195</v>
      </c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  <c r="T307" s="313"/>
      <c r="U307" s="313"/>
      <c r="V307" s="313"/>
      <c r="W307" s="31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85">
        <v>4607091384673</v>
      </c>
      <c r="E308" s="329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87"/>
      <c r="O308" s="387"/>
      <c r="P308" s="387"/>
      <c r="Q308" s="329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89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90"/>
      <c r="M309" s="388" t="s">
        <v>64</v>
      </c>
      <c r="N309" s="341"/>
      <c r="O309" s="341"/>
      <c r="P309" s="341"/>
      <c r="Q309" s="341"/>
      <c r="R309" s="341"/>
      <c r="S309" s="342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13"/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90"/>
      <c r="M310" s="388" t="s">
        <v>64</v>
      </c>
      <c r="N310" s="341"/>
      <c r="O310" s="341"/>
      <c r="P310" s="341"/>
      <c r="Q310" s="341"/>
      <c r="R310" s="341"/>
      <c r="S310" s="342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83" t="s">
        <v>429</v>
      </c>
      <c r="B311" s="313"/>
      <c r="C311" s="313"/>
      <c r="D311" s="313"/>
      <c r="E311" s="313"/>
      <c r="F311" s="313"/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  <c r="T311" s="313"/>
      <c r="U311" s="313"/>
      <c r="V311" s="313"/>
      <c r="W311" s="313"/>
      <c r="X311" s="300"/>
      <c r="Y311" s="300"/>
    </row>
    <row r="312" spans="1:52" ht="14.25" customHeight="1" x14ac:dyDescent="0.25">
      <c r="A312" s="384" t="s">
        <v>100</v>
      </c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  <c r="T312" s="313"/>
      <c r="U312" s="313"/>
      <c r="V312" s="313"/>
      <c r="W312" s="31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85">
        <v>4607091384185</v>
      </c>
      <c r="E313" s="329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85">
        <v>4607091384192</v>
      </c>
      <c r="E314" s="329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87"/>
      <c r="O314" s="387"/>
      <c r="P314" s="387"/>
      <c r="Q314" s="329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85">
        <v>4680115881907</v>
      </c>
      <c r="E315" s="329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87"/>
      <c r="O315" s="387"/>
      <c r="P315" s="387"/>
      <c r="Q315" s="329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85">
        <v>4607091384680</v>
      </c>
      <c r="E316" s="329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87"/>
      <c r="O316" s="387"/>
      <c r="P316" s="387"/>
      <c r="Q316" s="329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89"/>
      <c r="B317" s="313"/>
      <c r="C317" s="313"/>
      <c r="D317" s="313"/>
      <c r="E317" s="313"/>
      <c r="F317" s="313"/>
      <c r="G317" s="313"/>
      <c r="H317" s="313"/>
      <c r="I317" s="313"/>
      <c r="J317" s="313"/>
      <c r="K317" s="313"/>
      <c r="L317" s="390"/>
      <c r="M317" s="388" t="s">
        <v>64</v>
      </c>
      <c r="N317" s="341"/>
      <c r="O317" s="341"/>
      <c r="P317" s="341"/>
      <c r="Q317" s="341"/>
      <c r="R317" s="341"/>
      <c r="S317" s="342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13"/>
      <c r="B318" s="313"/>
      <c r="C318" s="313"/>
      <c r="D318" s="313"/>
      <c r="E318" s="313"/>
      <c r="F318" s="313"/>
      <c r="G318" s="313"/>
      <c r="H318" s="313"/>
      <c r="I318" s="313"/>
      <c r="J318" s="313"/>
      <c r="K318" s="313"/>
      <c r="L318" s="390"/>
      <c r="M318" s="388" t="s">
        <v>64</v>
      </c>
      <c r="N318" s="341"/>
      <c r="O318" s="341"/>
      <c r="P318" s="341"/>
      <c r="Q318" s="341"/>
      <c r="R318" s="341"/>
      <c r="S318" s="342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84" t="s">
        <v>59</v>
      </c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  <c r="T319" s="313"/>
      <c r="U319" s="313"/>
      <c r="V319" s="313"/>
      <c r="W319" s="31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85">
        <v>4607091384802</v>
      </c>
      <c r="E320" s="329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87"/>
      <c r="O320" s="387"/>
      <c r="P320" s="387"/>
      <c r="Q320" s="329"/>
      <c r="R320" s="35"/>
      <c r="S320" s="35"/>
      <c r="T320" s="36" t="s">
        <v>63</v>
      </c>
      <c r="U320" s="305">
        <v>0</v>
      </c>
      <c r="V320" s="306">
        <f>IFERROR(IF(U320="",0,CEILING((U320/$H320),1)*$H320),"")</f>
        <v>0</v>
      </c>
      <c r="W320" s="37" t="str">
        <f>IFERROR(IF(V320=0,"",ROUNDUP(V320/H320,0)*0.00753),"")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85">
        <v>4607091384826</v>
      </c>
      <c r="E321" s="329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87"/>
      <c r="O321" s="387"/>
      <c r="P321" s="387"/>
      <c r="Q321" s="329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89"/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90"/>
      <c r="M322" s="388" t="s">
        <v>64</v>
      </c>
      <c r="N322" s="341"/>
      <c r="O322" s="341"/>
      <c r="P322" s="341"/>
      <c r="Q322" s="341"/>
      <c r="R322" s="341"/>
      <c r="S322" s="342"/>
      <c r="T322" s="38" t="s">
        <v>65</v>
      </c>
      <c r="U322" s="307">
        <f>IFERROR(U320/H320,"0")+IFERROR(U321/H321,"0")</f>
        <v>0</v>
      </c>
      <c r="V322" s="307">
        <f>IFERROR(V320/H320,"0")+IFERROR(V321/H321,"0")</f>
        <v>0</v>
      </c>
      <c r="W322" s="307">
        <f>IFERROR(IF(W320="",0,W320),"0")+IFERROR(IF(W321="",0,W321),"0")</f>
        <v>0</v>
      </c>
      <c r="X322" s="308"/>
      <c r="Y322" s="308"/>
    </row>
    <row r="323" spans="1:52" x14ac:dyDescent="0.2">
      <c r="A323" s="313"/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90"/>
      <c r="M323" s="388" t="s">
        <v>64</v>
      </c>
      <c r="N323" s="341"/>
      <c r="O323" s="341"/>
      <c r="P323" s="341"/>
      <c r="Q323" s="341"/>
      <c r="R323" s="341"/>
      <c r="S323" s="342"/>
      <c r="T323" s="38" t="s">
        <v>63</v>
      </c>
      <c r="U323" s="307">
        <f>IFERROR(SUM(U320:U321),"0")</f>
        <v>0</v>
      </c>
      <c r="V323" s="307">
        <f>IFERROR(SUM(V320:V321),"0")</f>
        <v>0</v>
      </c>
      <c r="W323" s="38"/>
      <c r="X323" s="308"/>
      <c r="Y323" s="308"/>
    </row>
    <row r="324" spans="1:52" ht="14.25" customHeight="1" x14ac:dyDescent="0.25">
      <c r="A324" s="384" t="s">
        <v>66</v>
      </c>
      <c r="B324" s="313"/>
      <c r="C324" s="313"/>
      <c r="D324" s="313"/>
      <c r="E324" s="313"/>
      <c r="F324" s="313"/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  <c r="T324" s="313"/>
      <c r="U324" s="313"/>
      <c r="V324" s="313"/>
      <c r="W324" s="31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85">
        <v>4607091384246</v>
      </c>
      <c r="E325" s="329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350</v>
      </c>
      <c r="V325" s="306">
        <f>IFERROR(IF(U325="",0,CEILING((U325/$H325),1)*$H325),"")</f>
        <v>351</v>
      </c>
      <c r="W325" s="37">
        <f>IFERROR(IF(V325=0,"",ROUNDUP(V325/H325,0)*0.02175),"")</f>
        <v>0.9787499999999999</v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85">
        <v>4680115881976</v>
      </c>
      <c r="E326" s="329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87"/>
      <c r="O326" s="387"/>
      <c r="P326" s="387"/>
      <c r="Q326" s="329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85">
        <v>4607091384253</v>
      </c>
      <c r="E327" s="329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87"/>
      <c r="O327" s="387"/>
      <c r="P327" s="387"/>
      <c r="Q327" s="329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85">
        <v>4680115881969</v>
      </c>
      <c r="E328" s="329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87"/>
      <c r="O328" s="387"/>
      <c r="P328" s="387"/>
      <c r="Q328" s="329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89"/>
      <c r="B329" s="313"/>
      <c r="C329" s="313"/>
      <c r="D329" s="313"/>
      <c r="E329" s="313"/>
      <c r="F329" s="313"/>
      <c r="G329" s="313"/>
      <c r="H329" s="313"/>
      <c r="I329" s="313"/>
      <c r="J329" s="313"/>
      <c r="K329" s="313"/>
      <c r="L329" s="390"/>
      <c r="M329" s="388" t="s">
        <v>64</v>
      </c>
      <c r="N329" s="341"/>
      <c r="O329" s="341"/>
      <c r="P329" s="341"/>
      <c r="Q329" s="341"/>
      <c r="R329" s="341"/>
      <c r="S329" s="342"/>
      <c r="T329" s="38" t="s">
        <v>65</v>
      </c>
      <c r="U329" s="307">
        <f>IFERROR(U325/H325,"0")+IFERROR(U326/H326,"0")+IFERROR(U327/H327,"0")+IFERROR(U328/H328,"0")</f>
        <v>44.871794871794876</v>
      </c>
      <c r="V329" s="307">
        <f>IFERROR(V325/H325,"0")+IFERROR(V326/H326,"0")+IFERROR(V327/H327,"0")+IFERROR(V328/H328,"0")</f>
        <v>45</v>
      </c>
      <c r="W329" s="307">
        <f>IFERROR(IF(W325="",0,W325),"0")+IFERROR(IF(W326="",0,W326),"0")+IFERROR(IF(W327="",0,W327),"0")+IFERROR(IF(W328="",0,W328),"0")</f>
        <v>0.9787499999999999</v>
      </c>
      <c r="X329" s="308"/>
      <c r="Y329" s="308"/>
    </row>
    <row r="330" spans="1:52" x14ac:dyDescent="0.2">
      <c r="A330" s="313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63</v>
      </c>
      <c r="U330" s="307">
        <f>IFERROR(SUM(U325:U328),"0")</f>
        <v>350</v>
      </c>
      <c r="V330" s="307">
        <f>IFERROR(SUM(V325:V328),"0")</f>
        <v>351</v>
      </c>
      <c r="W330" s="38"/>
      <c r="X330" s="308"/>
      <c r="Y330" s="308"/>
    </row>
    <row r="331" spans="1:52" ht="14.25" customHeight="1" x14ac:dyDescent="0.25">
      <c r="A331" s="384" t="s">
        <v>195</v>
      </c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  <c r="T331" s="313"/>
      <c r="U331" s="313"/>
      <c r="V331" s="313"/>
      <c r="W331" s="31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85">
        <v>4607091389357</v>
      </c>
      <c r="E332" s="329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87"/>
      <c r="O332" s="387"/>
      <c r="P332" s="387"/>
      <c r="Q332" s="329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89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90"/>
      <c r="M333" s="388" t="s">
        <v>64</v>
      </c>
      <c r="N333" s="341"/>
      <c r="O333" s="341"/>
      <c r="P333" s="341"/>
      <c r="Q333" s="341"/>
      <c r="R333" s="341"/>
      <c r="S333" s="342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13"/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90"/>
      <c r="M334" s="388" t="s">
        <v>64</v>
      </c>
      <c r="N334" s="341"/>
      <c r="O334" s="341"/>
      <c r="P334" s="341"/>
      <c r="Q334" s="341"/>
      <c r="R334" s="341"/>
      <c r="S334" s="342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81" t="s">
        <v>452</v>
      </c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49"/>
      <c r="Y335" s="49"/>
    </row>
    <row r="336" spans="1:52" ht="16.5" customHeight="1" x14ac:dyDescent="0.25">
      <c r="A336" s="383" t="s">
        <v>453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  <c r="T336" s="313"/>
      <c r="U336" s="313"/>
      <c r="V336" s="313"/>
      <c r="W336" s="313"/>
      <c r="X336" s="300"/>
      <c r="Y336" s="300"/>
    </row>
    <row r="337" spans="1:52" ht="14.25" customHeight="1" x14ac:dyDescent="0.25">
      <c r="A337" s="384" t="s">
        <v>100</v>
      </c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  <c r="T337" s="313"/>
      <c r="U337" s="313"/>
      <c r="V337" s="313"/>
      <c r="W337" s="31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85">
        <v>4607091389708</v>
      </c>
      <c r="E338" s="329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87"/>
      <c r="O338" s="387"/>
      <c r="P338" s="387"/>
      <c r="Q338" s="329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85">
        <v>4607091389692</v>
      </c>
      <c r="E339" s="329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87"/>
      <c r="O339" s="387"/>
      <c r="P339" s="387"/>
      <c r="Q339" s="329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89"/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90"/>
      <c r="M340" s="388" t="s">
        <v>64</v>
      </c>
      <c r="N340" s="341"/>
      <c r="O340" s="341"/>
      <c r="P340" s="341"/>
      <c r="Q340" s="341"/>
      <c r="R340" s="341"/>
      <c r="S340" s="342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13"/>
      <c r="B341" s="313"/>
      <c r="C341" s="313"/>
      <c r="D341" s="313"/>
      <c r="E341" s="313"/>
      <c r="F341" s="313"/>
      <c r="G341" s="313"/>
      <c r="H341" s="313"/>
      <c r="I341" s="313"/>
      <c r="J341" s="313"/>
      <c r="K341" s="313"/>
      <c r="L341" s="390"/>
      <c r="M341" s="388" t="s">
        <v>64</v>
      </c>
      <c r="N341" s="341"/>
      <c r="O341" s="341"/>
      <c r="P341" s="341"/>
      <c r="Q341" s="341"/>
      <c r="R341" s="341"/>
      <c r="S341" s="342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84" t="s">
        <v>59</v>
      </c>
      <c r="B342" s="313"/>
      <c r="C342" s="313"/>
      <c r="D342" s="313"/>
      <c r="E342" s="313"/>
      <c r="F342" s="313"/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  <c r="T342" s="313"/>
      <c r="U342" s="313"/>
      <c r="V342" s="313"/>
      <c r="W342" s="31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85">
        <v>4607091389753</v>
      </c>
      <c r="E343" s="329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ref="V343:V355" si="15"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85">
        <v>4607091389760</v>
      </c>
      <c r="E344" s="329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85">
        <v>4607091389746</v>
      </c>
      <c r="E345" s="329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85">
        <v>4680115882928</v>
      </c>
      <c r="E346" s="329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85">
        <v>4680115883147</v>
      </c>
      <c r="E347" s="329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85">
        <v>4607091384338</v>
      </c>
      <c r="E348" s="329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85">
        <v>4680115883154</v>
      </c>
      <c r="E349" s="329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85">
        <v>4607091389524</v>
      </c>
      <c r="E350" s="329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85">
        <v>4680115883161</v>
      </c>
      <c r="E351" s="329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85">
        <v>4607091384345</v>
      </c>
      <c r="E352" s="329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85">
        <v>4680115883178</v>
      </c>
      <c r="E353" s="329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87"/>
      <c r="O353" s="387"/>
      <c r="P353" s="387"/>
      <c r="Q353" s="329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85">
        <v>4607091389531</v>
      </c>
      <c r="E354" s="329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87"/>
      <c r="O354" s="387"/>
      <c r="P354" s="387"/>
      <c r="Q354" s="329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85">
        <v>4680115883185</v>
      </c>
      <c r="E355" s="329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580" t="s">
        <v>484</v>
      </c>
      <c r="N355" s="387"/>
      <c r="O355" s="387"/>
      <c r="P355" s="387"/>
      <c r="Q355" s="329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89"/>
      <c r="B356" s="313"/>
      <c r="C356" s="313"/>
      <c r="D356" s="313"/>
      <c r="E356" s="313"/>
      <c r="F356" s="313"/>
      <c r="G356" s="313"/>
      <c r="H356" s="313"/>
      <c r="I356" s="313"/>
      <c r="J356" s="313"/>
      <c r="K356" s="313"/>
      <c r="L356" s="390"/>
      <c r="M356" s="388" t="s">
        <v>64</v>
      </c>
      <c r="N356" s="341"/>
      <c r="O356" s="341"/>
      <c r="P356" s="341"/>
      <c r="Q356" s="341"/>
      <c r="R356" s="341"/>
      <c r="S356" s="342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0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0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0</v>
      </c>
      <c r="X356" s="308"/>
      <c r="Y356" s="308"/>
    </row>
    <row r="357" spans="1:52" x14ac:dyDescent="0.2">
      <c r="A357" s="313"/>
      <c r="B357" s="313"/>
      <c r="C357" s="313"/>
      <c r="D357" s="313"/>
      <c r="E357" s="313"/>
      <c r="F357" s="313"/>
      <c r="G357" s="313"/>
      <c r="H357" s="313"/>
      <c r="I357" s="313"/>
      <c r="J357" s="313"/>
      <c r="K357" s="313"/>
      <c r="L357" s="390"/>
      <c r="M357" s="388" t="s">
        <v>64</v>
      </c>
      <c r="N357" s="341"/>
      <c r="O357" s="341"/>
      <c r="P357" s="341"/>
      <c r="Q357" s="341"/>
      <c r="R357" s="341"/>
      <c r="S357" s="342"/>
      <c r="T357" s="38" t="s">
        <v>63</v>
      </c>
      <c r="U357" s="307">
        <f>IFERROR(SUM(U343:U355),"0")</f>
        <v>0</v>
      </c>
      <c r="V357" s="307">
        <f>IFERROR(SUM(V343:V355),"0")</f>
        <v>0</v>
      </c>
      <c r="W357" s="38"/>
      <c r="X357" s="308"/>
      <c r="Y357" s="308"/>
    </row>
    <row r="358" spans="1:52" ht="14.25" customHeight="1" x14ac:dyDescent="0.25">
      <c r="A358" s="384" t="s">
        <v>66</v>
      </c>
      <c r="B358" s="313"/>
      <c r="C358" s="313"/>
      <c r="D358" s="313"/>
      <c r="E358" s="313"/>
      <c r="F358" s="313"/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  <c r="T358" s="313"/>
      <c r="U358" s="313"/>
      <c r="V358" s="313"/>
      <c r="W358" s="31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85">
        <v>4607091389685</v>
      </c>
      <c r="E359" s="329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85">
        <v>4607091389654</v>
      </c>
      <c r="E360" s="329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87"/>
      <c r="O360" s="387"/>
      <c r="P360" s="387"/>
      <c r="Q360" s="329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85">
        <v>4607091384352</v>
      </c>
      <c r="E361" s="329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87"/>
      <c r="O361" s="387"/>
      <c r="P361" s="387"/>
      <c r="Q361" s="329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85">
        <v>4607091389661</v>
      </c>
      <c r="E362" s="329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87"/>
      <c r="O362" s="387"/>
      <c r="P362" s="387"/>
      <c r="Q362" s="329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89"/>
      <c r="B363" s="313"/>
      <c r="C363" s="313"/>
      <c r="D363" s="313"/>
      <c r="E363" s="313"/>
      <c r="F363" s="313"/>
      <c r="G363" s="313"/>
      <c r="H363" s="313"/>
      <c r="I363" s="313"/>
      <c r="J363" s="313"/>
      <c r="K363" s="313"/>
      <c r="L363" s="390"/>
      <c r="M363" s="388" t="s">
        <v>64</v>
      </c>
      <c r="N363" s="341"/>
      <c r="O363" s="341"/>
      <c r="P363" s="341"/>
      <c r="Q363" s="341"/>
      <c r="R363" s="341"/>
      <c r="S363" s="342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13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84" t="s">
        <v>195</v>
      </c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  <c r="T365" s="313"/>
      <c r="U365" s="313"/>
      <c r="V365" s="313"/>
      <c r="W365" s="31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85">
        <v>4680115881648</v>
      </c>
      <c r="E366" s="329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87"/>
      <c r="O366" s="387"/>
      <c r="P366" s="387"/>
      <c r="Q366" s="329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89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90"/>
      <c r="M367" s="388" t="s">
        <v>64</v>
      </c>
      <c r="N367" s="341"/>
      <c r="O367" s="341"/>
      <c r="P367" s="341"/>
      <c r="Q367" s="341"/>
      <c r="R367" s="341"/>
      <c r="S367" s="342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13"/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90"/>
      <c r="M368" s="388" t="s">
        <v>64</v>
      </c>
      <c r="N368" s="341"/>
      <c r="O368" s="341"/>
      <c r="P368" s="341"/>
      <c r="Q368" s="341"/>
      <c r="R368" s="341"/>
      <c r="S368" s="342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84" t="s">
        <v>79</v>
      </c>
      <c r="B369" s="313"/>
      <c r="C369" s="313"/>
      <c r="D369" s="313"/>
      <c r="E369" s="313"/>
      <c r="F369" s="313"/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  <c r="T369" s="313"/>
      <c r="U369" s="313"/>
      <c r="V369" s="313"/>
      <c r="W369" s="31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85">
        <v>4680115883017</v>
      </c>
      <c r="E370" s="329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87"/>
      <c r="O370" s="387"/>
      <c r="P370" s="387"/>
      <c r="Q370" s="329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85">
        <v>4680115883031</v>
      </c>
      <c r="E371" s="329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87"/>
      <c r="O371" s="387"/>
      <c r="P371" s="387"/>
      <c r="Q371" s="329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85">
        <v>4680115883024</v>
      </c>
      <c r="E372" s="329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87"/>
      <c r="O372" s="387"/>
      <c r="P372" s="387"/>
      <c r="Q372" s="329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89"/>
      <c r="B373" s="313"/>
      <c r="C373" s="313"/>
      <c r="D373" s="313"/>
      <c r="E373" s="313"/>
      <c r="F373" s="313"/>
      <c r="G373" s="313"/>
      <c r="H373" s="313"/>
      <c r="I373" s="313"/>
      <c r="J373" s="313"/>
      <c r="K373" s="313"/>
      <c r="L373" s="390"/>
      <c r="M373" s="388" t="s">
        <v>64</v>
      </c>
      <c r="N373" s="341"/>
      <c r="O373" s="341"/>
      <c r="P373" s="341"/>
      <c r="Q373" s="341"/>
      <c r="R373" s="341"/>
      <c r="S373" s="342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13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84" t="s">
        <v>502</v>
      </c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  <c r="T375" s="313"/>
      <c r="U375" s="313"/>
      <c r="V375" s="313"/>
      <c r="W375" s="31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85">
        <v>4680115882997</v>
      </c>
      <c r="E376" s="329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589" t="s">
        <v>505</v>
      </c>
      <c r="N376" s="387"/>
      <c r="O376" s="387"/>
      <c r="P376" s="387"/>
      <c r="Q376" s="329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89"/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90"/>
      <c r="M377" s="388" t="s">
        <v>64</v>
      </c>
      <c r="N377" s="341"/>
      <c r="O377" s="341"/>
      <c r="P377" s="341"/>
      <c r="Q377" s="341"/>
      <c r="R377" s="341"/>
      <c r="S377" s="342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13"/>
      <c r="B378" s="313"/>
      <c r="C378" s="313"/>
      <c r="D378" s="313"/>
      <c r="E378" s="313"/>
      <c r="F378" s="313"/>
      <c r="G378" s="313"/>
      <c r="H378" s="313"/>
      <c r="I378" s="313"/>
      <c r="J378" s="313"/>
      <c r="K378" s="313"/>
      <c r="L378" s="390"/>
      <c r="M378" s="388" t="s">
        <v>64</v>
      </c>
      <c r="N378" s="341"/>
      <c r="O378" s="341"/>
      <c r="P378" s="341"/>
      <c r="Q378" s="341"/>
      <c r="R378" s="341"/>
      <c r="S378" s="342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83" t="s">
        <v>506</v>
      </c>
      <c r="B379" s="313"/>
      <c r="C379" s="313"/>
      <c r="D379" s="313"/>
      <c r="E379" s="313"/>
      <c r="F379" s="313"/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  <c r="T379" s="313"/>
      <c r="U379" s="313"/>
      <c r="V379" s="313"/>
      <c r="W379" s="313"/>
      <c r="X379" s="300"/>
      <c r="Y379" s="300"/>
    </row>
    <row r="380" spans="1:52" ht="14.25" customHeight="1" x14ac:dyDescent="0.25">
      <c r="A380" s="384" t="s">
        <v>93</v>
      </c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  <c r="T380" s="313"/>
      <c r="U380" s="313"/>
      <c r="V380" s="313"/>
      <c r="W380" s="31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85">
        <v>4607091389388</v>
      </c>
      <c r="E381" s="329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7"/>
      <c r="O381" s="387"/>
      <c r="P381" s="387"/>
      <c r="Q381" s="329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85">
        <v>4607091389364</v>
      </c>
      <c r="E382" s="329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7"/>
      <c r="O382" s="387"/>
      <c r="P382" s="387"/>
      <c r="Q382" s="329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89"/>
      <c r="B383" s="313"/>
      <c r="C383" s="313"/>
      <c r="D383" s="313"/>
      <c r="E383" s="313"/>
      <c r="F383" s="313"/>
      <c r="G383" s="313"/>
      <c r="H383" s="313"/>
      <c r="I383" s="313"/>
      <c r="J383" s="313"/>
      <c r="K383" s="313"/>
      <c r="L383" s="390"/>
      <c r="M383" s="388" t="s">
        <v>64</v>
      </c>
      <c r="N383" s="341"/>
      <c r="O383" s="341"/>
      <c r="P383" s="341"/>
      <c r="Q383" s="341"/>
      <c r="R383" s="341"/>
      <c r="S383" s="342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13"/>
      <c r="B384" s="313"/>
      <c r="C384" s="313"/>
      <c r="D384" s="313"/>
      <c r="E384" s="313"/>
      <c r="F384" s="313"/>
      <c r="G384" s="313"/>
      <c r="H384" s="313"/>
      <c r="I384" s="313"/>
      <c r="J384" s="313"/>
      <c r="K384" s="313"/>
      <c r="L384" s="390"/>
      <c r="M384" s="388" t="s">
        <v>64</v>
      </c>
      <c r="N384" s="341"/>
      <c r="O384" s="341"/>
      <c r="P384" s="341"/>
      <c r="Q384" s="341"/>
      <c r="R384" s="341"/>
      <c r="S384" s="342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84" t="s">
        <v>59</v>
      </c>
      <c r="B385" s="313"/>
      <c r="C385" s="313"/>
      <c r="D385" s="313"/>
      <c r="E385" s="313"/>
      <c r="F385" s="313"/>
      <c r="G385" s="313"/>
      <c r="H385" s="313"/>
      <c r="I385" s="313"/>
      <c r="J385" s="313"/>
      <c r="K385" s="313"/>
      <c r="L385" s="313"/>
      <c r="M385" s="313"/>
      <c r="N385" s="313"/>
      <c r="O385" s="313"/>
      <c r="P385" s="313"/>
      <c r="Q385" s="313"/>
      <c r="R385" s="313"/>
      <c r="S385" s="313"/>
      <c r="T385" s="313"/>
      <c r="U385" s="313"/>
      <c r="V385" s="313"/>
      <c r="W385" s="31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85">
        <v>4607091389739</v>
      </c>
      <c r="E386" s="329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ref="V386:V392" si="17"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85">
        <v>4680115883048</v>
      </c>
      <c r="E387" s="329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85">
        <v>4607091389425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85">
        <v>4680115882911</v>
      </c>
      <c r="E389" s="329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595" t="s">
        <v>519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85">
        <v>4680115880771</v>
      </c>
      <c r="E390" s="329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7"/>
      <c r="O390" s="387"/>
      <c r="P390" s="387"/>
      <c r="Q390" s="329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85">
        <v>4607091389500</v>
      </c>
      <c r="E391" s="329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7"/>
      <c r="O391" s="387"/>
      <c r="P391" s="387"/>
      <c r="Q391" s="329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85">
        <v>4680115881983</v>
      </c>
      <c r="E392" s="329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7"/>
      <c r="O392" s="387"/>
      <c r="P392" s="387"/>
      <c r="Q392" s="329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89"/>
      <c r="B393" s="313"/>
      <c r="C393" s="313"/>
      <c r="D393" s="313"/>
      <c r="E393" s="313"/>
      <c r="F393" s="313"/>
      <c r="G393" s="313"/>
      <c r="H393" s="313"/>
      <c r="I393" s="313"/>
      <c r="J393" s="313"/>
      <c r="K393" s="313"/>
      <c r="L393" s="390"/>
      <c r="M393" s="388" t="s">
        <v>64</v>
      </c>
      <c r="N393" s="341"/>
      <c r="O393" s="341"/>
      <c r="P393" s="341"/>
      <c r="Q393" s="341"/>
      <c r="R393" s="341"/>
      <c r="S393" s="342"/>
      <c r="T393" s="38" t="s">
        <v>65</v>
      </c>
      <c r="U393" s="307">
        <f>IFERROR(U386/H386,"0")+IFERROR(U387/H387,"0")+IFERROR(U388/H388,"0")+IFERROR(U389/H389,"0")+IFERROR(U390/H390,"0")+IFERROR(U391/H391,"0")+IFERROR(U392/H392,"0")</f>
        <v>0</v>
      </c>
      <c r="V393" s="307">
        <f>IFERROR(V386/H386,"0")+IFERROR(V387/H387,"0")+IFERROR(V388/H388,"0")+IFERROR(V389/H389,"0")+IFERROR(V390/H390,"0")+IFERROR(V391/H391,"0")+IFERROR(V392/H392,"0")</f>
        <v>0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0</v>
      </c>
      <c r="X393" s="308"/>
      <c r="Y393" s="308"/>
    </row>
    <row r="394" spans="1:52" x14ac:dyDescent="0.2">
      <c r="A394" s="313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63</v>
      </c>
      <c r="U394" s="307">
        <f>IFERROR(SUM(U386:U392),"0")</f>
        <v>0</v>
      </c>
      <c r="V394" s="307">
        <f>IFERROR(SUM(V386:V392),"0")</f>
        <v>0</v>
      </c>
      <c r="W394" s="38"/>
      <c r="X394" s="308"/>
      <c r="Y394" s="308"/>
    </row>
    <row r="395" spans="1:52" ht="14.25" customHeight="1" x14ac:dyDescent="0.25">
      <c r="A395" s="384" t="s">
        <v>79</v>
      </c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3"/>
      <c r="N395" s="313"/>
      <c r="O395" s="313"/>
      <c r="P395" s="313"/>
      <c r="Q395" s="313"/>
      <c r="R395" s="313"/>
      <c r="S395" s="313"/>
      <c r="T395" s="313"/>
      <c r="U395" s="313"/>
      <c r="V395" s="313"/>
      <c r="W395" s="31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85">
        <v>4680115883000</v>
      </c>
      <c r="E396" s="329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87"/>
      <c r="O396" s="387"/>
      <c r="P396" s="387"/>
      <c r="Q396" s="329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89"/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90"/>
      <c r="M397" s="388" t="s">
        <v>64</v>
      </c>
      <c r="N397" s="341"/>
      <c r="O397" s="341"/>
      <c r="P397" s="341"/>
      <c r="Q397" s="341"/>
      <c r="R397" s="341"/>
      <c r="S397" s="342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13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84" t="s">
        <v>502</v>
      </c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13"/>
      <c r="M399" s="313"/>
      <c r="N399" s="313"/>
      <c r="O399" s="313"/>
      <c r="P399" s="313"/>
      <c r="Q399" s="313"/>
      <c r="R399" s="313"/>
      <c r="S399" s="313"/>
      <c r="T399" s="313"/>
      <c r="U399" s="313"/>
      <c r="V399" s="313"/>
      <c r="W399" s="31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85">
        <v>4680115882980</v>
      </c>
      <c r="E400" s="329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87"/>
      <c r="O400" s="387"/>
      <c r="P400" s="387"/>
      <c r="Q400" s="329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89"/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90"/>
      <c r="M401" s="388" t="s">
        <v>64</v>
      </c>
      <c r="N401" s="341"/>
      <c r="O401" s="341"/>
      <c r="P401" s="341"/>
      <c r="Q401" s="341"/>
      <c r="R401" s="341"/>
      <c r="S401" s="342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13"/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90"/>
      <c r="M402" s="388" t="s">
        <v>64</v>
      </c>
      <c r="N402" s="341"/>
      <c r="O402" s="341"/>
      <c r="P402" s="341"/>
      <c r="Q402" s="341"/>
      <c r="R402" s="341"/>
      <c r="S402" s="342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81" t="s">
        <v>530</v>
      </c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49"/>
      <c r="Y403" s="49"/>
    </row>
    <row r="404" spans="1:52" ht="16.5" customHeight="1" x14ac:dyDescent="0.25">
      <c r="A404" s="383" t="s">
        <v>530</v>
      </c>
      <c r="B404" s="313"/>
      <c r="C404" s="313"/>
      <c r="D404" s="313"/>
      <c r="E404" s="313"/>
      <c r="F404" s="313"/>
      <c r="G404" s="313"/>
      <c r="H404" s="313"/>
      <c r="I404" s="313"/>
      <c r="J404" s="313"/>
      <c r="K404" s="313"/>
      <c r="L404" s="313"/>
      <c r="M404" s="313"/>
      <c r="N404" s="313"/>
      <c r="O404" s="313"/>
      <c r="P404" s="313"/>
      <c r="Q404" s="313"/>
      <c r="R404" s="313"/>
      <c r="S404" s="313"/>
      <c r="T404" s="313"/>
      <c r="U404" s="313"/>
      <c r="V404" s="313"/>
      <c r="W404" s="313"/>
      <c r="X404" s="300"/>
      <c r="Y404" s="300"/>
    </row>
    <row r="405" spans="1:52" ht="14.25" customHeight="1" x14ac:dyDescent="0.25">
      <c r="A405" s="384" t="s">
        <v>100</v>
      </c>
      <c r="B405" s="313"/>
      <c r="C405" s="313"/>
      <c r="D405" s="313"/>
      <c r="E405" s="313"/>
      <c r="F405" s="313"/>
      <c r="G405" s="313"/>
      <c r="H405" s="313"/>
      <c r="I405" s="313"/>
      <c r="J405" s="313"/>
      <c r="K405" s="313"/>
      <c r="L405" s="313"/>
      <c r="M405" s="313"/>
      <c r="N405" s="313"/>
      <c r="O405" s="313"/>
      <c r="P405" s="313"/>
      <c r="Q405" s="313"/>
      <c r="R405" s="313"/>
      <c r="S405" s="313"/>
      <c r="T405" s="313"/>
      <c r="U405" s="313"/>
      <c r="V405" s="313"/>
      <c r="W405" s="31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85">
        <v>4607091389067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85">
        <v>4607091383522</v>
      </c>
      <c r="E407" s="329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85">
        <v>4607091384437</v>
      </c>
      <c r="E408" s="329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85">
        <v>4607091389104</v>
      </c>
      <c r="E409" s="329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85">
        <v>4680115880603</v>
      </c>
      <c r="E410" s="329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85">
        <v>4607091389999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85">
        <v>4680115882782</v>
      </c>
      <c r="E412" s="329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87"/>
      <c r="O412" s="387"/>
      <c r="P412" s="387"/>
      <c r="Q412" s="329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85">
        <v>4607091389098</v>
      </c>
      <c r="E413" s="329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87"/>
      <c r="O413" s="387"/>
      <c r="P413" s="387"/>
      <c r="Q413" s="329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85">
        <v>4607091389982</v>
      </c>
      <c r="E414" s="329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87"/>
      <c r="O414" s="387"/>
      <c r="P414" s="387"/>
      <c r="Q414" s="329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89"/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90"/>
      <c r="M415" s="388" t="s">
        <v>64</v>
      </c>
      <c r="N415" s="341"/>
      <c r="O415" s="341"/>
      <c r="P415" s="341"/>
      <c r="Q415" s="341"/>
      <c r="R415" s="341"/>
      <c r="S415" s="342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0</v>
      </c>
      <c r="V415" s="307">
        <f>IFERROR(V406/H406,"0")+IFERROR(V407/H407,"0")+IFERROR(V408/H408,"0")+IFERROR(V409/H409,"0")+IFERROR(V410/H410,"0")+IFERROR(V411/H411,"0")+IFERROR(V412/H412,"0")+IFERROR(V413/H413,"0")+IFERROR(V414/H414,"0")</f>
        <v>0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</v>
      </c>
      <c r="X415" s="308"/>
      <c r="Y415" s="308"/>
    </row>
    <row r="416" spans="1:52" x14ac:dyDescent="0.2">
      <c r="A416" s="313"/>
      <c r="B416" s="313"/>
      <c r="C416" s="313"/>
      <c r="D416" s="313"/>
      <c r="E416" s="313"/>
      <c r="F416" s="313"/>
      <c r="G416" s="313"/>
      <c r="H416" s="313"/>
      <c r="I416" s="313"/>
      <c r="J416" s="313"/>
      <c r="K416" s="313"/>
      <c r="L416" s="390"/>
      <c r="M416" s="388" t="s">
        <v>64</v>
      </c>
      <c r="N416" s="341"/>
      <c r="O416" s="341"/>
      <c r="P416" s="341"/>
      <c r="Q416" s="341"/>
      <c r="R416" s="341"/>
      <c r="S416" s="342"/>
      <c r="T416" s="38" t="s">
        <v>63</v>
      </c>
      <c r="U416" s="307">
        <f>IFERROR(SUM(U406:U414),"0")</f>
        <v>0</v>
      </c>
      <c r="V416" s="307">
        <f>IFERROR(SUM(V406:V414),"0")</f>
        <v>0</v>
      </c>
      <c r="W416" s="38"/>
      <c r="X416" s="308"/>
      <c r="Y416" s="308"/>
    </row>
    <row r="417" spans="1:52" ht="14.25" customHeight="1" x14ac:dyDescent="0.25">
      <c r="A417" s="384" t="s">
        <v>93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13"/>
      <c r="M417" s="313"/>
      <c r="N417" s="313"/>
      <c r="O417" s="313"/>
      <c r="P417" s="313"/>
      <c r="Q417" s="313"/>
      <c r="R417" s="313"/>
      <c r="S417" s="313"/>
      <c r="T417" s="313"/>
      <c r="U417" s="313"/>
      <c r="V417" s="313"/>
      <c r="W417" s="31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85">
        <v>4607091388930</v>
      </c>
      <c r="E418" s="329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87"/>
      <c r="O418" s="387"/>
      <c r="P418" s="387"/>
      <c r="Q418" s="329"/>
      <c r="R418" s="35"/>
      <c r="S418" s="35"/>
      <c r="T418" s="36" t="s">
        <v>63</v>
      </c>
      <c r="U418" s="305">
        <v>620</v>
      </c>
      <c r="V418" s="306">
        <f>IFERROR(IF(U418="",0,CEILING((U418/$H418),1)*$H418),"")</f>
        <v>623.04000000000008</v>
      </c>
      <c r="W418" s="37">
        <f>IFERROR(IF(V418=0,"",ROUNDUP(V418/H418,0)*0.01196),"")</f>
        <v>1.4112800000000001</v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85">
        <v>4680115880054</v>
      </c>
      <c r="E419" s="329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87"/>
      <c r="O419" s="387"/>
      <c r="P419" s="387"/>
      <c r="Q419" s="329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89"/>
      <c r="B420" s="313"/>
      <c r="C420" s="313"/>
      <c r="D420" s="313"/>
      <c r="E420" s="313"/>
      <c r="F420" s="313"/>
      <c r="G420" s="313"/>
      <c r="H420" s="313"/>
      <c r="I420" s="313"/>
      <c r="J420" s="313"/>
      <c r="K420" s="313"/>
      <c r="L420" s="390"/>
      <c r="M420" s="388" t="s">
        <v>64</v>
      </c>
      <c r="N420" s="341"/>
      <c r="O420" s="341"/>
      <c r="P420" s="341"/>
      <c r="Q420" s="341"/>
      <c r="R420" s="341"/>
      <c r="S420" s="342"/>
      <c r="T420" s="38" t="s">
        <v>65</v>
      </c>
      <c r="U420" s="307">
        <f>IFERROR(U418/H418,"0")+IFERROR(U419/H419,"0")</f>
        <v>117.42424242424242</v>
      </c>
      <c r="V420" s="307">
        <f>IFERROR(V418/H418,"0")+IFERROR(V419/H419,"0")</f>
        <v>118.00000000000001</v>
      </c>
      <c r="W420" s="307">
        <f>IFERROR(IF(W418="",0,W418),"0")+IFERROR(IF(W419="",0,W419),"0")</f>
        <v>1.4112800000000001</v>
      </c>
      <c r="X420" s="308"/>
      <c r="Y420" s="308"/>
    </row>
    <row r="421" spans="1:52" x14ac:dyDescent="0.2">
      <c r="A421" s="313"/>
      <c r="B421" s="313"/>
      <c r="C421" s="313"/>
      <c r="D421" s="313"/>
      <c r="E421" s="313"/>
      <c r="F421" s="313"/>
      <c r="G421" s="313"/>
      <c r="H421" s="313"/>
      <c r="I421" s="313"/>
      <c r="J421" s="313"/>
      <c r="K421" s="313"/>
      <c r="L421" s="390"/>
      <c r="M421" s="388" t="s">
        <v>64</v>
      </c>
      <c r="N421" s="341"/>
      <c r="O421" s="341"/>
      <c r="P421" s="341"/>
      <c r="Q421" s="341"/>
      <c r="R421" s="341"/>
      <c r="S421" s="342"/>
      <c r="T421" s="38" t="s">
        <v>63</v>
      </c>
      <c r="U421" s="307">
        <f>IFERROR(SUM(U418:U419),"0")</f>
        <v>620</v>
      </c>
      <c r="V421" s="307">
        <f>IFERROR(SUM(V418:V419),"0")</f>
        <v>623.04000000000008</v>
      </c>
      <c r="W421" s="38"/>
      <c r="X421" s="308"/>
      <c r="Y421" s="308"/>
    </row>
    <row r="422" spans="1:52" ht="14.25" customHeight="1" x14ac:dyDescent="0.25">
      <c r="A422" s="384" t="s">
        <v>59</v>
      </c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3"/>
      <c r="N422" s="313"/>
      <c r="O422" s="313"/>
      <c r="P422" s="313"/>
      <c r="Q422" s="313"/>
      <c r="R422" s="313"/>
      <c r="S422" s="313"/>
      <c r="T422" s="313"/>
      <c r="U422" s="313"/>
      <c r="V422" s="313"/>
      <c r="W422" s="31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85">
        <v>4680115883116</v>
      </c>
      <c r="E423" s="329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85">
        <v>4680115883093</v>
      </c>
      <c r="E424" s="329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85">
        <v>4680115883109</v>
      </c>
      <c r="E425" s="329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85">
        <v>4680115882072</v>
      </c>
      <c r="E426" s="329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615" t="s">
        <v>561</v>
      </c>
      <c r="N426" s="387"/>
      <c r="O426" s="387"/>
      <c r="P426" s="387"/>
      <c r="Q426" s="329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85">
        <v>4680115882102</v>
      </c>
      <c r="E427" s="329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616" t="s">
        <v>564</v>
      </c>
      <c r="N427" s="387"/>
      <c r="O427" s="387"/>
      <c r="P427" s="387"/>
      <c r="Q427" s="329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85">
        <v>4680115882096</v>
      </c>
      <c r="E428" s="329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617" t="s">
        <v>567</v>
      </c>
      <c r="N428" s="387"/>
      <c r="O428" s="387"/>
      <c r="P428" s="387"/>
      <c r="Q428" s="329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89"/>
      <c r="B429" s="313"/>
      <c r="C429" s="313"/>
      <c r="D429" s="313"/>
      <c r="E429" s="313"/>
      <c r="F429" s="313"/>
      <c r="G429" s="313"/>
      <c r="H429" s="313"/>
      <c r="I429" s="313"/>
      <c r="J429" s="313"/>
      <c r="K429" s="313"/>
      <c r="L429" s="390"/>
      <c r="M429" s="388" t="s">
        <v>64</v>
      </c>
      <c r="N429" s="341"/>
      <c r="O429" s="341"/>
      <c r="P429" s="341"/>
      <c r="Q429" s="341"/>
      <c r="R429" s="341"/>
      <c r="S429" s="342"/>
      <c r="T429" s="38" t="s">
        <v>65</v>
      </c>
      <c r="U429" s="307">
        <f>IFERROR(U423/H423,"0")+IFERROR(U424/H424,"0")+IFERROR(U425/H425,"0")+IFERROR(U426/H426,"0")+IFERROR(U427/H427,"0")+IFERROR(U428/H428,"0")</f>
        <v>0</v>
      </c>
      <c r="V429" s="307">
        <f>IFERROR(V423/H423,"0")+IFERROR(V424/H424,"0")+IFERROR(V425/H425,"0")+IFERROR(V426/H426,"0")+IFERROR(V427/H427,"0")+IFERROR(V428/H428,"0")</f>
        <v>0</v>
      </c>
      <c r="W429" s="307">
        <f>IFERROR(IF(W423="",0,W423),"0")+IFERROR(IF(W424="",0,W424),"0")+IFERROR(IF(W425="",0,W425),"0")+IFERROR(IF(W426="",0,W426),"0")+IFERROR(IF(W427="",0,W427),"0")+IFERROR(IF(W428="",0,W428),"0")</f>
        <v>0</v>
      </c>
      <c r="X429" s="308"/>
      <c r="Y429" s="308"/>
    </row>
    <row r="430" spans="1:52" x14ac:dyDescent="0.2">
      <c r="A430" s="313"/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90"/>
      <c r="M430" s="388" t="s">
        <v>64</v>
      </c>
      <c r="N430" s="341"/>
      <c r="O430" s="341"/>
      <c r="P430" s="341"/>
      <c r="Q430" s="341"/>
      <c r="R430" s="341"/>
      <c r="S430" s="342"/>
      <c r="T430" s="38" t="s">
        <v>63</v>
      </c>
      <c r="U430" s="307">
        <f>IFERROR(SUM(U423:U428),"0")</f>
        <v>0</v>
      </c>
      <c r="V430" s="307">
        <f>IFERROR(SUM(V423:V428),"0")</f>
        <v>0</v>
      </c>
      <c r="W430" s="38"/>
      <c r="X430" s="308"/>
      <c r="Y430" s="308"/>
    </row>
    <row r="431" spans="1:52" ht="14.25" customHeight="1" x14ac:dyDescent="0.25">
      <c r="A431" s="384" t="s">
        <v>66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85">
        <v>4607091383409</v>
      </c>
      <c r="E432" s="329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87"/>
      <c r="O432" s="387"/>
      <c r="P432" s="387"/>
      <c r="Q432" s="329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85">
        <v>4607091383416</v>
      </c>
      <c r="E433" s="329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87"/>
      <c r="O433" s="387"/>
      <c r="P433" s="387"/>
      <c r="Q433" s="329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89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90"/>
      <c r="M434" s="388" t="s">
        <v>64</v>
      </c>
      <c r="N434" s="341"/>
      <c r="O434" s="341"/>
      <c r="P434" s="341"/>
      <c r="Q434" s="341"/>
      <c r="R434" s="341"/>
      <c r="S434" s="342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90"/>
      <c r="M435" s="388" t="s">
        <v>64</v>
      </c>
      <c r="N435" s="341"/>
      <c r="O435" s="341"/>
      <c r="P435" s="341"/>
      <c r="Q435" s="341"/>
      <c r="R435" s="341"/>
      <c r="S435" s="342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81" t="s">
        <v>572</v>
      </c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49"/>
      <c r="Y436" s="49"/>
    </row>
    <row r="437" spans="1:52" ht="16.5" customHeight="1" x14ac:dyDescent="0.25">
      <c r="A437" s="383" t="s">
        <v>573</v>
      </c>
      <c r="B437" s="313"/>
      <c r="C437" s="313"/>
      <c r="D437" s="313"/>
      <c r="E437" s="313"/>
      <c r="F437" s="313"/>
      <c r="G437" s="313"/>
      <c r="H437" s="313"/>
      <c r="I437" s="313"/>
      <c r="J437" s="313"/>
      <c r="K437" s="313"/>
      <c r="L437" s="313"/>
      <c r="M437" s="313"/>
      <c r="N437" s="313"/>
      <c r="O437" s="313"/>
      <c r="P437" s="313"/>
      <c r="Q437" s="313"/>
      <c r="R437" s="313"/>
      <c r="S437" s="313"/>
      <c r="T437" s="313"/>
      <c r="U437" s="313"/>
      <c r="V437" s="313"/>
      <c r="W437" s="313"/>
      <c r="X437" s="300"/>
      <c r="Y437" s="300"/>
    </row>
    <row r="438" spans="1:52" ht="14.25" customHeight="1" x14ac:dyDescent="0.25">
      <c r="A438" s="384" t="s">
        <v>100</v>
      </c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13"/>
      <c r="M438" s="313"/>
      <c r="N438" s="313"/>
      <c r="O438" s="313"/>
      <c r="P438" s="313"/>
      <c r="Q438" s="313"/>
      <c r="R438" s="313"/>
      <c r="S438" s="313"/>
      <c r="T438" s="313"/>
      <c r="U438" s="313"/>
      <c r="V438" s="313"/>
      <c r="W438" s="31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85">
        <v>4680115881099</v>
      </c>
      <c r="E439" s="329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87"/>
      <c r="O439" s="387"/>
      <c r="P439" s="387"/>
      <c r="Q439" s="329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85">
        <v>4680115881150</v>
      </c>
      <c r="E440" s="329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87"/>
      <c r="O440" s="387"/>
      <c r="P440" s="387"/>
      <c r="Q440" s="329"/>
      <c r="R440" s="35"/>
      <c r="S440" s="35"/>
      <c r="T440" s="36" t="s">
        <v>63</v>
      </c>
      <c r="U440" s="305">
        <v>0</v>
      </c>
      <c r="V440" s="306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89"/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90"/>
      <c r="M441" s="388" t="s">
        <v>64</v>
      </c>
      <c r="N441" s="341"/>
      <c r="O441" s="341"/>
      <c r="P441" s="341"/>
      <c r="Q441" s="341"/>
      <c r="R441" s="341"/>
      <c r="S441" s="342"/>
      <c r="T441" s="38" t="s">
        <v>65</v>
      </c>
      <c r="U441" s="307">
        <f>IFERROR(U439/H439,"0")+IFERROR(U440/H440,"0")</f>
        <v>0</v>
      </c>
      <c r="V441" s="307">
        <f>IFERROR(V439/H439,"0")+IFERROR(V440/H440,"0")</f>
        <v>0</v>
      </c>
      <c r="W441" s="307">
        <f>IFERROR(IF(W439="",0,W439),"0")+IFERROR(IF(W440="",0,W440),"0")</f>
        <v>0</v>
      </c>
      <c r="X441" s="308"/>
      <c r="Y441" s="308"/>
    </row>
    <row r="442" spans="1:52" x14ac:dyDescent="0.2">
      <c r="A442" s="313"/>
      <c r="B442" s="313"/>
      <c r="C442" s="313"/>
      <c r="D442" s="313"/>
      <c r="E442" s="313"/>
      <c r="F442" s="313"/>
      <c r="G442" s="313"/>
      <c r="H442" s="313"/>
      <c r="I442" s="313"/>
      <c r="J442" s="313"/>
      <c r="K442" s="313"/>
      <c r="L442" s="390"/>
      <c r="M442" s="388" t="s">
        <v>64</v>
      </c>
      <c r="N442" s="341"/>
      <c r="O442" s="341"/>
      <c r="P442" s="341"/>
      <c r="Q442" s="341"/>
      <c r="R442" s="341"/>
      <c r="S442" s="342"/>
      <c r="T442" s="38" t="s">
        <v>63</v>
      </c>
      <c r="U442" s="307">
        <f>IFERROR(SUM(U439:U440),"0")</f>
        <v>0</v>
      </c>
      <c r="V442" s="307">
        <f>IFERROR(SUM(V439:V440),"0")</f>
        <v>0</v>
      </c>
      <c r="W442" s="38"/>
      <c r="X442" s="308"/>
      <c r="Y442" s="308"/>
    </row>
    <row r="443" spans="1:52" ht="14.25" customHeight="1" x14ac:dyDescent="0.25">
      <c r="A443" s="384" t="s">
        <v>93</v>
      </c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13"/>
      <c r="M443" s="313"/>
      <c r="N443" s="313"/>
      <c r="O443" s="313"/>
      <c r="P443" s="313"/>
      <c r="Q443" s="313"/>
      <c r="R443" s="313"/>
      <c r="S443" s="313"/>
      <c r="T443" s="313"/>
      <c r="U443" s="313"/>
      <c r="V443" s="313"/>
      <c r="W443" s="31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85">
        <v>4680115881112</v>
      </c>
      <c r="E444" s="329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87"/>
      <c r="O444" s="387"/>
      <c r="P444" s="387"/>
      <c r="Q444" s="329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85">
        <v>4680115881129</v>
      </c>
      <c r="E445" s="329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87"/>
      <c r="O445" s="387"/>
      <c r="P445" s="387"/>
      <c r="Q445" s="329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89"/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90"/>
      <c r="M446" s="388" t="s">
        <v>64</v>
      </c>
      <c r="N446" s="341"/>
      <c r="O446" s="341"/>
      <c r="P446" s="341"/>
      <c r="Q446" s="341"/>
      <c r="R446" s="341"/>
      <c r="S446" s="342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13"/>
      <c r="B447" s="313"/>
      <c r="C447" s="313"/>
      <c r="D447" s="313"/>
      <c r="E447" s="313"/>
      <c r="F447" s="313"/>
      <c r="G447" s="313"/>
      <c r="H447" s="313"/>
      <c r="I447" s="313"/>
      <c r="J447" s="313"/>
      <c r="K447" s="313"/>
      <c r="L447" s="390"/>
      <c r="M447" s="388" t="s">
        <v>64</v>
      </c>
      <c r="N447" s="341"/>
      <c r="O447" s="341"/>
      <c r="P447" s="341"/>
      <c r="Q447" s="341"/>
      <c r="R447" s="341"/>
      <c r="S447" s="342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84" t="s">
        <v>59</v>
      </c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13"/>
      <c r="M448" s="313"/>
      <c r="N448" s="313"/>
      <c r="O448" s="313"/>
      <c r="P448" s="313"/>
      <c r="Q448" s="313"/>
      <c r="R448" s="313"/>
      <c r="S448" s="313"/>
      <c r="T448" s="313"/>
      <c r="U448" s="313"/>
      <c r="V448" s="313"/>
      <c r="W448" s="31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85">
        <v>4680115881167</v>
      </c>
      <c r="E449" s="329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7"/>
      <c r="O449" s="387"/>
      <c r="P449" s="387"/>
      <c r="Q449" s="329"/>
      <c r="R449" s="35"/>
      <c r="S449" s="35"/>
      <c r="T449" s="36" t="s">
        <v>63</v>
      </c>
      <c r="U449" s="305">
        <v>0</v>
      </c>
      <c r="V449" s="306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85">
        <v>4680115881136</v>
      </c>
      <c r="E450" s="329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87"/>
      <c r="O450" s="387"/>
      <c r="P450" s="387"/>
      <c r="Q450" s="329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89"/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90"/>
      <c r="M451" s="388" t="s">
        <v>64</v>
      </c>
      <c r="N451" s="341"/>
      <c r="O451" s="341"/>
      <c r="P451" s="341"/>
      <c r="Q451" s="341"/>
      <c r="R451" s="341"/>
      <c r="S451" s="342"/>
      <c r="T451" s="38" t="s">
        <v>65</v>
      </c>
      <c r="U451" s="307">
        <f>IFERROR(U449/H449,"0")+IFERROR(U450/H450,"0")</f>
        <v>0</v>
      </c>
      <c r="V451" s="307">
        <f>IFERROR(V449/H449,"0")+IFERROR(V450/H450,"0")</f>
        <v>0</v>
      </c>
      <c r="W451" s="307">
        <f>IFERROR(IF(W449="",0,W449),"0")+IFERROR(IF(W450="",0,W450),"0")</f>
        <v>0</v>
      </c>
      <c r="X451" s="308"/>
      <c r="Y451" s="308"/>
    </row>
    <row r="452" spans="1:52" x14ac:dyDescent="0.2">
      <c r="A452" s="313"/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90"/>
      <c r="M452" s="388" t="s">
        <v>64</v>
      </c>
      <c r="N452" s="341"/>
      <c r="O452" s="341"/>
      <c r="P452" s="341"/>
      <c r="Q452" s="341"/>
      <c r="R452" s="341"/>
      <c r="S452" s="342"/>
      <c r="T452" s="38" t="s">
        <v>63</v>
      </c>
      <c r="U452" s="307">
        <f>IFERROR(SUM(U449:U450),"0")</f>
        <v>0</v>
      </c>
      <c r="V452" s="307">
        <f>IFERROR(SUM(V449:V450),"0")</f>
        <v>0</v>
      </c>
      <c r="W452" s="38"/>
      <c r="X452" s="308"/>
      <c r="Y452" s="308"/>
    </row>
    <row r="453" spans="1:52" ht="14.25" customHeight="1" x14ac:dyDescent="0.25">
      <c r="A453" s="384" t="s">
        <v>66</v>
      </c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13"/>
      <c r="M453" s="313"/>
      <c r="N453" s="313"/>
      <c r="O453" s="313"/>
      <c r="P453" s="313"/>
      <c r="Q453" s="313"/>
      <c r="R453" s="313"/>
      <c r="S453" s="313"/>
      <c r="T453" s="313"/>
      <c r="U453" s="313"/>
      <c r="V453" s="313"/>
      <c r="W453" s="31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85">
        <v>4680115881068</v>
      </c>
      <c r="E454" s="329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87"/>
      <c r="O454" s="387"/>
      <c r="P454" s="387"/>
      <c r="Q454" s="329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85">
        <v>4680115881075</v>
      </c>
      <c r="E455" s="329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87"/>
      <c r="O455" s="387"/>
      <c r="P455" s="387"/>
      <c r="Q455" s="329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89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90"/>
      <c r="M456" s="388" t="s">
        <v>64</v>
      </c>
      <c r="N456" s="341"/>
      <c r="O456" s="341"/>
      <c r="P456" s="341"/>
      <c r="Q456" s="341"/>
      <c r="R456" s="341"/>
      <c r="S456" s="342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90"/>
      <c r="M457" s="388" t="s">
        <v>64</v>
      </c>
      <c r="N457" s="341"/>
      <c r="O457" s="341"/>
      <c r="P457" s="341"/>
      <c r="Q457" s="341"/>
      <c r="R457" s="341"/>
      <c r="S457" s="342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83" t="s">
        <v>590</v>
      </c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13"/>
      <c r="N458" s="313"/>
      <c r="O458" s="313"/>
      <c r="P458" s="313"/>
      <c r="Q458" s="313"/>
      <c r="R458" s="313"/>
      <c r="S458" s="313"/>
      <c r="T458" s="313"/>
      <c r="U458" s="313"/>
      <c r="V458" s="313"/>
      <c r="W458" s="313"/>
      <c r="X458" s="300"/>
      <c r="Y458" s="300"/>
    </row>
    <row r="459" spans="1:52" ht="14.25" customHeight="1" x14ac:dyDescent="0.25">
      <c r="A459" s="384" t="s">
        <v>66</v>
      </c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13"/>
      <c r="N459" s="313"/>
      <c r="O459" s="313"/>
      <c r="P459" s="313"/>
      <c r="Q459" s="313"/>
      <c r="R459" s="313"/>
      <c r="S459" s="313"/>
      <c r="T459" s="313"/>
      <c r="U459" s="313"/>
      <c r="V459" s="313"/>
      <c r="W459" s="31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85">
        <v>4680115880870</v>
      </c>
      <c r="E460" s="329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87"/>
      <c r="O460" s="387"/>
      <c r="P460" s="387"/>
      <c r="Q460" s="329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89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90"/>
      <c r="M461" s="388" t="s">
        <v>64</v>
      </c>
      <c r="N461" s="341"/>
      <c r="O461" s="341"/>
      <c r="P461" s="341"/>
      <c r="Q461" s="341"/>
      <c r="R461" s="341"/>
      <c r="S461" s="342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90"/>
      <c r="M462" s="388" t="s">
        <v>64</v>
      </c>
      <c r="N462" s="341"/>
      <c r="O462" s="341"/>
      <c r="P462" s="341"/>
      <c r="Q462" s="341"/>
      <c r="R462" s="341"/>
      <c r="S462" s="342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630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593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3660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3680.04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594</v>
      </c>
      <c r="N464" s="315"/>
      <c r="O464" s="315"/>
      <c r="P464" s="315"/>
      <c r="Q464" s="315"/>
      <c r="R464" s="315"/>
      <c r="S464" s="316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3837.647086247086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3858.7000000000003</v>
      </c>
      <c r="W464" s="38"/>
      <c r="X464" s="308"/>
      <c r="Y464" s="308"/>
    </row>
    <row r="465" spans="1:28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595</v>
      </c>
      <c r="N465" s="315"/>
      <c r="O465" s="315"/>
      <c r="P465" s="315"/>
      <c r="Q465" s="315"/>
      <c r="R465" s="315"/>
      <c r="S465" s="316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7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7</v>
      </c>
      <c r="W465" s="38"/>
      <c r="X465" s="308"/>
      <c r="Y465" s="308"/>
    </row>
    <row r="466" spans="1:28" x14ac:dyDescent="0.2">
      <c r="A466" s="313"/>
      <c r="B466" s="313"/>
      <c r="C466" s="313"/>
      <c r="D466" s="313"/>
      <c r="E466" s="313"/>
      <c r="F466" s="313"/>
      <c r="G466" s="313"/>
      <c r="H466" s="313"/>
      <c r="I466" s="313"/>
      <c r="J466" s="313"/>
      <c r="K466" s="313"/>
      <c r="L466" s="324"/>
      <c r="M466" s="629" t="s">
        <v>597</v>
      </c>
      <c r="N466" s="315"/>
      <c r="O466" s="315"/>
      <c r="P466" s="315"/>
      <c r="Q466" s="315"/>
      <c r="R466" s="315"/>
      <c r="S466" s="316"/>
      <c r="T466" s="38" t="s">
        <v>63</v>
      </c>
      <c r="U466" s="307">
        <f>GrossWeightTotal+PalletQtyTotal*25</f>
        <v>4012.647086247086</v>
      </c>
      <c r="V466" s="307">
        <f>GrossWeightTotalR+PalletQtyTotalR*25</f>
        <v>4033.7000000000003</v>
      </c>
      <c r="W466" s="38"/>
      <c r="X466" s="308"/>
      <c r="Y466" s="308"/>
    </row>
    <row r="467" spans="1:28" x14ac:dyDescent="0.2">
      <c r="A467" s="313"/>
      <c r="B467" s="313"/>
      <c r="C467" s="313"/>
      <c r="D467" s="313"/>
      <c r="E467" s="313"/>
      <c r="F467" s="313"/>
      <c r="G467" s="313"/>
      <c r="H467" s="313"/>
      <c r="I467" s="313"/>
      <c r="J467" s="313"/>
      <c r="K467" s="313"/>
      <c r="L467" s="324"/>
      <c r="M467" s="629" t="s">
        <v>598</v>
      </c>
      <c r="N467" s="315"/>
      <c r="O467" s="315"/>
      <c r="P467" s="315"/>
      <c r="Q467" s="315"/>
      <c r="R467" s="315"/>
      <c r="S467" s="316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404.88862988862991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407</v>
      </c>
      <c r="W467" s="38"/>
      <c r="X467" s="308"/>
      <c r="Y467" s="308"/>
    </row>
    <row r="468" spans="1:28" ht="14.25" customHeight="1" x14ac:dyDescent="0.2">
      <c r="A468" s="313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24"/>
      <c r="M468" s="629" t="s">
        <v>599</v>
      </c>
      <c r="N468" s="315"/>
      <c r="O468" s="315"/>
      <c r="P468" s="315"/>
      <c r="Q468" s="315"/>
      <c r="R468" s="315"/>
      <c r="S468" s="316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6.8037899999999993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631" t="s">
        <v>91</v>
      </c>
      <c r="D470" s="632"/>
      <c r="E470" s="632"/>
      <c r="F470" s="633"/>
      <c r="G470" s="631" t="s">
        <v>214</v>
      </c>
      <c r="H470" s="632"/>
      <c r="I470" s="632"/>
      <c r="J470" s="632"/>
      <c r="K470" s="632"/>
      <c r="L470" s="633"/>
      <c r="M470" s="631" t="s">
        <v>403</v>
      </c>
      <c r="N470" s="633"/>
      <c r="O470" s="631" t="s">
        <v>452</v>
      </c>
      <c r="P470" s="633"/>
      <c r="Q470" s="299" t="s">
        <v>530</v>
      </c>
      <c r="R470" s="631" t="s">
        <v>572</v>
      </c>
      <c r="S470" s="633"/>
      <c r="T470" s="1"/>
      <c r="Y470" s="53"/>
      <c r="AB470" s="1"/>
    </row>
    <row r="471" spans="1:28" ht="14.25" customHeight="1" thickTop="1" x14ac:dyDescent="0.2">
      <c r="A471" s="634" t="s">
        <v>602</v>
      </c>
      <c r="B471" s="631" t="s">
        <v>58</v>
      </c>
      <c r="C471" s="631" t="s">
        <v>92</v>
      </c>
      <c r="D471" s="631" t="s">
        <v>99</v>
      </c>
      <c r="E471" s="631" t="s">
        <v>91</v>
      </c>
      <c r="F471" s="631" t="s">
        <v>205</v>
      </c>
      <c r="G471" s="631" t="s">
        <v>215</v>
      </c>
      <c r="H471" s="631" t="s">
        <v>222</v>
      </c>
      <c r="I471" s="631" t="s">
        <v>239</v>
      </c>
      <c r="J471" s="631" t="s">
        <v>295</v>
      </c>
      <c r="K471" s="631" t="s">
        <v>371</v>
      </c>
      <c r="L471" s="631" t="s">
        <v>388</v>
      </c>
      <c r="M471" s="631" t="s">
        <v>404</v>
      </c>
      <c r="N471" s="631" t="s">
        <v>429</v>
      </c>
      <c r="O471" s="631" t="s">
        <v>453</v>
      </c>
      <c r="P471" s="631" t="s">
        <v>506</v>
      </c>
      <c r="Q471" s="631" t="s">
        <v>530</v>
      </c>
      <c r="R471" s="631" t="s">
        <v>573</v>
      </c>
      <c r="S471" s="631" t="s">
        <v>590</v>
      </c>
      <c r="T471" s="1"/>
      <c r="Y471" s="53"/>
      <c r="AB471" s="1"/>
    </row>
    <row r="472" spans="1:28" ht="13.5" customHeight="1" thickBot="1" x14ac:dyDescent="0.25">
      <c r="A472" s="635"/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486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210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2010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351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0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0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623.04000000000008</v>
      </c>
      <c r="R473" s="47">
        <f>IFERROR(V439*1,"0")+IFERROR(V440*1,"0")+IFERROR(V444*1,"0")+IFERROR(V445*1,"0")+IFERROR(V449*1,"0")+IFERROR(V450*1,"0")+IFERROR(V454*1,"0")+IFERROR(V455*1,"0")</f>
        <v>0</v>
      </c>
      <c r="S473" s="47">
        <f>IFERROR(V460*1,"0")</f>
        <v>0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2023-09-05T07:56:53Z</dcterms:modified>
</cp:coreProperties>
</file>