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5,09,23 Пушкарный\"/>
    </mc:Choice>
  </mc:AlternateContent>
  <xr:revisionPtr revIDLastSave="0" documentId="13_ncr:1_{4EE85D41-4199-4ADC-9271-16B066F786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S473" i="1" s="1"/>
  <c r="M460" i="1"/>
  <c r="U457" i="1"/>
  <c r="U456" i="1"/>
  <c r="V455" i="1"/>
  <c r="W455" i="1" s="1"/>
  <c r="M455" i="1"/>
  <c r="V454" i="1"/>
  <c r="V456" i="1" s="1"/>
  <c r="M454" i="1"/>
  <c r="U452" i="1"/>
  <c r="U451" i="1"/>
  <c r="V450" i="1"/>
  <c r="M450" i="1"/>
  <c r="V449" i="1"/>
  <c r="V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M440" i="1"/>
  <c r="V439" i="1"/>
  <c r="M439" i="1"/>
  <c r="U435" i="1"/>
  <c r="U434" i="1"/>
  <c r="V433" i="1"/>
  <c r="W433" i="1" s="1"/>
  <c r="M433" i="1"/>
  <c r="V432" i="1"/>
  <c r="V434" i="1" s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V423" i="1"/>
  <c r="M423" i="1"/>
  <c r="U421" i="1"/>
  <c r="U420" i="1"/>
  <c r="V419" i="1"/>
  <c r="W419" i="1" s="1"/>
  <c r="M419" i="1"/>
  <c r="V418" i="1"/>
  <c r="W418" i="1" s="1"/>
  <c r="W420" i="1" s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U402" i="1"/>
  <c r="U401" i="1"/>
  <c r="V400" i="1"/>
  <c r="V402" i="1" s="1"/>
  <c r="M400" i="1"/>
  <c r="U398" i="1"/>
  <c r="U397" i="1"/>
  <c r="V396" i="1"/>
  <c r="V398" i="1" s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M386" i="1"/>
  <c r="U384" i="1"/>
  <c r="U383" i="1"/>
  <c r="V382" i="1"/>
  <c r="W382" i="1" s="1"/>
  <c r="M382" i="1"/>
  <c r="V381" i="1"/>
  <c r="W381" i="1" s="1"/>
  <c r="W383" i="1" s="1"/>
  <c r="M381" i="1"/>
  <c r="U378" i="1"/>
  <c r="U377" i="1"/>
  <c r="V376" i="1"/>
  <c r="V378" i="1" s="1"/>
  <c r="U374" i="1"/>
  <c r="U373" i="1"/>
  <c r="V372" i="1"/>
  <c r="W372" i="1" s="1"/>
  <c r="M372" i="1"/>
  <c r="V371" i="1"/>
  <c r="W371" i="1" s="1"/>
  <c r="M371" i="1"/>
  <c r="V370" i="1"/>
  <c r="M370" i="1"/>
  <c r="U368" i="1"/>
  <c r="U367" i="1"/>
  <c r="V366" i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W359" i="1" s="1"/>
  <c r="M359" i="1"/>
  <c r="U357" i="1"/>
  <c r="U356" i="1"/>
  <c r="W355" i="1"/>
  <c r="V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M343" i="1"/>
  <c r="U341" i="1"/>
  <c r="U340" i="1"/>
  <c r="V339" i="1"/>
  <c r="W339" i="1" s="1"/>
  <c r="M339" i="1"/>
  <c r="V338" i="1"/>
  <c r="W338" i="1" s="1"/>
  <c r="M338" i="1"/>
  <c r="U334" i="1"/>
  <c r="U333" i="1"/>
  <c r="V332" i="1"/>
  <c r="V334" i="1" s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M325" i="1"/>
  <c r="U323" i="1"/>
  <c r="U322" i="1"/>
  <c r="V321" i="1"/>
  <c r="W321" i="1" s="1"/>
  <c r="M321" i="1"/>
  <c r="V320" i="1"/>
  <c r="W320" i="1" s="1"/>
  <c r="W322" i="1" s="1"/>
  <c r="M320" i="1"/>
  <c r="U318" i="1"/>
  <c r="U317" i="1"/>
  <c r="V316" i="1"/>
  <c r="W316" i="1" s="1"/>
  <c r="M316" i="1"/>
  <c r="V315" i="1"/>
  <c r="W315" i="1" s="1"/>
  <c r="M315" i="1"/>
  <c r="V314" i="1"/>
  <c r="W314" i="1" s="1"/>
  <c r="M314" i="1"/>
  <c r="V313" i="1"/>
  <c r="M313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W264" i="1" s="1"/>
  <c r="M264" i="1"/>
  <c r="V263" i="1"/>
  <c r="V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W183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M164" i="1"/>
  <c r="V163" i="1"/>
  <c r="W163" i="1" s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0" i="1" s="1"/>
  <c r="M156" i="1"/>
  <c r="U154" i="1"/>
  <c r="U153" i="1"/>
  <c r="V152" i="1"/>
  <c r="M152" i="1"/>
  <c r="V151" i="1"/>
  <c r="W151" i="1" s="1"/>
  <c r="U149" i="1"/>
  <c r="U148" i="1"/>
  <c r="V147" i="1"/>
  <c r="M147" i="1"/>
  <c r="V146" i="1"/>
  <c r="W146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V119" i="1"/>
  <c r="M119" i="1"/>
  <c r="V118" i="1"/>
  <c r="W118" i="1" s="1"/>
  <c r="M118" i="1"/>
  <c r="U115" i="1"/>
  <c r="U114" i="1"/>
  <c r="V113" i="1"/>
  <c r="W113" i="1" s="1"/>
  <c r="V112" i="1"/>
  <c r="W112" i="1" s="1"/>
  <c r="M112" i="1"/>
  <c r="V111" i="1"/>
  <c r="W111" i="1" s="1"/>
  <c r="M111" i="1"/>
  <c r="V110" i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M89" i="1"/>
  <c r="V88" i="1"/>
  <c r="W88" i="1" s="1"/>
  <c r="M88" i="1"/>
  <c r="U86" i="1"/>
  <c r="U85" i="1"/>
  <c r="V84" i="1"/>
  <c r="W84" i="1" s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D473" i="1" l="1"/>
  <c r="V115" i="1"/>
  <c r="V86" i="1"/>
  <c r="V149" i="1"/>
  <c r="V154" i="1"/>
  <c r="W274" i="1"/>
  <c r="W275" i="1" s="1"/>
  <c r="V275" i="1"/>
  <c r="W278" i="1"/>
  <c r="W279" i="1" s="1"/>
  <c r="V279" i="1"/>
  <c r="W396" i="1"/>
  <c r="W397" i="1" s="1"/>
  <c r="V397" i="1"/>
  <c r="W400" i="1"/>
  <c r="W401" i="1" s="1"/>
  <c r="V401" i="1"/>
  <c r="V205" i="1"/>
  <c r="W254" i="1"/>
  <c r="W363" i="1"/>
  <c r="U463" i="1"/>
  <c r="V32" i="1"/>
  <c r="V97" i="1"/>
  <c r="W332" i="1"/>
  <c r="W333" i="1" s="1"/>
  <c r="V333" i="1"/>
  <c r="R473" i="1"/>
  <c r="W185" i="1"/>
  <c r="W224" i="1"/>
  <c r="W415" i="1"/>
  <c r="W22" i="1"/>
  <c r="W23" i="1" s="1"/>
  <c r="W26" i="1"/>
  <c r="W32" i="1" s="1"/>
  <c r="W40" i="1"/>
  <c r="W41" i="1" s="1"/>
  <c r="V41" i="1"/>
  <c r="V49" i="1"/>
  <c r="V98" i="1"/>
  <c r="V107" i="1"/>
  <c r="W110" i="1"/>
  <c r="W114" i="1" s="1"/>
  <c r="V123" i="1"/>
  <c r="H473" i="1"/>
  <c r="V153" i="1"/>
  <c r="V180" i="1"/>
  <c r="V224" i="1"/>
  <c r="V244" i="1"/>
  <c r="V243" i="1"/>
  <c r="W257" i="1"/>
  <c r="W259" i="1" s="1"/>
  <c r="W376" i="1"/>
  <c r="W377" i="1" s="1"/>
  <c r="V377" i="1"/>
  <c r="W439" i="1"/>
  <c r="V442" i="1"/>
  <c r="W449" i="1"/>
  <c r="V452" i="1"/>
  <c r="W460" i="1"/>
  <c r="W461" i="1" s="1"/>
  <c r="V461" i="1"/>
  <c r="U466" i="1"/>
  <c r="W271" i="1"/>
  <c r="W340" i="1"/>
  <c r="W75" i="1"/>
  <c r="V33" i="1"/>
  <c r="V37" i="1"/>
  <c r="V55" i="1"/>
  <c r="V76" i="1"/>
  <c r="V85" i="1"/>
  <c r="V114" i="1"/>
  <c r="H9" i="1"/>
  <c r="B473" i="1"/>
  <c r="V465" i="1"/>
  <c r="V464" i="1"/>
  <c r="U467" i="1"/>
  <c r="V24" i="1"/>
  <c r="W35" i="1"/>
  <c r="W37" i="1" s="1"/>
  <c r="C473" i="1"/>
  <c r="W47" i="1"/>
  <c r="W48" i="1" s="1"/>
  <c r="V48" i="1"/>
  <c r="W52" i="1"/>
  <c r="W55" i="1" s="1"/>
  <c r="V56" i="1"/>
  <c r="E473" i="1"/>
  <c r="V75" i="1"/>
  <c r="W78" i="1"/>
  <c r="W85" i="1" s="1"/>
  <c r="W89" i="1"/>
  <c r="W97" i="1" s="1"/>
  <c r="W100" i="1"/>
  <c r="W107" i="1" s="1"/>
  <c r="V108" i="1"/>
  <c r="F473" i="1"/>
  <c r="W119" i="1"/>
  <c r="W122" i="1" s="1"/>
  <c r="V122" i="1"/>
  <c r="W127" i="1"/>
  <c r="W130" i="1" s="1"/>
  <c r="V130" i="1"/>
  <c r="W134" i="1"/>
  <c r="W142" i="1" s="1"/>
  <c r="V143" i="1"/>
  <c r="I473" i="1"/>
  <c r="W147" i="1"/>
  <c r="W148" i="1" s="1"/>
  <c r="V148" i="1"/>
  <c r="W152" i="1"/>
  <c r="W153" i="1" s="1"/>
  <c r="W156" i="1"/>
  <c r="W160" i="1" s="1"/>
  <c r="V161" i="1"/>
  <c r="V181" i="1"/>
  <c r="W164" i="1"/>
  <c r="W180" i="1" s="1"/>
  <c r="V18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W243" i="1"/>
  <c r="V254" i="1"/>
  <c r="V260" i="1"/>
  <c r="L473" i="1"/>
  <c r="V266" i="1"/>
  <c r="W263" i="1"/>
  <c r="W265" i="1" s="1"/>
  <c r="V272" i="1"/>
  <c r="V271" i="1"/>
  <c r="W292" i="1"/>
  <c r="V297" i="1"/>
  <c r="V131" i="1"/>
  <c r="V142" i="1"/>
  <c r="V186" i="1"/>
  <c r="J473" i="1"/>
  <c r="V204" i="1"/>
  <c r="W189" i="1"/>
  <c r="W204" i="1" s="1"/>
  <c r="V292" i="1"/>
  <c r="V298" i="1"/>
  <c r="V301" i="1"/>
  <c r="W300" i="1"/>
  <c r="W301" i="1" s="1"/>
  <c r="V302" i="1"/>
  <c r="V305" i="1"/>
  <c r="W304" i="1"/>
  <c r="W305" i="1" s="1"/>
  <c r="V306" i="1"/>
  <c r="V309" i="1"/>
  <c r="W308" i="1"/>
  <c r="W309" i="1" s="1"/>
  <c r="V310" i="1"/>
  <c r="N473" i="1"/>
  <c r="V318" i="1"/>
  <c r="W313" i="1"/>
  <c r="W317" i="1" s="1"/>
  <c r="V317" i="1"/>
  <c r="V323" i="1"/>
  <c r="V330" i="1"/>
  <c r="W325" i="1"/>
  <c r="W329" i="1" s="1"/>
  <c r="V329" i="1"/>
  <c r="V341" i="1"/>
  <c r="V357" i="1"/>
  <c r="W343" i="1"/>
  <c r="W356" i="1" s="1"/>
  <c r="V356" i="1"/>
  <c r="V374" i="1"/>
  <c r="V384" i="1"/>
  <c r="V394" i="1"/>
  <c r="W386" i="1"/>
  <c r="W393" i="1" s="1"/>
  <c r="V393" i="1"/>
  <c r="V415" i="1"/>
  <c r="V421" i="1"/>
  <c r="V430" i="1"/>
  <c r="V429" i="1"/>
  <c r="W423" i="1"/>
  <c r="W429" i="1" s="1"/>
  <c r="K473" i="1"/>
  <c r="V255" i="1"/>
  <c r="M473" i="1"/>
  <c r="V293" i="1"/>
  <c r="V322" i="1"/>
  <c r="O473" i="1"/>
  <c r="V363" i="1"/>
  <c r="V364" i="1"/>
  <c r="V367" i="1"/>
  <c r="W366" i="1"/>
  <c r="W367" i="1" s="1"/>
  <c r="V368" i="1"/>
  <c r="V373" i="1"/>
  <c r="W370" i="1"/>
  <c r="W373" i="1" s="1"/>
  <c r="P473" i="1"/>
  <c r="Q473" i="1"/>
  <c r="V420" i="1"/>
  <c r="V340" i="1"/>
  <c r="V383" i="1"/>
  <c r="V416" i="1"/>
  <c r="W432" i="1"/>
  <c r="W434" i="1" s="1"/>
  <c r="V435" i="1"/>
  <c r="W440" i="1"/>
  <c r="V441" i="1"/>
  <c r="W444" i="1"/>
  <c r="W446" i="1" s="1"/>
  <c r="V447" i="1"/>
  <c r="W450" i="1"/>
  <c r="W454" i="1"/>
  <c r="W456" i="1" s="1"/>
  <c r="V457" i="1"/>
  <c r="V462" i="1"/>
  <c r="W451" i="1" l="1"/>
  <c r="W441" i="1"/>
  <c r="V467" i="1"/>
  <c r="W468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<sst xmlns="http://schemas.openxmlformats.org/spreadsheetml/2006/main" count="1692" uniqueCount="648">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</sst>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8" zoomScaleNormal="100" zoomScaleSheetLayoutView="100" workbookViewId="0">
      <selection activeCell="Y27" sqref="Y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/>
      <c r="I5" s="634"/>
      <c r="J5" s="634"/>
      <c r="K5" s="632"/>
      <c r="M5" s="25" t="s">
        <v>10</v>
      </c>
      <c r="N5" s="627">
        <v>45173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600</v>
      </c>
      <c r="V46" s="306">
        <f>IFERROR(IF(U46="",0,CEILING((U46/$H46),1)*$H46),"")</f>
        <v>604.80000000000007</v>
      </c>
      <c r="W46" s="37">
        <f>IFERROR(IF(V46=0,"",ROUNDUP(V46/H46,0)*0.02175),"")</f>
        <v>1.218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55.55555555555555</v>
      </c>
      <c r="V48" s="307">
        <f>IFERROR(V46/H46,"0")+IFERROR(V47/H47,"0")</f>
        <v>56</v>
      </c>
      <c r="W48" s="307">
        <f>IFERROR(IF(W46="",0,W46),"0")+IFERROR(IF(W47="",0,W47),"0")</f>
        <v>1.218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600</v>
      </c>
      <c r="V49" s="307">
        <f>IFERROR(SUM(V46:V47),"0")</f>
        <v>604.80000000000007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100</v>
      </c>
      <c r="V59" s="306">
        <f t="shared" ref="V59:V74" si="2">IFERROR(IF(U59="",0,CEILING((U59/$H59),1)*$H59),"")</f>
        <v>108</v>
      </c>
      <c r="W59" s="37">
        <f>IFERROR(IF(V59=0,"",ROUNDUP(V59/H59,0)*0.02175),"")</f>
        <v>0.21749999999999997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50</v>
      </c>
      <c r="V62" s="306">
        <f t="shared" si="2"/>
        <v>54</v>
      </c>
      <c r="W62" s="37">
        <f>IFERROR(IF(V62=0,"",ROUNDUP(V62/H62,0)*0.02175),"")</f>
        <v>0.10874999999999999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30</v>
      </c>
      <c r="V64" s="306">
        <f t="shared" si="2"/>
        <v>30</v>
      </c>
      <c r="W64" s="37">
        <f>IFERROR(IF(V64=0,"",ROUNDUP(V64/H64,0)*0.00753),"")</f>
        <v>7.5300000000000006E-2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160</v>
      </c>
      <c r="V65" s="306">
        <f t="shared" si="2"/>
        <v>160</v>
      </c>
      <c r="W65" s="37">
        <f t="shared" ref="W65:W70" si="3">IFERROR(IF(V65=0,"",ROUNDUP(V65/H65,0)*0.00937),"")</f>
        <v>0.37480000000000002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27</v>
      </c>
      <c r="V71" s="306">
        <f t="shared" si="2"/>
        <v>27</v>
      </c>
      <c r="W71" s="37">
        <f>IFERROR(IF(V71=0,"",ROUNDUP(V71/H71,0)*0.00753),"")</f>
        <v>7.5300000000000006E-2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73.888888888888886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75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0.85165000000000002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367</v>
      </c>
      <c r="V76" s="307">
        <f>IFERROR(SUM(V59:V74),"0")</f>
        <v>379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150</v>
      </c>
      <c r="V84" s="306">
        <f t="shared" si="4"/>
        <v>150</v>
      </c>
      <c r="W84" s="37">
        <f>IFERROR(IF(V84=0,"",ROUNDUP(V84/H84,0)*0.00753),"")</f>
        <v>0.3765</v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50</v>
      </c>
      <c r="V85" s="307">
        <f>IFERROR(V78/H78,"0")+IFERROR(V79/H79,"0")+IFERROR(V80/H80,"0")+IFERROR(V81/H81,"0")+IFERROR(V82/H82,"0")+IFERROR(V83/H83,"0")+IFERROR(V84/H84,"0")</f>
        <v>50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0.3765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150</v>
      </c>
      <c r="V86" s="307">
        <f>IFERROR(SUM(V78:V84),"0")</f>
        <v>150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100</v>
      </c>
      <c r="V88" s="306">
        <f t="shared" ref="V88:V96" si="5">IFERROR(IF(U88="",0,CEILING((U88/$H88),1)*$H88),"")</f>
        <v>108</v>
      </c>
      <c r="W88" s="37">
        <f>IFERROR(IF(V88=0,"",ROUNDUP(V88/H88,0)*0.02175),"")</f>
        <v>0.26100000000000001</v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42</v>
      </c>
      <c r="V89" s="306">
        <f t="shared" si="5"/>
        <v>42</v>
      </c>
      <c r="W89" s="37">
        <f>IFERROR(IF(V89=0,"",ROUNDUP(V89/H89,0)*0.00937),"")</f>
        <v>9.3700000000000006E-2</v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300</v>
      </c>
      <c r="V92" s="306">
        <f t="shared" si="5"/>
        <v>306</v>
      </c>
      <c r="W92" s="37">
        <f>IFERROR(IF(V92=0,"",ROUNDUP(V92/H92,0)*0.02175),"")</f>
        <v>0.73949999999999994</v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28</v>
      </c>
      <c r="V96" s="306">
        <f t="shared" si="5"/>
        <v>28</v>
      </c>
      <c r="W96" s="37">
        <f>IFERROR(IF(V96=0,"",ROUNDUP(V96/H96,0)*0.00502),"")</f>
        <v>5.0200000000000002E-2</v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64.444444444444443</v>
      </c>
      <c r="V97" s="307">
        <f>IFERROR(V88/H88,"0")+IFERROR(V89/H89,"0")+IFERROR(V90/H90,"0")+IFERROR(V91/H91,"0")+IFERROR(V92/H92,"0")+IFERROR(V93/H93,"0")+IFERROR(V94/H94,"0")+IFERROR(V95/H95,"0")+IFERROR(V96/H96,"0")</f>
        <v>66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1.1443999999999999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470</v>
      </c>
      <c r="V98" s="307">
        <f>IFERROR(SUM(V88:V96),"0")</f>
        <v>484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350</v>
      </c>
      <c r="V101" s="306">
        <f t="shared" si="6"/>
        <v>356.4</v>
      </c>
      <c r="W101" s="37">
        <f>IFERROR(IF(V101=0,"",ROUNDUP(V101/H101,0)*0.02175),"")</f>
        <v>0.95699999999999996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27</v>
      </c>
      <c r="V103" s="306">
        <f t="shared" si="6"/>
        <v>27</v>
      </c>
      <c r="W103" s="37">
        <f>IFERROR(IF(V103=0,"",ROUNDUP(V103/H103,0)*0.00753),"")</f>
        <v>7.5300000000000006E-2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53.20987654320988</v>
      </c>
      <c r="V107" s="307">
        <f>IFERROR(V100/H100,"0")+IFERROR(V101/H101,"0")+IFERROR(V102/H102,"0")+IFERROR(V103/H103,"0")+IFERROR(V104/H104,"0")+IFERROR(V105/H105,"0")+IFERROR(V106/H106,"0")</f>
        <v>54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1.0323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377</v>
      </c>
      <c r="V108" s="307">
        <f>IFERROR(SUM(V100:V106),"0")</f>
        <v>383.4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27</v>
      </c>
      <c r="V120" s="306">
        <f>IFERROR(IF(U120="",0,CEILING((U120/$H120),1)*$H120),"")</f>
        <v>27</v>
      </c>
      <c r="W120" s="37">
        <f>IFERROR(IF(V120=0,"",ROUNDUP(V120/H120,0)*0.00753),"")</f>
        <v>7.5300000000000006E-2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10</v>
      </c>
      <c r="V122" s="307">
        <f>IFERROR(V118/H118,"0")+IFERROR(V119/H119,"0")+IFERROR(V120/H120,"0")+IFERROR(V121/H121,"0")</f>
        <v>10</v>
      </c>
      <c r="W122" s="307">
        <f>IFERROR(IF(W118="",0,W118),"0")+IFERROR(IF(W119="",0,W119),"0")+IFERROR(IF(W120="",0,W120),"0")+IFERROR(IF(W121="",0,W121),"0")</f>
        <v>7.5300000000000006E-2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27</v>
      </c>
      <c r="V123" s="307">
        <f>IFERROR(SUM(V118:V121),"0")</f>
        <v>27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50</v>
      </c>
      <c r="V156" s="306">
        <f>IFERROR(IF(U156="",0,CEILING((U156/$H156),1)*$H156),"")</f>
        <v>54</v>
      </c>
      <c r="W156" s="37">
        <f>IFERROR(IF(V156=0,"",ROUNDUP(V156/H156,0)*0.00937),"")</f>
        <v>9.3700000000000006E-2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50</v>
      </c>
      <c r="V157" s="306">
        <f>IFERROR(IF(U157="",0,CEILING((U157/$H157),1)*$H157),"")</f>
        <v>54</v>
      </c>
      <c r="W157" s="37">
        <f>IFERROR(IF(V157=0,"",ROUNDUP(V157/H157,0)*0.00937),"")</f>
        <v>9.3700000000000006E-2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50</v>
      </c>
      <c r="V158" s="306">
        <f>IFERROR(IF(U158="",0,CEILING((U158/$H158),1)*$H158),"")</f>
        <v>54</v>
      </c>
      <c r="W158" s="37">
        <f>IFERROR(IF(V158=0,"",ROUNDUP(V158/H158,0)*0.00937),"")</f>
        <v>9.3700000000000006E-2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50</v>
      </c>
      <c r="V159" s="306">
        <f>IFERROR(IF(U159="",0,CEILING((U159/$H159),1)*$H159),"")</f>
        <v>54</v>
      </c>
      <c r="W159" s="37">
        <f>IFERROR(IF(V159=0,"",ROUNDUP(V159/H159,0)*0.00937),"")</f>
        <v>9.3700000000000006E-2</v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37.037037037037038</v>
      </c>
      <c r="V160" s="307">
        <f>IFERROR(V156/H156,"0")+IFERROR(V157/H157,"0")+IFERROR(V158/H158,"0")+IFERROR(V159/H159,"0")</f>
        <v>40</v>
      </c>
      <c r="W160" s="307">
        <f>IFERROR(IF(W156="",0,W156),"0")+IFERROR(IF(W157="",0,W157),"0")+IFERROR(IF(W158="",0,W158),"0")+IFERROR(IF(W159="",0,W159),"0")</f>
        <v>0.37480000000000002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200</v>
      </c>
      <c r="V161" s="307">
        <f>IFERROR(SUM(V156:V159),"0")</f>
        <v>216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30</v>
      </c>
      <c r="V164" s="306">
        <f t="shared" si="8"/>
        <v>31.2</v>
      </c>
      <c r="W164" s="37">
        <f>IFERROR(IF(V164=0,"",ROUNDUP(V164/H164,0)*0.02175),"")</f>
        <v>8.6999999999999994E-2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3.8461538461538463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8.6999999999999994E-2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30</v>
      </c>
      <c r="V181" s="307">
        <f>IFERROR(SUM(V163:V179),"0")</f>
        <v>31.2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200</v>
      </c>
      <c r="V194" s="306">
        <f t="shared" si="10"/>
        <v>205.20000000000002</v>
      </c>
      <c r="W194" s="37">
        <f>IFERROR(IF(V194=0,"",ROUNDUP(V194/H194,0)*0.02175),"")</f>
        <v>0.41324999999999995</v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100</v>
      </c>
      <c r="V195" s="306">
        <f t="shared" si="10"/>
        <v>108</v>
      </c>
      <c r="W195" s="37">
        <f>IFERROR(IF(V195=0,"",ROUNDUP(V195/H195,0)*0.02175),"")</f>
        <v>0.21749999999999997</v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100</v>
      </c>
      <c r="V196" s="306">
        <f t="shared" si="10"/>
        <v>108</v>
      </c>
      <c r="W196" s="37">
        <f>IFERROR(IF(V196=0,"",ROUNDUP(V196/H196,0)*0.02175),"")</f>
        <v>0.21749999999999997</v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100</v>
      </c>
      <c r="V199" s="306">
        <f t="shared" si="10"/>
        <v>100</v>
      </c>
      <c r="W199" s="37">
        <f t="shared" si="11"/>
        <v>0.18740000000000001</v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57.037037037037038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59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1.03565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500</v>
      </c>
      <c r="V205" s="307">
        <f>IFERROR(SUM(V189:V203),"0")</f>
        <v>521.20000000000005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500</v>
      </c>
      <c r="V211" s="306">
        <f>IFERROR(IF(U211="",0,CEILING((U211/$H211),1)*$H211),"")</f>
        <v>504</v>
      </c>
      <c r="W211" s="37">
        <f>IFERROR(IF(V211=0,"",ROUNDUP(V211/H211,0)*0.00753),"")</f>
        <v>0.90360000000000007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157</v>
      </c>
      <c r="V213" s="306">
        <f>IFERROR(IF(U213="",0,CEILING((U213/$H213),1)*$H213),"")</f>
        <v>157.5</v>
      </c>
      <c r="W213" s="37">
        <f>IFERROR(IF(V213=0,"",ROUNDUP(V213/H213,0)*0.00502),"")</f>
        <v>0.3765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193.8095238095238</v>
      </c>
      <c r="V215" s="307">
        <f>IFERROR(V211/H211,"0")+IFERROR(V212/H212,"0")+IFERROR(V213/H213,"0")+IFERROR(V214/H214,"0")</f>
        <v>195</v>
      </c>
      <c r="W215" s="307">
        <f>IFERROR(IF(W211="",0,W211),"0")+IFERROR(IF(W212="",0,W212),"0")+IFERROR(IF(W213="",0,W213),"0")+IFERROR(IF(W214="",0,W214),"0")</f>
        <v>1.2801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657</v>
      </c>
      <c r="V216" s="307">
        <f>IFERROR(SUM(V211:V214),"0")</f>
        <v>661.5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216</v>
      </c>
      <c r="V221" s="306">
        <f t="shared" si="12"/>
        <v>216</v>
      </c>
      <c r="W221" s="37">
        <f>IFERROR(IF(V221=0,"",ROUNDUP(V221/H221,0)*0.00937),"")</f>
        <v>0.56220000000000003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60</v>
      </c>
      <c r="V224" s="307">
        <f>IFERROR(V218/H218,"0")+IFERROR(V219/H219,"0")+IFERROR(V220/H220,"0")+IFERROR(V221/H221,"0")+IFERROR(V222/H222,"0")+IFERROR(V223/H223,"0")</f>
        <v>60</v>
      </c>
      <c r="W224" s="307">
        <f>IFERROR(IF(W218="",0,W218),"0")+IFERROR(IF(W219="",0,W219),"0")+IFERROR(IF(W220="",0,W220),"0")+IFERROR(IF(W221="",0,W221),"0")+IFERROR(IF(W222="",0,W222),"0")+IFERROR(IF(W223="",0,W223),"0")</f>
        <v>0.56220000000000003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216</v>
      </c>
      <c r="V225" s="307">
        <f>IFERROR(SUM(V218:V223),"0")</f>
        <v>216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150</v>
      </c>
      <c r="V227" s="306">
        <f>IFERROR(IF(U227="",0,CEILING((U227/$H227),1)*$H227),"")</f>
        <v>151.20000000000002</v>
      </c>
      <c r="W227" s="37">
        <f>IFERROR(IF(V227=0,"",ROUNDUP(V227/H227,0)*0.02175),"")</f>
        <v>0.39149999999999996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800</v>
      </c>
      <c r="V228" s="306">
        <f>IFERROR(IF(U228="",0,CEILING((U228/$H228),1)*$H228),"")</f>
        <v>803.4</v>
      </c>
      <c r="W228" s="37">
        <f>IFERROR(IF(V228=0,"",ROUNDUP(V228/H228,0)*0.02175),"")</f>
        <v>2.2402499999999996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200</v>
      </c>
      <c r="V229" s="306">
        <f>IFERROR(IF(U229="",0,CEILING((U229/$H229),1)*$H229),"")</f>
        <v>201.60000000000002</v>
      </c>
      <c r="W229" s="37">
        <f>IFERROR(IF(V229=0,"",ROUNDUP(V229/H229,0)*0.02175),"")</f>
        <v>0.52200000000000002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144.23076923076923</v>
      </c>
      <c r="V231" s="307">
        <f>IFERROR(V227/H227,"0")+IFERROR(V228/H228,"0")+IFERROR(V229/H229,"0")+IFERROR(V230/H230,"0")</f>
        <v>145</v>
      </c>
      <c r="W231" s="307">
        <f>IFERROR(IF(W227="",0,W227),"0")+IFERROR(IF(W228="",0,W228),"0")+IFERROR(IF(W229="",0,W229),"0")+IFERROR(IF(W230="",0,W230),"0")</f>
        <v>3.1537499999999996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1150</v>
      </c>
      <c r="V232" s="307">
        <f>IFERROR(SUM(V227:V230),"0")</f>
        <v>1156.2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50</v>
      </c>
      <c r="V236" s="306">
        <f>IFERROR(IF(U236="",0,CEILING((U236/$H236),1)*$H236),"")</f>
        <v>51</v>
      </c>
      <c r="W236" s="37">
        <f>IFERROR(IF(V236=0,"",ROUNDUP(V236/H236,0)*0.00753),"")</f>
        <v>0.15060000000000001</v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19.607843137254903</v>
      </c>
      <c r="V237" s="307">
        <f>IFERROR(V234/H234,"0")+IFERROR(V235/H235,"0")+IFERROR(V236/H236,"0")</f>
        <v>20</v>
      </c>
      <c r="W237" s="307">
        <f>IFERROR(IF(W234="",0,W234),"0")+IFERROR(IF(W235="",0,W235),"0")+IFERROR(IF(W236="",0,W236),"0")</f>
        <v>0.15060000000000001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50</v>
      </c>
      <c r="V238" s="307">
        <f>IFERROR(SUM(V234:V236),"0")</f>
        <v>51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33</v>
      </c>
      <c r="V263" s="306">
        <f>IFERROR(IF(U263="",0,CEILING((U263/$H263),1)*$H263),"")</f>
        <v>33.6</v>
      </c>
      <c r="W263" s="37">
        <f>IFERROR(IF(V263=0,"",ROUNDUP(V263/H263,0)*0.00753),"")</f>
        <v>0.15060000000000001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19.642857142857142</v>
      </c>
      <c r="V265" s="307">
        <f>IFERROR(V263/H263,"0")+IFERROR(V264/H264,"0")</f>
        <v>20</v>
      </c>
      <c r="W265" s="307">
        <f>IFERROR(IF(W263="",0,W263),"0")+IFERROR(IF(W264="",0,W264),"0")</f>
        <v>0.15060000000000001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33</v>
      </c>
      <c r="V266" s="307">
        <f>IFERROR(SUM(V263:V264),"0")</f>
        <v>33.6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600</v>
      </c>
      <c r="V268" s="306">
        <f>IFERROR(IF(U268="",0,CEILING((U268/$H268),1)*$H268),"")</f>
        <v>607.5</v>
      </c>
      <c r="W268" s="37">
        <f>IFERROR(IF(V268=0,"",ROUNDUP(V268/H268,0)*0.02175),"")</f>
        <v>1.6312499999999999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126</v>
      </c>
      <c r="V269" s="306">
        <f>IFERROR(IF(U269="",0,CEILING((U269/$H269),1)*$H269),"")</f>
        <v>126</v>
      </c>
      <c r="W269" s="37">
        <f>IFERROR(IF(V269=0,"",ROUNDUP(V269/H269,0)*0.00753),"")</f>
        <v>0.3765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124.07407407407408</v>
      </c>
      <c r="V271" s="307">
        <f>IFERROR(V268/H268,"0")+IFERROR(V269/H269,"0")+IFERROR(V270/H270,"0")</f>
        <v>125</v>
      </c>
      <c r="W271" s="307">
        <f>IFERROR(IF(W268="",0,W268),"0")+IFERROR(IF(W269="",0,W269),"0")+IFERROR(IF(W270="",0,W270),"0")</f>
        <v>2.0077499999999997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726</v>
      </c>
      <c r="V272" s="307">
        <f>IFERROR(SUM(V268:V270),"0")</f>
        <v>733.5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2000</v>
      </c>
      <c r="V289" s="306">
        <f t="shared" si="14"/>
        <v>2010</v>
      </c>
      <c r="W289" s="37">
        <f>IFERROR(IF(V289=0,"",ROUNDUP(V289/H289,0)*0.02039),"")</f>
        <v>2.7322599999999997</v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75</v>
      </c>
      <c r="V290" s="306">
        <f t="shared" si="14"/>
        <v>75</v>
      </c>
      <c r="W290" s="37">
        <f>IFERROR(IF(V290=0,"",ROUNDUP(V290/H290,0)*0.00937),"")</f>
        <v>0.14055000000000001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50</v>
      </c>
      <c r="V291" s="306">
        <f t="shared" si="14"/>
        <v>50</v>
      </c>
      <c r="W291" s="37">
        <f>IFERROR(IF(V291=0,"",ROUNDUP(V291/H291,0)*0.00937),"")</f>
        <v>9.3700000000000006E-2</v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158.33333333333334</v>
      </c>
      <c r="V292" s="307">
        <f>IFERROR(V284/H284,"0")+IFERROR(V285/H285,"0")+IFERROR(V286/H286,"0")+IFERROR(V287/H287,"0")+IFERROR(V288/H288,"0")+IFERROR(V289/H289,"0")+IFERROR(V290/H290,"0")+IFERROR(V291/H291,"0")</f>
        <v>159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2.96651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2125</v>
      </c>
      <c r="V293" s="307">
        <f>IFERROR(SUM(V284:V291),"0")</f>
        <v>2135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2000</v>
      </c>
      <c r="V295" s="306">
        <f>IFERROR(IF(U295="",0,CEILING((U295/$H295),1)*$H295),"")</f>
        <v>2010</v>
      </c>
      <c r="W295" s="37">
        <f>IFERROR(IF(V295=0,"",ROUNDUP(V295/H295,0)*0.02175),"")</f>
        <v>2.9144999999999999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60</v>
      </c>
      <c r="V296" s="306">
        <f>IFERROR(IF(U296="",0,CEILING((U296/$H296),1)*$H296),"")</f>
        <v>60</v>
      </c>
      <c r="W296" s="37">
        <f>IFERROR(IF(V296=0,"",ROUNDUP(V296/H296,0)*0.00937),"")</f>
        <v>0.14055000000000001</v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148.33333333333334</v>
      </c>
      <c r="V297" s="307">
        <f>IFERROR(V295/H295,"0")+IFERROR(V296/H296,"0")</f>
        <v>149</v>
      </c>
      <c r="W297" s="307">
        <f>IFERROR(IF(W295="",0,W295),"0")+IFERROR(IF(W296="",0,W296),"0")</f>
        <v>3.05505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2060</v>
      </c>
      <c r="V298" s="307">
        <f>IFERROR(SUM(V295:V296),"0")</f>
        <v>2070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400</v>
      </c>
      <c r="V343" s="306">
        <f t="shared" ref="V343:V355" si="15">IFERROR(IF(U343="",0,CEILING((U343/$H343),1)*$H343),"")</f>
        <v>403.20000000000005</v>
      </c>
      <c r="W343" s="37">
        <f>IFERROR(IF(V343=0,"",ROUNDUP(V343/H343,0)*0.00753),"")</f>
        <v>0.72287999999999997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50</v>
      </c>
      <c r="V344" s="306">
        <f t="shared" si="15"/>
        <v>50.400000000000006</v>
      </c>
      <c r="W344" s="37">
        <f>IFERROR(IF(V344=0,"",ROUNDUP(V344/H344,0)*0.00753),"")</f>
        <v>9.0359999999999996E-2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300</v>
      </c>
      <c r="V345" s="306">
        <f t="shared" si="15"/>
        <v>302.40000000000003</v>
      </c>
      <c r="W345" s="37">
        <f>IFERROR(IF(V345=0,"",ROUNDUP(V345/H345,0)*0.00753),"")</f>
        <v>0.54215999999999998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178.57142857142856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180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1.3553999999999999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750</v>
      </c>
      <c r="V357" s="307">
        <f>IFERROR(SUM(V343:V355),"0")</f>
        <v>756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1420</v>
      </c>
      <c r="V407" s="306">
        <f t="shared" si="18"/>
        <v>1420.3200000000002</v>
      </c>
      <c r="W407" s="37">
        <f>IFERROR(IF(V407=0,"",ROUNDUP(V407/H407,0)*0.01196),"")</f>
        <v>3.2172399999999999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300</v>
      </c>
      <c r="V409" s="306">
        <f t="shared" si="18"/>
        <v>300.96000000000004</v>
      </c>
      <c r="W409" s="37">
        <f>IFERROR(IF(V409=0,"",ROUNDUP(V409/H409,0)*0.01196),"")</f>
        <v>0.68171999999999999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325.75757575757575</v>
      </c>
      <c r="V415" s="307">
        <f>IFERROR(V406/H406,"0")+IFERROR(V407/H407,"0")+IFERROR(V408/H408,"0")+IFERROR(V409/H409,"0")+IFERROR(V410/H410,"0")+IFERROR(V411/H411,"0")+IFERROR(V412/H412,"0")+IFERROR(V413/H413,"0")+IFERROR(V414/H414,"0")</f>
        <v>326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3.8989599999999998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1720</v>
      </c>
      <c r="V416" s="307">
        <f>IFERROR(SUM(V406:V414),"0")</f>
        <v>1721.2800000000002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500</v>
      </c>
      <c r="V424" s="306">
        <f t="shared" si="19"/>
        <v>501.6</v>
      </c>
      <c r="W424" s="37">
        <f>IFERROR(IF(V424=0,"",ROUNDUP(V424/H424,0)*0.01196),"")</f>
        <v>1.1362000000000001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400</v>
      </c>
      <c r="V425" s="306">
        <f t="shared" si="19"/>
        <v>401.28000000000003</v>
      </c>
      <c r="W425" s="37">
        <f>IFERROR(IF(V425=0,"",ROUNDUP(V425/H425,0)*0.01196),"")</f>
        <v>0.90895999999999999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170.45454545454544</v>
      </c>
      <c r="V429" s="307">
        <f>IFERROR(V423/H423,"0")+IFERROR(V424/H424,"0")+IFERROR(V425/H425,"0")+IFERROR(V426/H426,"0")+IFERROR(V427/H427,"0")+IFERROR(V428/H428,"0")</f>
        <v>171</v>
      </c>
      <c r="W429" s="307">
        <f>IFERROR(IF(W423="",0,W423),"0")+IFERROR(IF(W424="",0,W424),"0")+IFERROR(IF(W425="",0,W425),"0")+IFERROR(IF(W426="",0,W426),"0")+IFERROR(IF(W427="",0,W427),"0")+IFERROR(IF(W428="",0,W428),"0")</f>
        <v>2.0451600000000001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900</v>
      </c>
      <c r="V430" s="307">
        <f>IFERROR(SUM(V423:V428),"0")</f>
        <v>902.88000000000011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50</v>
      </c>
      <c r="V449" s="306">
        <f>IFERROR(IF(U449="",0,CEILING((U449/$H449),1)*$H449),"")</f>
        <v>52.56</v>
      </c>
      <c r="W449" s="37">
        <f>IFERROR(IF(V449=0,"",ROUNDUP(V449/H449,0)*0.00753),"")</f>
        <v>9.0359999999999996E-2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800</v>
      </c>
      <c r="V450" s="306">
        <f>IFERROR(IF(U450="",0,CEILING((U450/$H450),1)*$H450),"")</f>
        <v>801.54</v>
      </c>
      <c r="W450" s="37">
        <f>IFERROR(IF(V450=0,"",ROUNDUP(V450/H450,0)*0.00753),"")</f>
        <v>1.37799</v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194.06392694063928</v>
      </c>
      <c r="V451" s="307">
        <f>IFERROR(V449/H449,"0")+IFERROR(V450/H450,"0")</f>
        <v>195</v>
      </c>
      <c r="W451" s="307">
        <f>IFERROR(IF(W449="",0,W449),"0")+IFERROR(IF(W450="",0,W450),"0")</f>
        <v>1.46835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850</v>
      </c>
      <c r="V452" s="307">
        <f>IFERROR(SUM(V449:V450),"0")</f>
        <v>854.09999999999991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250</v>
      </c>
      <c r="V460" s="306">
        <f>IFERROR(IF(U460="",0,CEILING((U460/$H460),1)*$H460),"")</f>
        <v>257.39999999999998</v>
      </c>
      <c r="W460" s="37">
        <f>IFERROR(IF(V460=0,"",ROUNDUP(V460/H460,0)*0.02175),"")</f>
        <v>0.71775</v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32.051282051282051</v>
      </c>
      <c r="V461" s="307">
        <f>IFERROR(V460/H460,"0")</f>
        <v>33</v>
      </c>
      <c r="W461" s="307">
        <f>IFERROR(IF(W460="",0,W460),"0")</f>
        <v>0.71775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250</v>
      </c>
      <c r="V462" s="307">
        <f>IFERROR(SUM(V460:V460),"0")</f>
        <v>257.39999999999998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14208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14345.060000000001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15003.8893601826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15148.503999999999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25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25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15628.8893601826</v>
      </c>
      <c r="V466" s="307">
        <f>GrossWeightTotalR+PalletQtyTotalR*25</f>
        <v>15773.503999999999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2173.9494861889439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2192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29.00778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604.80000000000007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1396.4</v>
      </c>
      <c r="F473" s="47">
        <f>IFERROR(V118*1,"0")+IFERROR(V119*1,"0")+IFERROR(V120*1,"0")+IFERROR(V121*1,"0")</f>
        <v>27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247.2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2605.9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767.1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4205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756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2624.1600000000003</v>
      </c>
      <c r="R473" s="47">
        <f>IFERROR(V439*1,"0")+IFERROR(V440*1,"0")+IFERROR(V444*1,"0")+IFERROR(V445*1,"0")+IFERROR(V449*1,"0")+IFERROR(V450*1,"0")+IFERROR(V454*1,"0")+IFERROR(V455*1,"0")</f>
        <v>854.09999999999991</v>
      </c>
      <c r="S473" s="47">
        <f>IFERROR(V460*1,"0")</f>
        <v>257.39999999999998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2023-09-05T07:54:05Z</dcterms:modified>
</cp:coreProperties>
</file>