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09,23 КР_СЧ\заказ от Краснодара\"/>
    </mc:Choice>
  </mc:AlternateContent>
  <xr:revisionPtr revIDLastSave="0" documentId="13_ncr:1_{3BF53438-5EF7-4B58-BC46-DCC05687AF5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TDSheet!$A$3:$V$122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19" i="1" l="1"/>
  <c r="U120" i="1"/>
  <c r="U121" i="1"/>
  <c r="U122" i="1"/>
  <c r="N5" i="1"/>
  <c r="K5" i="1"/>
  <c r="I5" i="1"/>
  <c r="H5" i="1"/>
  <c r="V5" i="1"/>
  <c r="S5" i="1"/>
  <c r="R5" i="1"/>
  <c r="F5" i="1"/>
  <c r="E5" i="1"/>
  <c r="O119" i="1"/>
  <c r="P119" i="1"/>
  <c r="O120" i="1"/>
  <c r="P120" i="1"/>
  <c r="P121" i="1"/>
  <c r="O122" i="1"/>
  <c r="P122" i="1"/>
  <c r="A122" i="1"/>
  <c r="J121" i="1"/>
  <c r="O121" i="1" s="1"/>
  <c r="A121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6" i="1"/>
  <c r="L5" i="1" l="1"/>
  <c r="P6" i="1"/>
  <c r="O6" i="1"/>
  <c r="M117" i="1"/>
  <c r="P117" i="1"/>
  <c r="O115" i="1"/>
  <c r="P115" i="1"/>
  <c r="O113" i="1"/>
  <c r="P113" i="1"/>
  <c r="O111" i="1"/>
  <c r="P111" i="1"/>
  <c r="O109" i="1"/>
  <c r="P109" i="1"/>
  <c r="O107" i="1"/>
  <c r="P107" i="1"/>
  <c r="O105" i="1"/>
  <c r="P105" i="1"/>
  <c r="M103" i="1"/>
  <c r="P103" i="1"/>
  <c r="O101" i="1"/>
  <c r="P101" i="1"/>
  <c r="O99" i="1"/>
  <c r="P99" i="1"/>
  <c r="O97" i="1"/>
  <c r="P97" i="1"/>
  <c r="O95" i="1"/>
  <c r="P95" i="1"/>
  <c r="O87" i="1"/>
  <c r="P87" i="1"/>
  <c r="O85" i="1"/>
  <c r="P85" i="1"/>
  <c r="O79" i="1"/>
  <c r="P79" i="1"/>
  <c r="M77" i="1"/>
  <c r="P77" i="1"/>
  <c r="O75" i="1"/>
  <c r="P75" i="1"/>
  <c r="O73" i="1"/>
  <c r="P73" i="1"/>
  <c r="O71" i="1"/>
  <c r="P71" i="1"/>
  <c r="O69" i="1"/>
  <c r="P69" i="1"/>
  <c r="O67" i="1"/>
  <c r="P67" i="1"/>
  <c r="O65" i="1"/>
  <c r="P65" i="1"/>
  <c r="M63" i="1"/>
  <c r="P63" i="1"/>
  <c r="O61" i="1"/>
  <c r="P61" i="1"/>
  <c r="O59" i="1"/>
  <c r="P59" i="1"/>
  <c r="M57" i="1"/>
  <c r="P57" i="1"/>
  <c r="O55" i="1"/>
  <c r="P55" i="1"/>
  <c r="O53" i="1"/>
  <c r="P53" i="1"/>
  <c r="O51" i="1"/>
  <c r="P51" i="1"/>
  <c r="O49" i="1"/>
  <c r="P49" i="1"/>
  <c r="M47" i="1"/>
  <c r="P47" i="1"/>
  <c r="M45" i="1"/>
  <c r="P45" i="1"/>
  <c r="M43" i="1"/>
  <c r="P43" i="1"/>
  <c r="O37" i="1"/>
  <c r="P37" i="1"/>
  <c r="O35" i="1"/>
  <c r="P35" i="1"/>
  <c r="M33" i="1"/>
  <c r="P33" i="1"/>
  <c r="O31" i="1"/>
  <c r="P31" i="1"/>
  <c r="O29" i="1"/>
  <c r="P29" i="1"/>
  <c r="O27" i="1"/>
  <c r="P27" i="1"/>
  <c r="O25" i="1"/>
  <c r="P25" i="1"/>
  <c r="O23" i="1"/>
  <c r="P23" i="1"/>
  <c r="O21" i="1"/>
  <c r="P21" i="1"/>
  <c r="O19" i="1"/>
  <c r="P19" i="1"/>
  <c r="O17" i="1"/>
  <c r="P17" i="1"/>
  <c r="O15" i="1"/>
  <c r="P15" i="1"/>
  <c r="O13" i="1"/>
  <c r="P13" i="1"/>
  <c r="O11" i="1"/>
  <c r="P11" i="1"/>
  <c r="O9" i="1"/>
  <c r="P9" i="1"/>
  <c r="O7" i="1"/>
  <c r="P7" i="1"/>
  <c r="O118" i="1"/>
  <c r="P118" i="1"/>
  <c r="O116" i="1"/>
  <c r="P116" i="1"/>
  <c r="O114" i="1"/>
  <c r="P114" i="1"/>
  <c r="O112" i="1"/>
  <c r="P112" i="1"/>
  <c r="O110" i="1"/>
  <c r="P110" i="1"/>
  <c r="O106" i="1"/>
  <c r="P106" i="1"/>
  <c r="O102" i="1"/>
  <c r="P102" i="1"/>
  <c r="M100" i="1"/>
  <c r="P100" i="1"/>
  <c r="M98" i="1"/>
  <c r="P98" i="1"/>
  <c r="O96" i="1"/>
  <c r="P96" i="1"/>
  <c r="O94" i="1"/>
  <c r="P94" i="1"/>
  <c r="O92" i="1"/>
  <c r="P92" i="1"/>
  <c r="O90" i="1"/>
  <c r="P90" i="1"/>
  <c r="O88" i="1"/>
  <c r="P88" i="1"/>
  <c r="O86" i="1"/>
  <c r="P86" i="1"/>
  <c r="M84" i="1"/>
  <c r="P84" i="1"/>
  <c r="O80" i="1"/>
  <c r="P80" i="1"/>
  <c r="O78" i="1"/>
  <c r="P78" i="1"/>
  <c r="O76" i="1"/>
  <c r="P76" i="1"/>
  <c r="O74" i="1"/>
  <c r="P74" i="1"/>
  <c r="O72" i="1"/>
  <c r="P72" i="1"/>
  <c r="M70" i="1"/>
  <c r="P70" i="1"/>
  <c r="O68" i="1"/>
  <c r="P68" i="1"/>
  <c r="O66" i="1"/>
  <c r="P66" i="1"/>
  <c r="O64" i="1"/>
  <c r="P64" i="1"/>
  <c r="O62" i="1"/>
  <c r="P62" i="1"/>
  <c r="O60" i="1"/>
  <c r="P60" i="1"/>
  <c r="O58" i="1"/>
  <c r="P58" i="1"/>
  <c r="O56" i="1"/>
  <c r="P56" i="1"/>
  <c r="O54" i="1"/>
  <c r="P54" i="1"/>
  <c r="O52" i="1"/>
  <c r="P52" i="1"/>
  <c r="O50" i="1"/>
  <c r="P50" i="1"/>
  <c r="O48" i="1"/>
  <c r="P48" i="1"/>
  <c r="M46" i="1"/>
  <c r="P46" i="1"/>
  <c r="O44" i="1"/>
  <c r="P44" i="1"/>
  <c r="O42" i="1"/>
  <c r="P42" i="1"/>
  <c r="O38" i="1"/>
  <c r="P38" i="1"/>
  <c r="O36" i="1"/>
  <c r="P36" i="1"/>
  <c r="O32" i="1"/>
  <c r="P32" i="1"/>
  <c r="O28" i="1"/>
  <c r="P28" i="1"/>
  <c r="O26" i="1"/>
  <c r="P26" i="1"/>
  <c r="O24" i="1"/>
  <c r="P24" i="1"/>
  <c r="O22" i="1"/>
  <c r="P22" i="1"/>
  <c r="O20" i="1"/>
  <c r="P20" i="1"/>
  <c r="O14" i="1"/>
  <c r="P14" i="1"/>
  <c r="O12" i="1"/>
  <c r="P12" i="1"/>
  <c r="O10" i="1"/>
  <c r="P10" i="1"/>
  <c r="O8" i="1"/>
  <c r="P8" i="1"/>
  <c r="Q118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6" i="1"/>
  <c r="Q5" i="1" s="1"/>
  <c r="G7" i="1"/>
  <c r="U7" i="1" s="1"/>
  <c r="G8" i="1"/>
  <c r="U8" i="1" s="1"/>
  <c r="G9" i="1"/>
  <c r="U9" i="1" s="1"/>
  <c r="G10" i="1"/>
  <c r="U10" i="1" s="1"/>
  <c r="G11" i="1"/>
  <c r="U11" i="1" s="1"/>
  <c r="G12" i="1"/>
  <c r="U12" i="1" s="1"/>
  <c r="G13" i="1"/>
  <c r="U13" i="1" s="1"/>
  <c r="G14" i="1"/>
  <c r="U14" i="1" s="1"/>
  <c r="G15" i="1"/>
  <c r="U15" i="1" s="1"/>
  <c r="G16" i="1"/>
  <c r="G17" i="1"/>
  <c r="U17" i="1" s="1"/>
  <c r="G18" i="1"/>
  <c r="G19" i="1"/>
  <c r="U19" i="1" s="1"/>
  <c r="G20" i="1"/>
  <c r="U20" i="1" s="1"/>
  <c r="G21" i="1"/>
  <c r="U21" i="1" s="1"/>
  <c r="G22" i="1"/>
  <c r="U22" i="1" s="1"/>
  <c r="G23" i="1"/>
  <c r="U23" i="1" s="1"/>
  <c r="G24" i="1"/>
  <c r="U24" i="1" s="1"/>
  <c r="G25" i="1"/>
  <c r="U25" i="1" s="1"/>
  <c r="G26" i="1"/>
  <c r="U26" i="1" s="1"/>
  <c r="G27" i="1"/>
  <c r="U27" i="1" s="1"/>
  <c r="G28" i="1"/>
  <c r="U28" i="1" s="1"/>
  <c r="G29" i="1"/>
  <c r="U29" i="1" s="1"/>
  <c r="G30" i="1"/>
  <c r="G31" i="1"/>
  <c r="U31" i="1" s="1"/>
  <c r="G32" i="1"/>
  <c r="U32" i="1" s="1"/>
  <c r="G33" i="1"/>
  <c r="G34" i="1"/>
  <c r="G35" i="1"/>
  <c r="U35" i="1" s="1"/>
  <c r="G36" i="1"/>
  <c r="U36" i="1" s="1"/>
  <c r="G37" i="1"/>
  <c r="U37" i="1" s="1"/>
  <c r="G38" i="1"/>
  <c r="U38" i="1" s="1"/>
  <c r="G39" i="1"/>
  <c r="J39" i="1" s="1"/>
  <c r="G40" i="1"/>
  <c r="G41" i="1"/>
  <c r="G42" i="1"/>
  <c r="U42" i="1" s="1"/>
  <c r="G43" i="1"/>
  <c r="G44" i="1"/>
  <c r="U44" i="1" s="1"/>
  <c r="G45" i="1"/>
  <c r="G46" i="1"/>
  <c r="G47" i="1"/>
  <c r="G48" i="1"/>
  <c r="U48" i="1" s="1"/>
  <c r="G49" i="1"/>
  <c r="U49" i="1" s="1"/>
  <c r="G50" i="1"/>
  <c r="U50" i="1" s="1"/>
  <c r="G51" i="1"/>
  <c r="U51" i="1" s="1"/>
  <c r="G52" i="1"/>
  <c r="U52" i="1" s="1"/>
  <c r="G53" i="1"/>
  <c r="U53" i="1" s="1"/>
  <c r="G54" i="1"/>
  <c r="U54" i="1" s="1"/>
  <c r="G55" i="1"/>
  <c r="U55" i="1" s="1"/>
  <c r="G56" i="1"/>
  <c r="U56" i="1" s="1"/>
  <c r="G57" i="1"/>
  <c r="G58" i="1"/>
  <c r="U58" i="1" s="1"/>
  <c r="G59" i="1"/>
  <c r="U59" i="1" s="1"/>
  <c r="G60" i="1"/>
  <c r="U60" i="1" s="1"/>
  <c r="G61" i="1"/>
  <c r="U61" i="1" s="1"/>
  <c r="G62" i="1"/>
  <c r="U62" i="1" s="1"/>
  <c r="G63" i="1"/>
  <c r="G64" i="1"/>
  <c r="U64" i="1" s="1"/>
  <c r="G65" i="1"/>
  <c r="U65" i="1" s="1"/>
  <c r="G66" i="1"/>
  <c r="U66" i="1" s="1"/>
  <c r="G67" i="1"/>
  <c r="U67" i="1" s="1"/>
  <c r="G68" i="1"/>
  <c r="U68" i="1" s="1"/>
  <c r="G69" i="1"/>
  <c r="U69" i="1" s="1"/>
  <c r="G70" i="1"/>
  <c r="G71" i="1"/>
  <c r="U71" i="1" s="1"/>
  <c r="G72" i="1"/>
  <c r="U72" i="1" s="1"/>
  <c r="G73" i="1"/>
  <c r="U73" i="1" s="1"/>
  <c r="G74" i="1"/>
  <c r="U74" i="1" s="1"/>
  <c r="G75" i="1"/>
  <c r="U75" i="1" s="1"/>
  <c r="G76" i="1"/>
  <c r="U76" i="1" s="1"/>
  <c r="G77" i="1"/>
  <c r="G78" i="1"/>
  <c r="U78" i="1" s="1"/>
  <c r="G79" i="1"/>
  <c r="U79" i="1" s="1"/>
  <c r="G80" i="1"/>
  <c r="U80" i="1" s="1"/>
  <c r="G81" i="1"/>
  <c r="G82" i="1"/>
  <c r="G83" i="1"/>
  <c r="G84" i="1"/>
  <c r="G85" i="1"/>
  <c r="U85" i="1" s="1"/>
  <c r="G86" i="1"/>
  <c r="U86" i="1" s="1"/>
  <c r="G87" i="1"/>
  <c r="U87" i="1" s="1"/>
  <c r="G88" i="1"/>
  <c r="U88" i="1" s="1"/>
  <c r="G89" i="1"/>
  <c r="G90" i="1"/>
  <c r="U90" i="1" s="1"/>
  <c r="G91" i="1"/>
  <c r="G92" i="1"/>
  <c r="U92" i="1" s="1"/>
  <c r="G93" i="1"/>
  <c r="G94" i="1"/>
  <c r="U94" i="1" s="1"/>
  <c r="G95" i="1"/>
  <c r="U95" i="1" s="1"/>
  <c r="G96" i="1"/>
  <c r="U96" i="1" s="1"/>
  <c r="G97" i="1"/>
  <c r="U97" i="1" s="1"/>
  <c r="G98" i="1"/>
  <c r="G99" i="1"/>
  <c r="U99" i="1" s="1"/>
  <c r="G100" i="1"/>
  <c r="G101" i="1"/>
  <c r="U101" i="1" s="1"/>
  <c r="G102" i="1"/>
  <c r="U102" i="1" s="1"/>
  <c r="G103" i="1"/>
  <c r="G104" i="1"/>
  <c r="G105" i="1"/>
  <c r="U105" i="1" s="1"/>
  <c r="G106" i="1"/>
  <c r="U106" i="1" s="1"/>
  <c r="G107" i="1"/>
  <c r="U107" i="1" s="1"/>
  <c r="G108" i="1"/>
  <c r="G109" i="1"/>
  <c r="U109" i="1" s="1"/>
  <c r="G110" i="1"/>
  <c r="U110" i="1" s="1"/>
  <c r="G111" i="1"/>
  <c r="U111" i="1" s="1"/>
  <c r="G112" i="1"/>
  <c r="U112" i="1" s="1"/>
  <c r="G113" i="1"/>
  <c r="U113" i="1" s="1"/>
  <c r="G114" i="1"/>
  <c r="U114" i="1" s="1"/>
  <c r="G115" i="1"/>
  <c r="U115" i="1" s="1"/>
  <c r="G116" i="1"/>
  <c r="U116" i="1" s="1"/>
  <c r="G117" i="1"/>
  <c r="G118" i="1"/>
  <c r="U118" i="1" s="1"/>
  <c r="G6" i="1"/>
  <c r="U6" i="1" s="1"/>
  <c r="J93" i="1" l="1"/>
  <c r="U93" i="1"/>
  <c r="J91" i="1"/>
  <c r="U91" i="1"/>
  <c r="J89" i="1"/>
  <c r="U89" i="1"/>
  <c r="J83" i="1"/>
  <c r="U83" i="1"/>
  <c r="J81" i="1"/>
  <c r="U81" i="1"/>
  <c r="J41" i="1"/>
  <c r="U41" i="1"/>
  <c r="P39" i="1"/>
  <c r="M39" i="1"/>
  <c r="U39" i="1" s="1"/>
  <c r="U43" i="1"/>
  <c r="O43" i="1"/>
  <c r="O45" i="1"/>
  <c r="U45" i="1"/>
  <c r="U47" i="1"/>
  <c r="O47" i="1"/>
  <c r="O57" i="1"/>
  <c r="U57" i="1"/>
  <c r="U63" i="1"/>
  <c r="O63" i="1"/>
  <c r="U77" i="1"/>
  <c r="O77" i="1"/>
  <c r="U103" i="1"/>
  <c r="O103" i="1"/>
  <c r="U117" i="1"/>
  <c r="O117" i="1"/>
  <c r="J108" i="1"/>
  <c r="U108" i="1"/>
  <c r="J104" i="1"/>
  <c r="U104" i="1"/>
  <c r="J82" i="1"/>
  <c r="U82" i="1"/>
  <c r="J40" i="1"/>
  <c r="U40" i="1"/>
  <c r="J34" i="1"/>
  <c r="U34" i="1"/>
  <c r="J30" i="1"/>
  <c r="U30" i="1"/>
  <c r="J18" i="1"/>
  <c r="U18" i="1"/>
  <c r="J16" i="1"/>
  <c r="U16" i="1"/>
  <c r="U46" i="1"/>
  <c r="O46" i="1"/>
  <c r="U70" i="1"/>
  <c r="O70" i="1"/>
  <c r="U84" i="1"/>
  <c r="O84" i="1"/>
  <c r="U98" i="1"/>
  <c r="O98" i="1"/>
  <c r="U100" i="1"/>
  <c r="O100" i="1"/>
  <c r="M5" i="1"/>
  <c r="O33" i="1"/>
  <c r="U33" i="1"/>
  <c r="U5" i="1" l="1"/>
  <c r="O39" i="1"/>
  <c r="O41" i="1"/>
  <c r="P41" i="1"/>
  <c r="O81" i="1"/>
  <c r="P81" i="1"/>
  <c r="O83" i="1"/>
  <c r="P83" i="1"/>
  <c r="O89" i="1"/>
  <c r="P89" i="1"/>
  <c r="O91" i="1"/>
  <c r="P91" i="1"/>
  <c r="O93" i="1"/>
  <c r="P93" i="1"/>
  <c r="J5" i="1"/>
  <c r="O16" i="1"/>
  <c r="P16" i="1"/>
  <c r="O18" i="1"/>
  <c r="P18" i="1"/>
  <c r="O30" i="1"/>
  <c r="P30" i="1"/>
  <c r="O34" i="1"/>
  <c r="P34" i="1"/>
  <c r="O40" i="1"/>
  <c r="P40" i="1"/>
  <c r="O82" i="1"/>
  <c r="P82" i="1"/>
  <c r="O104" i="1"/>
  <c r="P104" i="1"/>
  <c r="O108" i="1"/>
  <c r="P108" i="1"/>
</calcChain>
</file>

<file path=xl/sharedStrings.xml><?xml version="1.0" encoding="utf-8"?>
<sst xmlns="http://schemas.openxmlformats.org/spreadsheetml/2006/main" count="260" uniqueCount="138">
  <si>
    <t>Период: 04.09.2023 - 11.09.2023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</si>
  <si>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</si>
  <si>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</si>
  <si>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</si>
  <si>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</si>
  <si>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</si>
  <si>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</si>
  <si>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</si>
  <si>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</si>
  <si>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</si>
  <si>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</si>
  <si>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</si>
  <si>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</si>
  <si>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012  Колбаса Сервелат Столичный, Вязанка фиброуз в/у,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</si>
  <si>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</si>
  <si>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</si>
  <si>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</si>
  <si>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</si>
  <si>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</si>
  <si>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</si>
  <si>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</si>
  <si>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</si>
  <si>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</si>
  <si>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</si>
  <si>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</si>
  <si>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</si>
  <si>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</si>
  <si>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</si>
  <si>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</si>
  <si>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</si>
  <si>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</si>
  <si>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</si>
  <si>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</si>
  <si>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</si>
  <si>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</si>
  <si>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</si>
  <si>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</si>
  <si>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</si>
  <si>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</si>
  <si>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</si>
  <si>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</si>
  <si>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</si>
  <si>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104  Сосиски Молочные по-стародворски, амицел МГС 0.45кг, ТМ Стародворье    ПОКОМ</t>
  </si>
  <si>
    <t xml:space="preserve"> 114  Сосиски Филейбургские с филе сочного окорока, 0,55 кг,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</si>
  <si>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</si>
  <si>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</si>
  <si>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</si>
  <si>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</si>
  <si>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</si>
  <si>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213  Колбаса в/к Сервелат Рижский, ВЕС.,ТМ КОЛБАСНЫЙ СТАНДАРТ ПОКОМ</t>
  </si>
  <si>
    <t xml:space="preserve"> 215  Колбаса Докторская Дугушка ГОСТ,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</si>
  <si>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</si>
  <si>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</si>
  <si>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</si>
  <si>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221  Колбаса Докторская по-стародворски, натурин в/у, ВЕС, ТМ Стародворье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</si>
  <si>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</si>
  <si>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</si>
  <si>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</si>
  <si>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</si>
  <si>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</si>
  <si>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232  Колбаса Молочная по-стародворски, ВЕС,  ВсхЗв,   ПОКОМ_</t>
  </si>
  <si>
    <t xml:space="preserve"> 233  Колбаса Молочная по-стародворски, ВЕС, натурин, в/у, ТМ Стародворье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</si>
  <si>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</si>
  <si>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</si>
  <si>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237  Колбаса Русская по-стародворски, ВЕС.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</si>
  <si>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</si>
  <si>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</si>
  <si>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</si>
  <si>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</si>
  <si>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</si>
  <si>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</si>
  <si>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</si>
  <si>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</si>
  <si>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</si>
  <si>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</si>
  <si>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</si>
  <si>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</si>
  <si>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</si>
  <si>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258  Сосиски Молочные по-стародворски, амицел МГС, ВЕС, ТМ Стародворье ПОКОМ</t>
  </si>
  <si>
    <t xml:space="preserve"> 260  Сосиски Сливочные по-стародворски, ВЕС.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</si>
  <si>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</si>
  <si>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</si>
  <si>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</si>
  <si>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</si>
  <si>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</si>
  <si>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</si>
  <si>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</si>
  <si>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</si>
  <si>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</si>
  <si>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</si>
  <si>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</si>
  <si>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</si>
  <si>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</si>
  <si>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</si>
  <si>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</si>
  <si>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286  Колбаса Сервелат Левантский ТМ Особый Рецепт, 0,35 кг.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</si>
  <si>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</si>
  <si>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</si>
  <si>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299 Колбаса Классическая, Вязанка п/а 0,6кг, ПОКОМ</t>
  </si>
  <si>
    <t xml:space="preserve"> 300  Колбаса Сервелат Мясорубский ТМ Стародворье, в/у 0,35кг  ПОКОМКОМ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</si>
  <si>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</si>
  <si>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</si>
  <si>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</si>
  <si>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311 Ветчина Запекуша с сочным окороком Вязанка ВЕС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</si>
  <si>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</si>
  <si>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</si>
  <si>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</si>
  <si>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</si>
  <si>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</si>
  <si>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</si>
  <si>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</si>
  <si>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</si>
  <si>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</si>
  <si>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</si>
  <si>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</si>
  <si>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</si>
  <si>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</si>
  <si>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 xml:space="preserve"> 352  Ветчина Нежная с нежным филе 0,4 кг ТМ Особый рецепт  ПОКОМ</t>
  </si>
  <si>
    <t xml:space="preserve"> 358  Колбаса Молочная стародворская, амифлекс, 0,5кг, ТМ Стародворье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</si>
  <si>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</si>
  <si>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</si>
  <si>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369  Колбаса Русская стародворская, амифлекс ВЕС, ТМ Стародворье  ПОКОМ</t>
  </si>
  <si>
    <t xml:space="preserve"> 379  Колбаса Балыкбургская с копченым балыком ТМ Баварушка 0,28 кг срез ПОКОМ</t>
  </si>
  <si>
    <t>298  Колбаса Сливушка ТМ Вязанка, 0,375кг,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</si>
  <si>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</si>
  <si>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</si>
  <si>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</si>
  <si>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</si>
  <si>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</si>
  <si>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</si>
  <si>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</si>
  <si>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коментарий</t>
  </si>
  <si>
    <t>вес</t>
  </si>
  <si>
    <t>ср 07,09</t>
  </si>
  <si>
    <t>С/к колбасы Княжеская Бордо Весовые б/о терм/п Стародворье</t>
  </si>
  <si>
    <t>Вареные колбасы Докторская оригинальная Особая Без свинины Весовые П/а Особый рецепт большой батон</t>
  </si>
  <si>
    <t>не в матрице</t>
  </si>
  <si>
    <t>заказ филиала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</si>
</sst>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u/>
      <sz val="10"/>
      <name val="Arial"/>
      <family val="2"/>
      <charset val="204"/>
    </font>
    <font>
      <b/>
      <u/>
      <sz val="10"/>
      <color indexed="56"/>
      <name val="Trebuchet MS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4" xfId="0" applyNumberFormat="1" applyBorder="1" applyAlignment="1"/>
    <xf numFmtId="164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2" fontId="0" fillId="5" borderId="0" xfId="0" applyNumberFormat="1" applyFill="1" applyAlignment="1"/>
    <xf numFmtId="164" fontId="0" fillId="5" borderId="2" xfId="0" applyNumberFormat="1" applyFill="1" applyBorder="1" applyAlignment="1">
      <alignment horizontal="right" vertical="top"/>
    </xf>
    <xf numFmtId="164" fontId="0" fillId="6" borderId="1" xfId="0" applyNumberFormat="1" applyFill="1" applyBorder="1" applyAlignment="1">
      <alignment horizontal="left" vertical="top"/>
    </xf>
    <xf numFmtId="164" fontId="0" fillId="6" borderId="2" xfId="0" applyNumberFormat="1" applyFill="1" applyBorder="1" applyAlignment="1">
      <alignment horizontal="right" vertical="top"/>
    </xf>
    <xf numFmtId="164" fontId="0" fillId="6" borderId="1" xfId="0" applyNumberFormat="1" applyFill="1" applyBorder="1" applyAlignment="1">
      <alignment horizontal="right" vertical="top"/>
    </xf>
    <xf numFmtId="164" fontId="0" fillId="7" borderId="0" xfId="0" applyNumberFormat="1" applyFill="1" applyAlignment="1"/>
    <xf numFmtId="164" fontId="5" fillId="0" borderId="0" xfId="0" applyNumberFormat="1" applyFont="1" applyAlignment="1"/>
    <xf numFmtId="164" fontId="5" fillId="8" borderId="0" xfId="0" applyNumberFormat="1" applyFont="1" applyFill="1"/>
    <xf numFmtId="164" fontId="5" fillId="0" borderId="0" xfId="0" applyNumberFormat="1" applyFont="1"/>
    <xf numFmtId="164" fontId="6" fillId="4" borderId="3" xfId="0" applyNumberFormat="1" applyFont="1" applyFill="1" applyBorder="1" applyAlignment="1">
      <alignment horizontal="right" vertical="top"/>
    </xf>
    <xf numFmtId="164" fontId="5" fillId="0" borderId="4" xfId="0" applyNumberFormat="1" applyFont="1" applyBorder="1" applyAlignment="1"/>
    <xf numFmtId="164" fontId="5" fillId="7" borderId="4" xfId="0" applyNumberFormat="1" applyFont="1" applyFill="1" applyBorder="1" applyAlignment="1"/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7,09,23%20&#1090;&#1077;&#1089;&#1090;%20&#1050;&#1056;_&#1057;&#1063;/&#1076;&#1074;%2007,09,23%20&#1082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31.08.2023 - 07.09.2023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4431.3339999999989</v>
          </cell>
          <cell r="F5">
            <v>8656.2179999999971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886.2668000000001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147.27500000000001</v>
          </cell>
          <cell r="D6">
            <v>56.505000000000003</v>
          </cell>
          <cell r="E6">
            <v>2.66</v>
          </cell>
          <cell r="F6">
            <v>178.535</v>
          </cell>
          <cell r="G6">
            <v>1</v>
          </cell>
          <cell r="L6">
            <v>0.53200000000000003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207.94200000000001</v>
          </cell>
          <cell r="D7">
            <v>14.693</v>
          </cell>
          <cell r="E7">
            <v>26.731999999999999</v>
          </cell>
          <cell r="F7">
            <v>166.4</v>
          </cell>
          <cell r="G7">
            <v>1</v>
          </cell>
          <cell r="L7">
            <v>5.3464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C8">
            <v>34.433</v>
          </cell>
          <cell r="D8">
            <v>12.866</v>
          </cell>
          <cell r="E8">
            <v>2.15</v>
          </cell>
          <cell r="F8">
            <v>30.85</v>
          </cell>
          <cell r="G8">
            <v>1</v>
          </cell>
          <cell r="L8">
            <v>0.43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C9">
            <v>293.56400000000002</v>
          </cell>
          <cell r="D9">
            <v>95.203999999999994</v>
          </cell>
          <cell r="E9">
            <v>47.680999999999997</v>
          </cell>
          <cell r="F9">
            <v>162.22999999999999</v>
          </cell>
          <cell r="G9">
            <v>1</v>
          </cell>
          <cell r="L9">
            <v>9.5361999999999991</v>
          </cell>
        </row>
        <row r="10">
          <cell r="A10" t="str">
            <v xml:space="preserve"> 013  Сардельки Вязанка Стародворские NDX, ВЕС.  ПОКОМ</v>
          </cell>
          <cell r="B10" t="str">
            <v>кг</v>
          </cell>
          <cell r="C10">
            <v>36.332999999999998</v>
          </cell>
          <cell r="F10">
            <v>36.332999999999998</v>
          </cell>
          <cell r="G10">
            <v>1</v>
          </cell>
          <cell r="L10">
            <v>0</v>
          </cell>
        </row>
        <row r="11">
          <cell r="A11" t="str">
            <v xml:space="preserve"> 016  Сосиски Вязанка Молочные, Вязанка вискофан  ВЕС.ПОКОМ</v>
          </cell>
          <cell r="B11" t="str">
            <v>кг</v>
          </cell>
          <cell r="C11">
            <v>16.399000000000001</v>
          </cell>
          <cell r="D11">
            <v>108.91800000000001</v>
          </cell>
          <cell r="E11">
            <v>31.209</v>
          </cell>
          <cell r="F11">
            <v>94.108000000000004</v>
          </cell>
          <cell r="G11">
            <v>1</v>
          </cell>
          <cell r="L11">
            <v>6.2417999999999996</v>
          </cell>
        </row>
        <row r="12">
          <cell r="A12" t="str">
            <v xml:space="preserve"> 017  Сосиски Вязанка Сливочные, Вязанка амицел ВЕС.ПОКОМ</v>
          </cell>
          <cell r="B12" t="str">
            <v>кг</v>
          </cell>
          <cell r="C12">
            <v>82.650999999999996</v>
          </cell>
          <cell r="D12">
            <v>16.239999999999998</v>
          </cell>
          <cell r="E12">
            <v>36.481000000000002</v>
          </cell>
          <cell r="F12">
            <v>37.97</v>
          </cell>
          <cell r="G12">
            <v>1</v>
          </cell>
          <cell r="L12">
            <v>7.2962000000000007</v>
          </cell>
        </row>
        <row r="13">
          <cell r="A13" t="str">
            <v xml:space="preserve"> 018  Сосиски Рубленые, Вязанка вискофан  ВЕС.ПОКОМ</v>
          </cell>
          <cell r="B13" t="str">
            <v>кг</v>
          </cell>
          <cell r="C13">
            <v>335.63799999999998</v>
          </cell>
          <cell r="D13">
            <v>139.51599999999999</v>
          </cell>
          <cell r="E13">
            <v>8.3580000000000005</v>
          </cell>
          <cell r="F13">
            <v>178.577</v>
          </cell>
          <cell r="G13">
            <v>1</v>
          </cell>
          <cell r="L13">
            <v>1.6716000000000002</v>
          </cell>
        </row>
        <row r="14">
          <cell r="A14" t="str">
            <v xml:space="preserve"> 020  Ветчина Столичная Вязанка, вектор 0.5кг, ПОКОМ</v>
          </cell>
          <cell r="B14" t="str">
            <v>шт</v>
          </cell>
          <cell r="C14">
            <v>66</v>
          </cell>
          <cell r="D14">
            <v>11</v>
          </cell>
          <cell r="E14">
            <v>10</v>
          </cell>
          <cell r="F14">
            <v>55</v>
          </cell>
          <cell r="G14">
            <v>0.5</v>
          </cell>
          <cell r="L14">
            <v>2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89</v>
          </cell>
          <cell r="E15">
            <v>1</v>
          </cell>
          <cell r="F15">
            <v>88</v>
          </cell>
          <cell r="G15">
            <v>0.5</v>
          </cell>
          <cell r="L15">
            <v>0.2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210</v>
          </cell>
          <cell r="D16">
            <v>60</v>
          </cell>
          <cell r="E16">
            <v>13</v>
          </cell>
          <cell r="F16">
            <v>191</v>
          </cell>
          <cell r="G16">
            <v>0.4</v>
          </cell>
          <cell r="L16">
            <v>2.6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B17" t="str">
            <v>шт</v>
          </cell>
          <cell r="C17">
            <v>57</v>
          </cell>
          <cell r="D17">
            <v>50</v>
          </cell>
          <cell r="E17">
            <v>19</v>
          </cell>
          <cell r="F17">
            <v>39</v>
          </cell>
          <cell r="G17">
            <v>0.5</v>
          </cell>
          <cell r="L17">
            <v>3.8</v>
          </cell>
        </row>
        <row r="18">
          <cell r="A18" t="str">
            <v xml:space="preserve"> 029  Сосиски Венские, Вязанка NDX МГС, 0.5кг, ПОКОМ</v>
          </cell>
          <cell r="B18" t="str">
            <v>шт</v>
          </cell>
          <cell r="C18">
            <v>152</v>
          </cell>
          <cell r="E18">
            <v>2</v>
          </cell>
          <cell r="F18">
            <v>52</v>
          </cell>
          <cell r="G18">
            <v>0.5</v>
          </cell>
          <cell r="L18">
            <v>0.4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B19" t="str">
            <v>шт</v>
          </cell>
          <cell r="C19">
            <v>25</v>
          </cell>
          <cell r="D19">
            <v>1</v>
          </cell>
          <cell r="E19">
            <v>6</v>
          </cell>
          <cell r="F19">
            <v>20</v>
          </cell>
          <cell r="G19">
            <v>0.45</v>
          </cell>
          <cell r="L19">
            <v>1.2</v>
          </cell>
        </row>
        <row r="20">
          <cell r="A20" t="str">
            <v xml:space="preserve"> 031  Сосиски Вязанка Сливочные, Вязанка амицел МГС, 0.33кг, ТМ Стародворские колбасы</v>
          </cell>
          <cell r="B20" t="str">
            <v>шт</v>
          </cell>
          <cell r="C20">
            <v>8</v>
          </cell>
          <cell r="D20">
            <v>16</v>
          </cell>
          <cell r="E20">
            <v>12</v>
          </cell>
          <cell r="F20">
            <v>12</v>
          </cell>
          <cell r="G20">
            <v>0.33</v>
          </cell>
          <cell r="L20">
            <v>2.4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B21" t="str">
            <v>шт</v>
          </cell>
          <cell r="C21">
            <v>17</v>
          </cell>
          <cell r="F21">
            <v>17</v>
          </cell>
          <cell r="G21">
            <v>0.45</v>
          </cell>
          <cell r="L21">
            <v>0</v>
          </cell>
        </row>
        <row r="22">
          <cell r="A22" t="str">
            <v xml:space="preserve"> 034  Сосиски Рубленые, Вязанка вискофан МГС, 0.5кг, ПОКОМ</v>
          </cell>
          <cell r="B22" t="str">
            <v>шт</v>
          </cell>
          <cell r="C22">
            <v>48</v>
          </cell>
          <cell r="D22">
            <v>38</v>
          </cell>
          <cell r="E22">
            <v>4</v>
          </cell>
          <cell r="F22">
            <v>51</v>
          </cell>
          <cell r="G22">
            <v>0.5</v>
          </cell>
          <cell r="L22">
            <v>0.8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>
            <v>12</v>
          </cell>
          <cell r="D23">
            <v>20</v>
          </cell>
          <cell r="F23">
            <v>20</v>
          </cell>
          <cell r="G23">
            <v>0.4</v>
          </cell>
          <cell r="L23">
            <v>0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C24">
            <v>3</v>
          </cell>
          <cell r="D24">
            <v>23</v>
          </cell>
          <cell r="F24">
            <v>18</v>
          </cell>
          <cell r="G24">
            <v>0.17</v>
          </cell>
          <cell r="L24">
            <v>0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B25" t="str">
            <v>шт</v>
          </cell>
          <cell r="C25">
            <v>39</v>
          </cell>
          <cell r="F25">
            <v>39</v>
          </cell>
          <cell r="G25">
            <v>0.4</v>
          </cell>
          <cell r="L25">
            <v>0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 t="str">
            <v>шт</v>
          </cell>
          <cell r="D26">
            <v>110</v>
          </cell>
          <cell r="E26">
            <v>20</v>
          </cell>
          <cell r="F26">
            <v>40</v>
          </cell>
          <cell r="G26">
            <v>0.5</v>
          </cell>
          <cell r="L26">
            <v>4</v>
          </cell>
        </row>
        <row r="27">
          <cell r="A27" t="str">
            <v xml:space="preserve"> 059  Колбаса Докторская по-стародворски  0.5 кг, ПОКОМ</v>
          </cell>
          <cell r="B27" t="str">
            <v>шт</v>
          </cell>
          <cell r="C27">
            <v>75</v>
          </cell>
          <cell r="D27">
            <v>5</v>
          </cell>
          <cell r="E27">
            <v>12</v>
          </cell>
          <cell r="F27">
            <v>63</v>
          </cell>
          <cell r="G27">
            <v>0.5</v>
          </cell>
          <cell r="L27">
            <v>2.4</v>
          </cell>
        </row>
        <row r="28">
          <cell r="A28" t="str">
            <v xml:space="preserve"> 060  Колбаса Докторская стародворская  0,5 кг,ПОКОМ</v>
          </cell>
          <cell r="B28" t="str">
            <v>шт</v>
          </cell>
          <cell r="C28">
            <v>177</v>
          </cell>
          <cell r="E28">
            <v>77</v>
          </cell>
          <cell r="F28">
            <v>100</v>
          </cell>
          <cell r="G28">
            <v>0.5</v>
          </cell>
          <cell r="L28">
            <v>15.4</v>
          </cell>
        </row>
        <row r="29">
          <cell r="A29" t="str">
            <v xml:space="preserve"> 068  Колбаса Особая ТМ Особый рецепт, 0,5 кг, ПОКОМ</v>
          </cell>
          <cell r="B29" t="str">
            <v>шт</v>
          </cell>
          <cell r="C29">
            <v>9</v>
          </cell>
          <cell r="D29">
            <v>80</v>
          </cell>
          <cell r="F29">
            <v>89</v>
          </cell>
          <cell r="G29">
            <v>0.5</v>
          </cell>
          <cell r="L29">
            <v>0</v>
          </cell>
        </row>
        <row r="30">
          <cell r="A30" t="str">
            <v xml:space="preserve"> 079  Колбаса Сервелат Кремлевский,  0.35 кг, ПОКОМ</v>
          </cell>
          <cell r="B30" t="str">
            <v>шт</v>
          </cell>
          <cell r="C30">
            <v>84</v>
          </cell>
          <cell r="D30">
            <v>77</v>
          </cell>
          <cell r="E30">
            <v>33</v>
          </cell>
          <cell r="F30">
            <v>35</v>
          </cell>
          <cell r="G30">
            <v>0.35</v>
          </cell>
          <cell r="L30">
            <v>6.6</v>
          </cell>
        </row>
        <row r="31">
          <cell r="A31" t="str">
            <v xml:space="preserve"> 083  Колбаса Швейцарская 0,17 кг., ШТ., сырокопченая   ПОКОМ</v>
          </cell>
          <cell r="B31" t="str">
            <v>шт</v>
          </cell>
          <cell r="C31">
            <v>165</v>
          </cell>
          <cell r="D31">
            <v>30</v>
          </cell>
          <cell r="E31">
            <v>25</v>
          </cell>
          <cell r="F31">
            <v>135</v>
          </cell>
          <cell r="G31">
            <v>0.17</v>
          </cell>
          <cell r="L31">
            <v>5</v>
          </cell>
        </row>
        <row r="32">
          <cell r="A32" t="str">
            <v xml:space="preserve"> 084  Колбаски Баварские копченые, NDX в МГС 0,28 кг, ТМ Стародворье  ПОКОМ</v>
          </cell>
          <cell r="B32" t="str">
            <v>шт</v>
          </cell>
          <cell r="C32">
            <v>42</v>
          </cell>
          <cell r="D32">
            <v>27</v>
          </cell>
          <cell r="E32">
            <v>13</v>
          </cell>
          <cell r="F32">
            <v>49</v>
          </cell>
          <cell r="G32">
            <v>0.28000000000000003</v>
          </cell>
          <cell r="L32">
            <v>2.6</v>
          </cell>
        </row>
        <row r="33">
          <cell r="A33" t="str">
            <v xml:space="preserve"> 092  Сосиски Баварские с сыром,  0.42кг,ПОКОМ</v>
          </cell>
          <cell r="B33" t="str">
            <v>шт</v>
          </cell>
          <cell r="C33">
            <v>23</v>
          </cell>
          <cell r="D33">
            <v>102</v>
          </cell>
          <cell r="E33">
            <v>34</v>
          </cell>
          <cell r="F33">
            <v>45</v>
          </cell>
          <cell r="G33">
            <v>0.42</v>
          </cell>
          <cell r="L33">
            <v>6.8</v>
          </cell>
        </row>
        <row r="34">
          <cell r="A34" t="str">
            <v xml:space="preserve"> 096  Сосиски Баварские,  0.42кг,ПОКОМ</v>
          </cell>
          <cell r="B34" t="str">
            <v>шт</v>
          </cell>
          <cell r="C34">
            <v>122</v>
          </cell>
          <cell r="D34">
            <v>66</v>
          </cell>
          <cell r="E34">
            <v>35</v>
          </cell>
          <cell r="F34">
            <v>45</v>
          </cell>
          <cell r="G34">
            <v>0.42</v>
          </cell>
          <cell r="L34">
            <v>7</v>
          </cell>
        </row>
        <row r="35">
          <cell r="A35" t="str">
            <v xml:space="preserve"> 102  Сосиски Ганноверские, амилюкс МГС, 0.6кг, ТМ Стародворье    ПОКОМ</v>
          </cell>
          <cell r="B35" t="str">
            <v>шт</v>
          </cell>
          <cell r="C35">
            <v>130</v>
          </cell>
          <cell r="D35">
            <v>174</v>
          </cell>
          <cell r="E35">
            <v>34</v>
          </cell>
          <cell r="F35">
            <v>207</v>
          </cell>
          <cell r="G35">
            <v>0.6</v>
          </cell>
          <cell r="L35">
            <v>6.8</v>
          </cell>
        </row>
        <row r="36">
          <cell r="A36" t="str">
            <v xml:space="preserve"> 103  Сосиски Классические, 0.42кг,ядрена копотьПОКОМ</v>
          </cell>
          <cell r="B36" t="str">
            <v>шт</v>
          </cell>
          <cell r="D36">
            <v>42</v>
          </cell>
          <cell r="F36">
            <v>24</v>
          </cell>
          <cell r="G36">
            <v>0.42</v>
          </cell>
          <cell r="L36">
            <v>0</v>
          </cell>
        </row>
        <row r="37">
          <cell r="A37" t="str">
            <v xml:space="preserve"> 104  Сосиски Молочные по-стародворски, амицел МГС 0.45кг, ТМ Стародворье    ПОКОМ</v>
          </cell>
          <cell r="B37" t="str">
            <v>шт</v>
          </cell>
          <cell r="C37">
            <v>34</v>
          </cell>
          <cell r="D37">
            <v>8</v>
          </cell>
          <cell r="E37">
            <v>4</v>
          </cell>
          <cell r="F37">
            <v>35</v>
          </cell>
          <cell r="G37">
            <v>0.45</v>
          </cell>
          <cell r="L37">
            <v>0.8</v>
          </cell>
        </row>
        <row r="38">
          <cell r="A38" t="str">
            <v xml:space="preserve"> 114  Сосиски Филейбургские с филе сочного окорока, 0,55 кг, БАВАРУШКА ПОКОМ</v>
          </cell>
          <cell r="B38" t="str">
            <v>шт</v>
          </cell>
          <cell r="C38">
            <v>16</v>
          </cell>
          <cell r="D38">
            <v>16</v>
          </cell>
          <cell r="F38">
            <v>24</v>
          </cell>
          <cell r="G38">
            <v>0.55000000000000004</v>
          </cell>
          <cell r="L38">
            <v>0</v>
          </cell>
        </row>
        <row r="39">
          <cell r="A39" t="str">
            <v xml:space="preserve"> 116  Колбаса Балыкбурская с копченым балыком, в/у 0,35 кг срез, БАВАРУШКА ПОКОМ</v>
          </cell>
          <cell r="B39" t="str">
            <v>шт</v>
          </cell>
          <cell r="C39">
            <v>12</v>
          </cell>
          <cell r="D39">
            <v>14</v>
          </cell>
          <cell r="E39">
            <v>11</v>
          </cell>
          <cell r="F39">
            <v>3</v>
          </cell>
          <cell r="G39">
            <v>0.35</v>
          </cell>
          <cell r="L39">
            <v>2.2000000000000002</v>
          </cell>
        </row>
        <row r="40">
          <cell r="A40" t="str">
            <v xml:space="preserve"> 117  Колбаса Сервелат Филейбургский с ароматными пряностями, в/у 0,35 кг срез, БАВАРУШКА ПОКОМ</v>
          </cell>
          <cell r="B40" t="str">
            <v>шт</v>
          </cell>
          <cell r="C40">
            <v>11</v>
          </cell>
          <cell r="D40">
            <v>29</v>
          </cell>
          <cell r="E40">
            <v>2</v>
          </cell>
          <cell r="G40">
            <v>0.35</v>
          </cell>
          <cell r="L40">
            <v>0.4</v>
          </cell>
        </row>
        <row r="41">
          <cell r="A41" t="str">
            <v xml:space="preserve"> 118  Колбаса Сервелат Филейбургский с филе сочного окорока, в/у 0,35 кг срез, БАВАРУШКА ПОКОМ</v>
          </cell>
          <cell r="B41" t="str">
            <v>шт</v>
          </cell>
          <cell r="C41">
            <v>18</v>
          </cell>
          <cell r="D41">
            <v>18</v>
          </cell>
          <cell r="E41">
            <v>12</v>
          </cell>
          <cell r="F41">
            <v>4</v>
          </cell>
          <cell r="G41">
            <v>0.35</v>
          </cell>
          <cell r="L41">
            <v>2.4</v>
          </cell>
        </row>
        <row r="42">
          <cell r="A42" t="str">
            <v xml:space="preserve"> 200  Ветчина Дугушка ТМ Стародворье, вектор в/у    ПОКОМ</v>
          </cell>
          <cell r="B42" t="str">
            <v>кг</v>
          </cell>
          <cell r="C42">
            <v>489.75799999999998</v>
          </cell>
          <cell r="D42">
            <v>149.36500000000001</v>
          </cell>
          <cell r="E42">
            <v>78.358999999999995</v>
          </cell>
          <cell r="F42">
            <v>407.863</v>
          </cell>
          <cell r="G42">
            <v>1</v>
          </cell>
          <cell r="L42">
            <v>15.671799999999999</v>
          </cell>
        </row>
        <row r="43">
          <cell r="A43" t="str">
            <v xml:space="preserve"> 201  Ветчина Нежная ТМ Особый рецепт, (2,5кг), ПОКОМ</v>
          </cell>
          <cell r="B43" t="str">
            <v>кг</v>
          </cell>
          <cell r="C43">
            <v>1259.3</v>
          </cell>
          <cell r="D43">
            <v>189.35</v>
          </cell>
          <cell r="E43">
            <v>496.36</v>
          </cell>
          <cell r="F43">
            <v>747.54</v>
          </cell>
          <cell r="G43">
            <v>1</v>
          </cell>
          <cell r="L43">
            <v>99.272000000000006</v>
          </cell>
        </row>
        <row r="44">
          <cell r="A44" t="str">
            <v xml:space="preserve"> 207  ВСД Колбаса Княжеская, ВЕС.    </v>
          </cell>
          <cell r="B44" t="str">
            <v>кг</v>
          </cell>
          <cell r="C44">
            <v>6.1749999999999998</v>
          </cell>
          <cell r="G44">
            <v>1</v>
          </cell>
          <cell r="L44">
            <v>0</v>
          </cell>
        </row>
        <row r="45">
          <cell r="A45" t="str">
            <v xml:space="preserve"> 213  Колбаса в/к Сервелат Рижский, ВЕС.,ТМ КОЛБАСНЫЙ СТАНДАРТ ПОКОМ</v>
          </cell>
          <cell r="B45" t="str">
            <v>кг</v>
          </cell>
          <cell r="C45">
            <v>177.78700000000001</v>
          </cell>
          <cell r="D45">
            <v>26.652999999999999</v>
          </cell>
          <cell r="E45">
            <v>8.8970000000000002</v>
          </cell>
          <cell r="F45">
            <v>-8.8970000000000002</v>
          </cell>
          <cell r="G45">
            <v>1</v>
          </cell>
          <cell r="L45">
            <v>1.7794000000000001</v>
          </cell>
        </row>
        <row r="46">
          <cell r="A46" t="str">
            <v xml:space="preserve"> 215  Колбаса Докторская Дугушка ГОСТ, ВЕС, ТМ Стародворье ПОКОМ</v>
          </cell>
          <cell r="B46" t="str">
            <v>кг</v>
          </cell>
          <cell r="C46">
            <v>28.134</v>
          </cell>
          <cell r="D46">
            <v>49.88</v>
          </cell>
          <cell r="E46">
            <v>58.79</v>
          </cell>
          <cell r="F46">
            <v>4.3499999999999996</v>
          </cell>
          <cell r="G46">
            <v>1</v>
          </cell>
          <cell r="L46">
            <v>11.757999999999999</v>
          </cell>
        </row>
        <row r="47">
          <cell r="A47" t="str">
            <v xml:space="preserve"> 217  Колбаса Докторская Дугушка, ВЕС, НЕ ГОСТ, ТМ Стародворье ПОКОМ</v>
          </cell>
          <cell r="B47" t="str">
            <v>кг</v>
          </cell>
          <cell r="C47">
            <v>4.9939999999999998</v>
          </cell>
          <cell r="D47">
            <v>119.184</v>
          </cell>
          <cell r="E47">
            <v>74.757000000000005</v>
          </cell>
          <cell r="F47">
            <v>6.4009999999999998</v>
          </cell>
          <cell r="G47">
            <v>1</v>
          </cell>
          <cell r="L47">
            <v>14.951400000000001</v>
          </cell>
        </row>
        <row r="48">
          <cell r="A48" t="str">
            <v xml:space="preserve"> 218  Колбаса Докторская оригинальная ТМ Особый рецепт БОЛЬШОЙ БАТОН, п/а ВЕС, ТМ Стародворье ПОКОМ</v>
          </cell>
          <cell r="B48" t="str">
            <v>кг</v>
          </cell>
          <cell r="C48">
            <v>8.7200000000000006</v>
          </cell>
          <cell r="G48">
            <v>1</v>
          </cell>
          <cell r="L48">
            <v>0</v>
          </cell>
        </row>
        <row r="49">
          <cell r="A49" t="str">
            <v xml:space="preserve"> 219  Колбаса Докторская Особая ТМ Особый рецепт, ВЕС  ПОКОМ</v>
          </cell>
          <cell r="B49" t="str">
            <v>кг</v>
          </cell>
          <cell r="C49">
            <v>1024.2280000000001</v>
          </cell>
          <cell r="D49">
            <v>1345.6769999999999</v>
          </cell>
          <cell r="E49">
            <v>681.77499999999998</v>
          </cell>
          <cell r="F49">
            <v>347.11500000000001</v>
          </cell>
          <cell r="G49">
            <v>1</v>
          </cell>
          <cell r="L49">
            <v>136.35499999999999</v>
          </cell>
        </row>
        <row r="50">
          <cell r="A50" t="str">
            <v xml:space="preserve"> 220  Колбаса Докторская по-стародворски, амифлекс, ВЕС,   ПОКОМ</v>
          </cell>
          <cell r="B50" t="str">
            <v>кг</v>
          </cell>
          <cell r="C50">
            <v>-6.2919999999999998</v>
          </cell>
          <cell r="D50">
            <v>7.2270000000000003</v>
          </cell>
          <cell r="F50">
            <v>0.93500000000000005</v>
          </cell>
          <cell r="G50">
            <v>1</v>
          </cell>
          <cell r="L50">
            <v>0</v>
          </cell>
        </row>
        <row r="51">
          <cell r="A51" t="str">
            <v xml:space="preserve"> 221  Колбаса Докторская по-стародворски, натурин в/у, ВЕС, ТМ Стародворье ПОКОМ</v>
          </cell>
          <cell r="B51" t="str">
            <v>кг</v>
          </cell>
          <cell r="C51">
            <v>370.39100000000002</v>
          </cell>
          <cell r="D51">
            <v>131.583</v>
          </cell>
          <cell r="E51">
            <v>129.87700000000001</v>
          </cell>
          <cell r="F51">
            <v>271.09100000000001</v>
          </cell>
          <cell r="G51">
            <v>1</v>
          </cell>
          <cell r="L51">
            <v>25.9754</v>
          </cell>
        </row>
        <row r="52">
          <cell r="A52" t="str">
            <v xml:space="preserve"> 222  Колбаса Докторская стародворская, ВЕС, ВсхЗв   ПОКОМ</v>
          </cell>
          <cell r="B52" t="str">
            <v>кг</v>
          </cell>
          <cell r="C52">
            <v>501.55500000000001</v>
          </cell>
          <cell r="D52">
            <v>267.64400000000001</v>
          </cell>
          <cell r="E52">
            <v>236</v>
          </cell>
          <cell r="F52">
            <v>272.82400000000001</v>
          </cell>
          <cell r="G52">
            <v>1</v>
          </cell>
          <cell r="L52">
            <v>47.2</v>
          </cell>
        </row>
        <row r="53">
          <cell r="A53" t="str">
            <v xml:space="preserve"> 225  Колбаса Дугушка со шпиком, ВЕС, ТМ Стародворье   ПОКОМ</v>
          </cell>
          <cell r="B53" t="str">
            <v>кг</v>
          </cell>
          <cell r="C53">
            <v>93.912000000000006</v>
          </cell>
          <cell r="D53">
            <v>5.1040000000000001</v>
          </cell>
          <cell r="E53">
            <v>0.89</v>
          </cell>
          <cell r="F53">
            <v>94.781999999999996</v>
          </cell>
          <cell r="G53">
            <v>1</v>
          </cell>
          <cell r="L53">
            <v>0.17799999999999999</v>
          </cell>
        </row>
        <row r="54">
          <cell r="A54" t="str">
            <v xml:space="preserve"> 229  Колбаса Молочная Дугушка, в/у, ВЕС, ТМ Стародворье   ПОКОМ</v>
          </cell>
          <cell r="B54" t="str">
            <v>кг</v>
          </cell>
          <cell r="C54">
            <v>168.56100000000001</v>
          </cell>
          <cell r="D54">
            <v>55.872999999999998</v>
          </cell>
          <cell r="E54">
            <v>35.953000000000003</v>
          </cell>
          <cell r="F54">
            <v>129.13</v>
          </cell>
          <cell r="G54">
            <v>1</v>
          </cell>
          <cell r="L54">
            <v>7.1906000000000008</v>
          </cell>
        </row>
        <row r="55">
          <cell r="A55" t="str">
            <v xml:space="preserve"> 230  Колбаса Молочная Особая ТМ Особый рецепт, п/а, ВЕС. ПОКОМ</v>
          </cell>
          <cell r="B55" t="str">
            <v>кг</v>
          </cell>
          <cell r="C55">
            <v>222.47</v>
          </cell>
          <cell r="D55">
            <v>143.58000000000001</v>
          </cell>
          <cell r="E55">
            <v>25.625</v>
          </cell>
          <cell r="F55">
            <v>228.495</v>
          </cell>
          <cell r="G55">
            <v>1</v>
          </cell>
          <cell r="L55">
            <v>5.125</v>
          </cell>
        </row>
        <row r="56">
          <cell r="A56" t="str">
            <v xml:space="preserve"> 231  Колбаса Молочная по-стародворски, ВЕС   ПОКОМ</v>
          </cell>
          <cell r="B56" t="str">
            <v>кг</v>
          </cell>
          <cell r="C56">
            <v>-4</v>
          </cell>
          <cell r="D56">
            <v>68.015000000000001</v>
          </cell>
          <cell r="F56">
            <v>64.015000000000001</v>
          </cell>
          <cell r="G56">
            <v>1</v>
          </cell>
          <cell r="L56">
            <v>0</v>
          </cell>
        </row>
        <row r="57">
          <cell r="A57" t="str">
            <v xml:space="preserve"> 232  Колбаса Молочная по-стародворски, ВЕС,  ВсхЗв,   ПОКОМ_</v>
          </cell>
          <cell r="B57" t="str">
            <v>кг</v>
          </cell>
          <cell r="C57">
            <v>52.844999999999999</v>
          </cell>
          <cell r="F57">
            <v>52.844999999999999</v>
          </cell>
          <cell r="G57">
            <v>1</v>
          </cell>
          <cell r="L57">
            <v>0</v>
          </cell>
        </row>
        <row r="58">
          <cell r="A58" t="str">
            <v xml:space="preserve"> 233  Колбаса Молочная по-стародворски, ВЕС, натурин, в/у, ТМ Стародворье ПОКОМ</v>
          </cell>
          <cell r="B58" t="str">
            <v>кг</v>
          </cell>
          <cell r="C58">
            <v>253.357</v>
          </cell>
          <cell r="F58">
            <v>253.25700000000001</v>
          </cell>
          <cell r="G58">
            <v>1</v>
          </cell>
          <cell r="L58">
            <v>0</v>
          </cell>
        </row>
        <row r="59">
          <cell r="A59" t="str">
            <v xml:space="preserve"> 235  Колбаса Особая ТМ Особый рецепт, ВЕС, ТМ Стародворье ПОКОМ</v>
          </cell>
          <cell r="B59" t="str">
            <v>кг</v>
          </cell>
          <cell r="C59">
            <v>328.39</v>
          </cell>
          <cell r="D59">
            <v>228.65</v>
          </cell>
          <cell r="E59">
            <v>327.92</v>
          </cell>
          <cell r="F59">
            <v>-2.835</v>
          </cell>
          <cell r="G59">
            <v>1</v>
          </cell>
          <cell r="L59">
            <v>65.584000000000003</v>
          </cell>
        </row>
        <row r="60">
          <cell r="A60" t="str">
            <v xml:space="preserve"> 236  Колбаса Рубленая ЗАПЕЧ. Дугушка ТМ Стародворье, вектор, в/к    ПОКОМ</v>
          </cell>
          <cell r="B60" t="str">
            <v>кг</v>
          </cell>
          <cell r="C60">
            <v>34.9</v>
          </cell>
          <cell r="D60">
            <v>47.128</v>
          </cell>
          <cell r="E60">
            <v>25.472999999999999</v>
          </cell>
          <cell r="F60">
            <v>13.159000000000001</v>
          </cell>
          <cell r="G60">
            <v>1</v>
          </cell>
          <cell r="L60">
            <v>5.0945999999999998</v>
          </cell>
        </row>
        <row r="61">
          <cell r="A61" t="str">
            <v xml:space="preserve"> 237  Колбаса Русская по-стародворски, ВЕС.  ПОКОМ</v>
          </cell>
          <cell r="B61" t="str">
            <v>кг</v>
          </cell>
          <cell r="C61">
            <v>59.545000000000002</v>
          </cell>
          <cell r="D61">
            <v>16.2</v>
          </cell>
          <cell r="E61">
            <v>10.76</v>
          </cell>
          <cell r="F61">
            <v>5.44</v>
          </cell>
          <cell r="G61">
            <v>1</v>
          </cell>
          <cell r="L61">
            <v>2.1520000000000001</v>
          </cell>
        </row>
        <row r="62">
          <cell r="A62" t="str">
            <v xml:space="preserve"> 239  Колбаса Салями запеч Дугушка, оболочка вектор, ВЕС, ТМ Стародворье  ПОКОМ</v>
          </cell>
          <cell r="B62" t="str">
            <v>кг</v>
          </cell>
          <cell r="C62">
            <v>132.185</v>
          </cell>
          <cell r="D62">
            <v>35.904000000000003</v>
          </cell>
          <cell r="E62">
            <v>15.032</v>
          </cell>
          <cell r="F62">
            <v>139.97499999999999</v>
          </cell>
          <cell r="G62">
            <v>1</v>
          </cell>
          <cell r="L62">
            <v>3.0064000000000002</v>
          </cell>
        </row>
        <row r="63">
          <cell r="A63" t="str">
            <v xml:space="preserve"> 240  Колбаса Салями охотничья, ВЕС. ПОКОМ</v>
          </cell>
          <cell r="B63" t="str">
            <v>кг</v>
          </cell>
          <cell r="C63">
            <v>9.0050000000000008</v>
          </cell>
          <cell r="F63">
            <v>8.2550000000000008</v>
          </cell>
          <cell r="G63">
            <v>1</v>
          </cell>
          <cell r="L63">
            <v>0</v>
          </cell>
        </row>
        <row r="64">
          <cell r="A64" t="str">
            <v xml:space="preserve"> 242  Колбаса Сервелат ЗАПЕЧ.Дугушка ТМ Стародворье, вектор, в/к     ПОКОМ</v>
          </cell>
          <cell r="B64" t="str">
            <v>кг</v>
          </cell>
          <cell r="C64">
            <v>149.28200000000001</v>
          </cell>
          <cell r="D64">
            <v>53.325000000000003</v>
          </cell>
          <cell r="E64">
            <v>60.615000000000002</v>
          </cell>
          <cell r="F64">
            <v>93.641000000000005</v>
          </cell>
          <cell r="G64">
            <v>1</v>
          </cell>
          <cell r="L64">
            <v>12.123000000000001</v>
          </cell>
        </row>
        <row r="65">
          <cell r="A65" t="str">
            <v xml:space="preserve"> 243  Колбаса Сервелат Зернистый, ВЕС.  ПОКОМ</v>
          </cell>
          <cell r="B65" t="str">
            <v>кг</v>
          </cell>
          <cell r="D65">
            <v>161.34899999999999</v>
          </cell>
          <cell r="E65">
            <v>124.77500000000001</v>
          </cell>
          <cell r="F65">
            <v>-3.3620000000000001</v>
          </cell>
          <cell r="G65">
            <v>1</v>
          </cell>
          <cell r="L65">
            <v>24.955000000000002</v>
          </cell>
        </row>
        <row r="66">
          <cell r="A66" t="str">
            <v xml:space="preserve"> 244  Колбаса Сервелат Кремлевский, ВЕС. ПОКОМ</v>
          </cell>
          <cell r="B66" t="str">
            <v>кг</v>
          </cell>
          <cell r="C66">
            <v>261.91000000000003</v>
          </cell>
          <cell r="D66">
            <v>101.066</v>
          </cell>
          <cell r="E66">
            <v>35.195</v>
          </cell>
          <cell r="F66">
            <v>171.548</v>
          </cell>
          <cell r="G66">
            <v>1</v>
          </cell>
          <cell r="L66">
            <v>7.0389999999999997</v>
          </cell>
        </row>
        <row r="67">
          <cell r="A67" t="str">
            <v xml:space="preserve"> 246  Колбаса Стародворская,ТС Старый двор  ПОКОМ</v>
          </cell>
          <cell r="B67" t="str">
            <v>кг</v>
          </cell>
          <cell r="C67">
            <v>129.255</v>
          </cell>
          <cell r="D67">
            <v>10.775</v>
          </cell>
          <cell r="E67">
            <v>1.36</v>
          </cell>
          <cell r="F67">
            <v>127.895</v>
          </cell>
          <cell r="G67">
            <v>1</v>
          </cell>
          <cell r="L67">
            <v>0.27200000000000002</v>
          </cell>
        </row>
        <row r="68">
          <cell r="A68" t="str">
            <v xml:space="preserve"> 247  Сардельки Нежные, ВЕС.  ПОКОМ</v>
          </cell>
          <cell r="B68" t="str">
            <v>кг</v>
          </cell>
          <cell r="C68">
            <v>-1.3280000000000001</v>
          </cell>
          <cell r="D68">
            <v>96.42</v>
          </cell>
          <cell r="E68">
            <v>55.357999999999997</v>
          </cell>
          <cell r="G68">
            <v>1</v>
          </cell>
          <cell r="L68">
            <v>11.0716</v>
          </cell>
        </row>
        <row r="69">
          <cell r="A69" t="str">
            <v xml:space="preserve"> 248  Сардельки Сочные ТМ Особый рецепт,   ПОКОМ</v>
          </cell>
          <cell r="B69" t="str">
            <v>кг</v>
          </cell>
          <cell r="C69">
            <v>37.877000000000002</v>
          </cell>
          <cell r="D69">
            <v>78.269000000000005</v>
          </cell>
          <cell r="F69">
            <v>37.777000000000001</v>
          </cell>
          <cell r="G69">
            <v>1</v>
          </cell>
          <cell r="L69">
            <v>0</v>
          </cell>
        </row>
        <row r="70">
          <cell r="A70" t="str">
            <v xml:space="preserve"> 250  Сардельки стародворские с говядиной в обол. NDX, ВЕС. ПОКОМ</v>
          </cell>
          <cell r="B70" t="str">
            <v>кг</v>
          </cell>
          <cell r="C70">
            <v>6.0000000000000001E-3</v>
          </cell>
          <cell r="D70">
            <v>79.703999999999994</v>
          </cell>
          <cell r="E70">
            <v>48.710999999999999</v>
          </cell>
          <cell r="G70">
            <v>1</v>
          </cell>
          <cell r="L70">
            <v>9.7422000000000004</v>
          </cell>
        </row>
        <row r="71">
          <cell r="A71" t="str">
            <v xml:space="preserve"> 251  Сосиски Баварские, ВЕС.  ПОКОМ</v>
          </cell>
          <cell r="B71" t="str">
            <v>кг</v>
          </cell>
          <cell r="C71">
            <v>78.344999999999999</v>
          </cell>
          <cell r="D71">
            <v>32.729999999999997</v>
          </cell>
          <cell r="E71">
            <v>10.670999999999999</v>
          </cell>
          <cell r="F71">
            <v>68.991</v>
          </cell>
          <cell r="G71">
            <v>1</v>
          </cell>
          <cell r="L71">
            <v>2.1341999999999999</v>
          </cell>
        </row>
        <row r="72">
          <cell r="A72" t="str">
            <v xml:space="preserve"> 253  Сосиски Ганноверские   ПОКОМ</v>
          </cell>
          <cell r="B72" t="str">
            <v>кг</v>
          </cell>
          <cell r="C72">
            <v>3839.3359999999998</v>
          </cell>
          <cell r="D72">
            <v>2510.9749999999999</v>
          </cell>
          <cell r="E72">
            <v>1304.271</v>
          </cell>
          <cell r="F72">
            <v>2188.9119999999998</v>
          </cell>
          <cell r="G72">
            <v>1</v>
          </cell>
          <cell r="L72">
            <v>260.85419999999999</v>
          </cell>
        </row>
        <row r="73">
          <cell r="A73" t="str">
            <v xml:space="preserve"> 255  Сосиски Молочные для завтрака ТМ Особый рецепт, п/а МГС, ВЕС, ТМ Стародворье  ПОКОМ</v>
          </cell>
          <cell r="B73" t="str">
            <v>кг</v>
          </cell>
          <cell r="C73">
            <v>132.98500000000001</v>
          </cell>
          <cell r="D73">
            <v>20.484999999999999</v>
          </cell>
          <cell r="E73">
            <v>2.33</v>
          </cell>
          <cell r="F73">
            <v>127.929</v>
          </cell>
          <cell r="G73">
            <v>1</v>
          </cell>
          <cell r="L73">
            <v>0.46600000000000003</v>
          </cell>
        </row>
        <row r="74">
          <cell r="A74" t="str">
            <v xml:space="preserve"> 257  Сосиски Молочные оригинальные ТМ Особый рецепт, ВЕС.   ПОКОМ</v>
          </cell>
          <cell r="B74" t="str">
            <v>кг</v>
          </cell>
          <cell r="C74">
            <v>33.316000000000003</v>
          </cell>
          <cell r="D74">
            <v>16.113</v>
          </cell>
          <cell r="E74">
            <v>1.3959999999999999</v>
          </cell>
          <cell r="F74">
            <v>31.92</v>
          </cell>
          <cell r="G74">
            <v>1</v>
          </cell>
          <cell r="L74">
            <v>0.2792</v>
          </cell>
        </row>
        <row r="75">
          <cell r="A75" t="str">
            <v xml:space="preserve"> 258  Сосиски Молочные по-стародворски, амицел МГС, ВЕС, ТМ Стародворье ПОКОМ</v>
          </cell>
          <cell r="B75" t="str">
            <v>кг</v>
          </cell>
          <cell r="C75">
            <v>58.478000000000002</v>
          </cell>
          <cell r="F75">
            <v>58.478000000000002</v>
          </cell>
          <cell r="G75">
            <v>1</v>
          </cell>
          <cell r="L75">
            <v>0</v>
          </cell>
        </row>
        <row r="76">
          <cell r="A76" t="str">
            <v xml:space="preserve"> 260  Сосиски Сливочные по-стародворски, ВЕС.  ПОКОМ</v>
          </cell>
          <cell r="B76" t="str">
            <v>кг</v>
          </cell>
          <cell r="C76">
            <v>171.17</v>
          </cell>
          <cell r="D76">
            <v>1.452</v>
          </cell>
          <cell r="E76">
            <v>1.258</v>
          </cell>
          <cell r="F76">
            <v>168.87200000000001</v>
          </cell>
          <cell r="G76">
            <v>1</v>
          </cell>
          <cell r="L76">
            <v>0.25159999999999999</v>
          </cell>
        </row>
        <row r="77">
          <cell r="A77" t="str">
            <v xml:space="preserve"> 263  Шпикачки Стародворские, ВЕС.  ПОКОМ</v>
          </cell>
          <cell r="B77" t="str">
            <v>кг</v>
          </cell>
          <cell r="C77">
            <v>56.542000000000002</v>
          </cell>
          <cell r="D77">
            <v>38.085000000000001</v>
          </cell>
          <cell r="E77">
            <v>13.146000000000001</v>
          </cell>
          <cell r="F77">
            <v>40.847000000000001</v>
          </cell>
          <cell r="G77">
            <v>1</v>
          </cell>
          <cell r="L77">
            <v>2.6292</v>
          </cell>
        </row>
        <row r="78">
          <cell r="A78" t="str">
            <v xml:space="preserve"> 264  Колбаса Молочная стародворская, амифлекс, ВЕС, ТМ Стародворье  ПОКОМ</v>
          </cell>
          <cell r="B78" t="str">
            <v>кг</v>
          </cell>
          <cell r="C78">
            <v>121.029</v>
          </cell>
          <cell r="D78">
            <v>13.708</v>
          </cell>
          <cell r="E78">
            <v>21.515000000000001</v>
          </cell>
          <cell r="F78">
            <v>109.18899999999999</v>
          </cell>
          <cell r="G78">
            <v>1</v>
          </cell>
          <cell r="L78">
            <v>4.3029999999999999</v>
          </cell>
        </row>
        <row r="79">
          <cell r="A79" t="str">
            <v xml:space="preserve"> 265  Колбаса Балыкбургская, ВЕС, ТМ Баварушка  ПОКОМ</v>
          </cell>
          <cell r="B79" t="str">
            <v>кг</v>
          </cell>
          <cell r="C79">
            <v>24.233000000000001</v>
          </cell>
          <cell r="D79">
            <v>2.7E-2</v>
          </cell>
          <cell r="E79">
            <v>9.9939999999999998</v>
          </cell>
          <cell r="F79">
            <v>12.837999999999999</v>
          </cell>
          <cell r="G79">
            <v>1</v>
          </cell>
          <cell r="L79">
            <v>1.9987999999999999</v>
          </cell>
        </row>
        <row r="80">
          <cell r="A80" t="str">
            <v xml:space="preserve"> 266  Колбаса Филейбургская с сочным окороком, ВЕС, ТМ Баварушка  ПОКОМ</v>
          </cell>
          <cell r="B80" t="str">
            <v>кг</v>
          </cell>
          <cell r="C80">
            <v>34.325000000000003</v>
          </cell>
          <cell r="D80">
            <v>77.361000000000004</v>
          </cell>
          <cell r="E80">
            <v>21.484000000000002</v>
          </cell>
          <cell r="F80">
            <v>21.436</v>
          </cell>
          <cell r="G80">
            <v>1</v>
          </cell>
          <cell r="L80">
            <v>4.2968000000000002</v>
          </cell>
        </row>
        <row r="81">
          <cell r="A81" t="str">
            <v xml:space="preserve"> 267  Колбаса Салями Филейбургская зернистая, оболочка фиброуз, ВЕС, ТМ Баварушка  ПОКОМ</v>
          </cell>
          <cell r="B81" t="str">
            <v>кг</v>
          </cell>
          <cell r="C81">
            <v>39.606000000000002</v>
          </cell>
          <cell r="D81">
            <v>171.102</v>
          </cell>
          <cell r="E81">
            <v>8.6460000000000008</v>
          </cell>
          <cell r="F81">
            <v>91.674999999999997</v>
          </cell>
          <cell r="G81">
            <v>1</v>
          </cell>
          <cell r="L81">
            <v>1.7292000000000001</v>
          </cell>
        </row>
        <row r="82">
          <cell r="A82" t="str">
            <v xml:space="preserve"> 271  Колбаса Сервелат Левантский ТМ Особый Рецепт, ВЕС. ПОКОМ</v>
          </cell>
          <cell r="B82" t="str">
            <v>кг</v>
          </cell>
          <cell r="D82">
            <v>13.111000000000001</v>
          </cell>
          <cell r="F82">
            <v>13.111000000000001</v>
          </cell>
          <cell r="G82">
            <v>1</v>
          </cell>
          <cell r="L82">
            <v>0</v>
          </cell>
        </row>
        <row r="83">
          <cell r="A83" t="str">
            <v xml:space="preserve"> 272  Колбаса Сервелат Филедворский, фиброуз, в/у 0,35 кг срез,  ПОКОМ</v>
          </cell>
          <cell r="B83" t="str">
            <v>шт</v>
          </cell>
          <cell r="C83">
            <v>2</v>
          </cell>
          <cell r="D83">
            <v>10</v>
          </cell>
          <cell r="E83">
            <v>1</v>
          </cell>
          <cell r="F83">
            <v>-1</v>
          </cell>
          <cell r="G83">
            <v>0.35</v>
          </cell>
          <cell r="L83">
            <v>0.2</v>
          </cell>
        </row>
        <row r="84">
          <cell r="A84" t="str">
            <v xml:space="preserve"> 273  Сосиски Сочинки с сочной грудинкой, МГС 0.4кг,   ПОКОМ</v>
          </cell>
          <cell r="B84" t="str">
            <v>шт</v>
          </cell>
          <cell r="C84">
            <v>34</v>
          </cell>
          <cell r="D84">
            <v>32</v>
          </cell>
          <cell r="E84">
            <v>8</v>
          </cell>
          <cell r="F84">
            <v>21</v>
          </cell>
          <cell r="G84">
            <v>0.4</v>
          </cell>
          <cell r="L84">
            <v>1.6</v>
          </cell>
        </row>
        <row r="85">
          <cell r="A85" t="str">
            <v xml:space="preserve"> 277  Колбаса Мясорубская ТМ Стародворье с сочной грудинкой , 0,35 кг срез  ПОКОМ</v>
          </cell>
          <cell r="B85" t="str">
            <v>шт</v>
          </cell>
          <cell r="C85">
            <v>-4</v>
          </cell>
          <cell r="D85">
            <v>25</v>
          </cell>
          <cell r="G85">
            <v>0.35</v>
          </cell>
          <cell r="L85">
            <v>0</v>
          </cell>
        </row>
        <row r="86">
          <cell r="A86" t="str">
            <v xml:space="preserve"> 278  Сосиски Сочинки с сочным окороком, МГС 0.4кг,   ПОКОМ</v>
          </cell>
          <cell r="B86" t="str">
            <v>шт</v>
          </cell>
          <cell r="D86">
            <v>12</v>
          </cell>
          <cell r="E86">
            <v>7</v>
          </cell>
          <cell r="F86">
            <v>2</v>
          </cell>
          <cell r="G86">
            <v>0.4</v>
          </cell>
          <cell r="L86">
            <v>1.4</v>
          </cell>
        </row>
        <row r="87">
          <cell r="A87" t="str">
            <v xml:space="preserve"> 279  Колбаса Докторский гарант, Вязанка вектор, 0,4 кг.  ПОКОМ</v>
          </cell>
          <cell r="B87" t="str">
            <v>шт</v>
          </cell>
          <cell r="C87">
            <v>137</v>
          </cell>
          <cell r="D87">
            <v>57</v>
          </cell>
          <cell r="E87">
            <v>1</v>
          </cell>
          <cell r="F87">
            <v>190</v>
          </cell>
          <cell r="G87">
            <v>0.4</v>
          </cell>
          <cell r="L87">
            <v>0.2</v>
          </cell>
        </row>
        <row r="88">
          <cell r="A88" t="str">
            <v xml:space="preserve"> 281  Сосиски Молочные для завтрака ТМ Особый рецепт, 0,4кг  ПОКОМ</v>
          </cell>
          <cell r="B88" t="str">
            <v>шт</v>
          </cell>
          <cell r="C88">
            <v>18</v>
          </cell>
          <cell r="D88">
            <v>24</v>
          </cell>
          <cell r="F88">
            <v>42</v>
          </cell>
          <cell r="G88">
            <v>0.4</v>
          </cell>
          <cell r="L88">
            <v>0</v>
          </cell>
        </row>
        <row r="89">
          <cell r="A89" t="str">
            <v xml:space="preserve"> 282  Колбаса Балыкбургская рубленая, в/у 0,35 кг срез, БАВАРУШКА ПОКОМ</v>
          </cell>
          <cell r="B89" t="str">
            <v>шт</v>
          </cell>
          <cell r="C89">
            <v>4</v>
          </cell>
          <cell r="D89">
            <v>10</v>
          </cell>
          <cell r="E89">
            <v>7</v>
          </cell>
          <cell r="F89">
            <v>7</v>
          </cell>
          <cell r="G89">
            <v>0.35</v>
          </cell>
          <cell r="L89">
            <v>1.4</v>
          </cell>
        </row>
        <row r="90">
          <cell r="A90" t="str">
            <v xml:space="preserve"> 283  Сосиски Сочинки, ВЕС, ТМ Стародворье ПОКОМ</v>
          </cell>
          <cell r="B90" t="str">
            <v>кг</v>
          </cell>
          <cell r="C90">
            <v>-264.71199999999999</v>
          </cell>
          <cell r="D90">
            <v>539.10199999999998</v>
          </cell>
          <cell r="E90">
            <v>1.3580000000000001</v>
          </cell>
          <cell r="F90">
            <v>212.78399999999999</v>
          </cell>
          <cell r="G90">
            <v>1</v>
          </cell>
          <cell r="L90">
            <v>0.27160000000000001</v>
          </cell>
        </row>
        <row r="91">
          <cell r="A91" t="str">
            <v xml:space="preserve"> 284  Сосиски Молокуши миникушай ТМ Вязанка, 0.45кг, ПОКОМ</v>
          </cell>
          <cell r="B91" t="str">
            <v>шт</v>
          </cell>
          <cell r="C91">
            <v>38</v>
          </cell>
          <cell r="D91">
            <v>27</v>
          </cell>
          <cell r="E91">
            <v>11</v>
          </cell>
          <cell r="F91">
            <v>25</v>
          </cell>
          <cell r="G91">
            <v>0.45</v>
          </cell>
          <cell r="L91">
            <v>2.2000000000000002</v>
          </cell>
        </row>
        <row r="92">
          <cell r="A92" t="str">
            <v xml:space="preserve"> 286  Колбаса Сервелат Левантский ТМ Особый Рецепт, 0,35 кг.  ПОКОМ</v>
          </cell>
          <cell r="B92" t="str">
            <v>шт</v>
          </cell>
          <cell r="D92">
            <v>16</v>
          </cell>
          <cell r="F92">
            <v>16</v>
          </cell>
          <cell r="G92">
            <v>0.35</v>
          </cell>
          <cell r="L92">
            <v>0</v>
          </cell>
        </row>
        <row r="93">
          <cell r="A93" t="str">
            <v xml:space="preserve"> 291  Сосиски Молокуши миникушай ТМ Вязанка, 0.33кг, ПОКОМ</v>
          </cell>
          <cell r="B93" t="str">
            <v>шт</v>
          </cell>
          <cell r="C93">
            <v>36</v>
          </cell>
          <cell r="D93">
            <v>24</v>
          </cell>
          <cell r="E93">
            <v>9</v>
          </cell>
          <cell r="F93">
            <v>21</v>
          </cell>
          <cell r="G93">
            <v>0.33</v>
          </cell>
          <cell r="L93">
            <v>1.8</v>
          </cell>
        </row>
        <row r="94">
          <cell r="A94" t="str">
            <v xml:space="preserve"> 296  Колбаса Мясорубская с рубленой грудинкой 0,35кг срез ТМ Стародворье  ПОКОМ</v>
          </cell>
          <cell r="B94" t="str">
            <v>шт</v>
          </cell>
          <cell r="C94">
            <v>18</v>
          </cell>
          <cell r="F94">
            <v>13</v>
          </cell>
          <cell r="G94">
            <v>0.35</v>
          </cell>
          <cell r="L94">
            <v>0</v>
          </cell>
        </row>
        <row r="95">
          <cell r="A95" t="str">
            <v>298  Колбаса Сливушка ТМ Вязанка, 0,375кг,  ПОКОМ</v>
          </cell>
          <cell r="B95" t="str">
            <v>шт</v>
          </cell>
          <cell r="C95">
            <v>9</v>
          </cell>
          <cell r="E95">
            <v>1</v>
          </cell>
          <cell r="G95">
            <v>0.375</v>
          </cell>
          <cell r="L95">
            <v>0.2</v>
          </cell>
        </row>
        <row r="96">
          <cell r="A96" t="str">
            <v xml:space="preserve"> 299 Колбаса Классическая, Вязанка п/а 0,6кг, ПОКОМ</v>
          </cell>
          <cell r="B96" t="str">
            <v>шт</v>
          </cell>
          <cell r="C96">
            <v>189</v>
          </cell>
          <cell r="D96">
            <v>11</v>
          </cell>
          <cell r="E96">
            <v>5</v>
          </cell>
          <cell r="F96">
            <v>187</v>
          </cell>
          <cell r="G96">
            <v>0.6</v>
          </cell>
          <cell r="L96">
            <v>1</v>
          </cell>
        </row>
        <row r="97">
          <cell r="A97" t="str">
            <v xml:space="preserve"> 300  Колбаса Сервелат Мясорубский ТМ Стародворье, в/у 0,35кг  ПОКОМКОМ</v>
          </cell>
          <cell r="B97" t="str">
            <v>шт</v>
          </cell>
          <cell r="C97">
            <v>-5</v>
          </cell>
          <cell r="D97">
            <v>7</v>
          </cell>
          <cell r="F97">
            <v>2</v>
          </cell>
          <cell r="G97">
            <v>0.35</v>
          </cell>
          <cell r="L97">
            <v>0</v>
          </cell>
        </row>
        <row r="98">
          <cell r="A98" t="str">
            <v xml:space="preserve"> 301  Сосиски Сочинки по-баварски с сыром,  0.4кг, ТМ Стародворье  ПОКОМ</v>
          </cell>
          <cell r="B98" t="str">
            <v>шт</v>
          </cell>
          <cell r="C98">
            <v>32</v>
          </cell>
          <cell r="D98">
            <v>52</v>
          </cell>
          <cell r="E98">
            <v>4</v>
          </cell>
          <cell r="F98">
            <v>56</v>
          </cell>
          <cell r="G98">
            <v>0.4</v>
          </cell>
          <cell r="L98">
            <v>0.8</v>
          </cell>
        </row>
        <row r="99">
          <cell r="A99" t="str">
            <v xml:space="preserve"> 302  Сосиски Сочинки по-баварски,  0.4кг, ТМ Стародворье  ПОКОМ</v>
          </cell>
          <cell r="B99" t="str">
            <v>шт</v>
          </cell>
          <cell r="C99">
            <v>95</v>
          </cell>
          <cell r="E99">
            <v>12</v>
          </cell>
          <cell r="F99">
            <v>83</v>
          </cell>
          <cell r="G99">
            <v>0.4</v>
          </cell>
          <cell r="L99">
            <v>2.4</v>
          </cell>
        </row>
        <row r="100">
          <cell r="A100" t="str">
            <v xml:space="preserve"> 309  Сосиски Сочинки с сыром 0,4 кг ТМ Стародворье  ПОКОМ</v>
          </cell>
          <cell r="B100" t="str">
            <v>шт</v>
          </cell>
          <cell r="C100">
            <v>30</v>
          </cell>
          <cell r="D100">
            <v>6</v>
          </cell>
          <cell r="E100">
            <v>8</v>
          </cell>
          <cell r="F100">
            <v>16</v>
          </cell>
          <cell r="G100">
            <v>0.4</v>
          </cell>
          <cell r="L100">
            <v>1.6</v>
          </cell>
        </row>
        <row r="101">
          <cell r="A101" t="str">
            <v xml:space="preserve"> 311 Ветчина Запекуша с сочным окороком Вязанка ВЕС  ПОКОМ</v>
          </cell>
          <cell r="B101" t="str">
            <v>кг</v>
          </cell>
          <cell r="C101">
            <v>31.975999999999999</v>
          </cell>
          <cell r="D101">
            <v>9.2070000000000007</v>
          </cell>
          <cell r="E101">
            <v>6.0220000000000002</v>
          </cell>
          <cell r="F101">
            <v>24.134</v>
          </cell>
          <cell r="G101">
            <v>1</v>
          </cell>
          <cell r="L101">
            <v>1.2044000000000001</v>
          </cell>
        </row>
        <row r="102">
          <cell r="A102" t="str">
            <v xml:space="preserve"> 312  Ветчина Филейская ВЕС ТМ  Вязанка ТС Столичная  ПОКОМ</v>
          </cell>
          <cell r="B102" t="str">
            <v>кг</v>
          </cell>
          <cell r="C102">
            <v>420.21</v>
          </cell>
          <cell r="D102">
            <v>398.435</v>
          </cell>
          <cell r="E102">
            <v>201.99</v>
          </cell>
          <cell r="F102">
            <v>208.78</v>
          </cell>
          <cell r="G102">
            <v>1</v>
          </cell>
          <cell r="L102">
            <v>40.398000000000003</v>
          </cell>
        </row>
        <row r="103">
          <cell r="A103" t="str">
            <v xml:space="preserve"> 315  Колбаса вареная Молокуша ТМ Вязанка ВЕС, ПОКОМ</v>
          </cell>
          <cell r="B103" t="str">
            <v>кг</v>
          </cell>
          <cell r="C103">
            <v>25.8</v>
          </cell>
          <cell r="D103">
            <v>10.85</v>
          </cell>
          <cell r="E103">
            <v>6.66</v>
          </cell>
          <cell r="F103">
            <v>29.91</v>
          </cell>
          <cell r="G103">
            <v>1</v>
          </cell>
          <cell r="L103">
            <v>1.3320000000000001</v>
          </cell>
        </row>
        <row r="104">
          <cell r="A104" t="str">
            <v xml:space="preserve"> 316  Колбаса Нежная ТМ Зареченские ВЕС  ПОКОМ</v>
          </cell>
          <cell r="B104" t="str">
            <v>кг</v>
          </cell>
          <cell r="C104">
            <v>94.715000000000003</v>
          </cell>
          <cell r="D104">
            <v>1.5</v>
          </cell>
          <cell r="F104">
            <v>84.26</v>
          </cell>
          <cell r="G104">
            <v>1</v>
          </cell>
          <cell r="L104">
            <v>0</v>
          </cell>
        </row>
        <row r="105">
          <cell r="A105" t="str">
            <v xml:space="preserve"> 317 Колбаса Сервелат Рижский ТМ Зареченские, ВЕС  ПОКОМ</v>
          </cell>
          <cell r="B105" t="str">
            <v>кг</v>
          </cell>
          <cell r="C105">
            <v>-2.7480000000000002</v>
          </cell>
          <cell r="D105">
            <v>194.44300000000001</v>
          </cell>
          <cell r="E105">
            <v>102.116</v>
          </cell>
          <cell r="F105">
            <v>41.171999999999997</v>
          </cell>
          <cell r="G105">
            <v>1</v>
          </cell>
          <cell r="L105">
            <v>20.423200000000001</v>
          </cell>
        </row>
        <row r="106">
          <cell r="A106" t="str">
            <v xml:space="preserve"> 319  Колбаса вареная Филейская ТМ Вязанка ТС Классическая, 0,45 кг. ПОКОМ</v>
          </cell>
          <cell r="B106" t="str">
            <v>шт</v>
          </cell>
          <cell r="C106">
            <v>190</v>
          </cell>
          <cell r="D106">
            <v>208</v>
          </cell>
          <cell r="E106">
            <v>121</v>
          </cell>
          <cell r="F106">
            <v>30</v>
          </cell>
          <cell r="G106">
            <v>0.45</v>
          </cell>
          <cell r="L106">
            <v>24.2</v>
          </cell>
        </row>
        <row r="107">
          <cell r="A107" t="str">
            <v xml:space="preserve"> 320  Ветчина Нежная ТМ Зареченские,большой батон, ВЕС ПОКОМ</v>
          </cell>
          <cell r="B107" t="str">
            <v>кг</v>
          </cell>
          <cell r="C107">
            <v>506.89</v>
          </cell>
          <cell r="D107">
            <v>1.802</v>
          </cell>
          <cell r="F107">
            <v>506.87700000000001</v>
          </cell>
          <cell r="G107">
            <v>1</v>
          </cell>
          <cell r="L107">
            <v>0</v>
          </cell>
        </row>
        <row r="108">
          <cell r="A108" t="str">
            <v xml:space="preserve"> 321  Колбаса Сервелат Пражский ТМ Зареченские, ВЕС ПОКОМ</v>
          </cell>
          <cell r="B108" t="str">
            <v>кг</v>
          </cell>
          <cell r="C108">
            <v>353.14100000000002</v>
          </cell>
          <cell r="D108">
            <v>30.648</v>
          </cell>
          <cell r="E108">
            <v>60.884</v>
          </cell>
          <cell r="F108">
            <v>288.024</v>
          </cell>
          <cell r="G108">
            <v>1</v>
          </cell>
          <cell r="L108">
            <v>12.1768</v>
          </cell>
        </row>
        <row r="109">
          <cell r="A109" t="str">
            <v xml:space="preserve"> 322  Колбаса вареная Молокуша 0,45кг ТМ Вязанка  ПОКОМ</v>
          </cell>
          <cell r="B109" t="str">
            <v>шт</v>
          </cell>
          <cell r="C109">
            <v>282</v>
          </cell>
          <cell r="E109">
            <v>9</v>
          </cell>
          <cell r="F109">
            <v>269</v>
          </cell>
          <cell r="G109">
            <v>0.45</v>
          </cell>
          <cell r="L109">
            <v>1.8</v>
          </cell>
        </row>
        <row r="110">
          <cell r="A110" t="str">
            <v xml:space="preserve"> 324  Ветчина Филейская ТМ Вязанка Столичная 0,45 кг ПОКОМ</v>
          </cell>
          <cell r="B110" t="str">
            <v>шт</v>
          </cell>
          <cell r="C110">
            <v>105</v>
          </cell>
          <cell r="D110">
            <v>192</v>
          </cell>
          <cell r="E110">
            <v>27</v>
          </cell>
          <cell r="F110">
            <v>149</v>
          </cell>
          <cell r="G110">
            <v>0.45</v>
          </cell>
          <cell r="L110">
            <v>5.4</v>
          </cell>
        </row>
        <row r="111">
          <cell r="A111" t="str">
            <v xml:space="preserve"> 325  Сосиски Сочинки по-баварски с сыром Стародворье, ВЕС ПОКОМ</v>
          </cell>
          <cell r="B111" t="str">
            <v>кг</v>
          </cell>
          <cell r="D111">
            <v>21.382999999999999</v>
          </cell>
          <cell r="F111">
            <v>21.382999999999999</v>
          </cell>
          <cell r="G111">
            <v>1</v>
          </cell>
          <cell r="L111">
            <v>0</v>
          </cell>
        </row>
        <row r="112">
          <cell r="A112" t="str">
            <v xml:space="preserve"> 330  Колбаса вареная Филейская ТМ Вязанка ТС Классическая ВЕС  ПОКОМ</v>
          </cell>
          <cell r="B112" t="str">
            <v>кг</v>
          </cell>
          <cell r="C112">
            <v>1627.268</v>
          </cell>
          <cell r="D112">
            <v>212.61500000000001</v>
          </cell>
          <cell r="E112">
            <v>314.71499999999997</v>
          </cell>
          <cell r="F112">
            <v>1030.365</v>
          </cell>
          <cell r="G112">
            <v>1</v>
          </cell>
          <cell r="L112">
            <v>62.942999999999998</v>
          </cell>
        </row>
        <row r="113">
          <cell r="A113" t="str">
            <v xml:space="preserve"> 331  Сосиски Сочинки по-баварски ВЕС ТМ Стародворье  Поком</v>
          </cell>
          <cell r="B113" t="str">
            <v>кг</v>
          </cell>
          <cell r="C113">
            <v>103.703</v>
          </cell>
          <cell r="D113">
            <v>49.597999999999999</v>
          </cell>
          <cell r="E113">
            <v>1.04</v>
          </cell>
          <cell r="F113">
            <v>131.374</v>
          </cell>
          <cell r="G113">
            <v>1</v>
          </cell>
          <cell r="L113">
            <v>0.20800000000000002</v>
          </cell>
        </row>
        <row r="114">
          <cell r="A114" t="str">
            <v xml:space="preserve"> 333  Колбаса Балыковая, Вязанка фиброуз в/у, ВЕС ПОКОМ</v>
          </cell>
          <cell r="B114" t="str">
            <v>кг</v>
          </cell>
          <cell r="C114">
            <v>37.35</v>
          </cell>
          <cell r="D114">
            <v>5.0250000000000004</v>
          </cell>
          <cell r="F114">
            <v>35.232999999999997</v>
          </cell>
          <cell r="G114">
            <v>1</v>
          </cell>
          <cell r="L114">
            <v>0</v>
          </cell>
        </row>
        <row r="115">
          <cell r="A115" t="str">
            <v xml:space="preserve"> 352  Ветчина Нежная с нежным филе 0,4 кг ТМ Особый рецепт  ПОКОМ</v>
          </cell>
          <cell r="B115" t="str">
            <v>шт</v>
          </cell>
          <cell r="D115">
            <v>20</v>
          </cell>
          <cell r="F115">
            <v>20</v>
          </cell>
          <cell r="G115">
            <v>0.4</v>
          </cell>
          <cell r="L115">
            <v>0</v>
          </cell>
        </row>
        <row r="116">
          <cell r="A116" t="str">
            <v xml:space="preserve"> 358  Колбаса Молочная стародворская, амифлекс, 0,5кг, ТМ Стародворье</v>
          </cell>
          <cell r="B116" t="str">
            <v>шт</v>
          </cell>
          <cell r="C116">
            <v>18</v>
          </cell>
          <cell r="E116">
            <v>6</v>
          </cell>
          <cell r="F116">
            <v>12</v>
          </cell>
          <cell r="G116">
            <v>0.5</v>
          </cell>
          <cell r="L116">
            <v>1.2</v>
          </cell>
        </row>
        <row r="117">
          <cell r="A117" t="str">
            <v xml:space="preserve"> 361  Колбаса Сервелат Филейбургский с копченой грудинкой, в/у 0,35 кг срез, БАВАРУШКА ПОКОМ</v>
          </cell>
          <cell r="B117" t="str">
            <v>шт</v>
          </cell>
          <cell r="C117">
            <v>12</v>
          </cell>
          <cell r="D117">
            <v>24</v>
          </cell>
          <cell r="E117">
            <v>2</v>
          </cell>
          <cell r="F117">
            <v>22</v>
          </cell>
          <cell r="G117">
            <v>0.35</v>
          </cell>
          <cell r="L117">
            <v>0.4</v>
          </cell>
        </row>
        <row r="118">
          <cell r="A118" t="str">
            <v xml:space="preserve"> 364  Сардельки Филейские Вязанка ВЕС NDX ТМ Вязанка  ПОКОМ</v>
          </cell>
          <cell r="B118" t="str">
            <v>кг</v>
          </cell>
          <cell r="D118">
            <v>39.906999999999996</v>
          </cell>
          <cell r="E118">
            <v>2.66</v>
          </cell>
          <cell r="F118">
            <v>37.247</v>
          </cell>
          <cell r="G118">
            <v>1</v>
          </cell>
          <cell r="L118">
            <v>0.53200000000000003</v>
          </cell>
        </row>
        <row r="119">
          <cell r="A119" t="str">
            <v xml:space="preserve"> 369  Колбаса Русская стародворская, амифлекс ВЕС, ТМ Стародворье  ПОКОМ</v>
          </cell>
          <cell r="B119" t="str">
            <v>кг</v>
          </cell>
          <cell r="C119">
            <v>93.75</v>
          </cell>
          <cell r="D119">
            <v>5.4550000000000001</v>
          </cell>
          <cell r="E119">
            <v>32.119999999999997</v>
          </cell>
          <cell r="F119">
            <v>63.024999999999999</v>
          </cell>
          <cell r="G119">
            <v>1</v>
          </cell>
          <cell r="L119">
            <v>6.4239999999999995</v>
          </cell>
        </row>
        <row r="120">
          <cell r="A120" t="str">
            <v xml:space="preserve"> 379  Колбаса Балыкбургская с копченым балыком ТМ Баварушка 0,28 кг срез ПОКОМ</v>
          </cell>
          <cell r="B120" t="str">
            <v>шт</v>
          </cell>
          <cell r="D120">
            <v>12</v>
          </cell>
          <cell r="F120">
            <v>12</v>
          </cell>
          <cell r="G120">
            <v>0.28000000000000003</v>
          </cell>
          <cell r="L1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V122"/>
  <sheetViews>
    <sheetView tabSelected="1" workbookViewId="0">
      <pane ySplit="5" topLeftCell="A60" activePane="bottomLeft" state="frozen"/>
      <selection pane="bottomLeft" activeCell="A68" sqref="A68:XFD68"/>
    </sheetView>
  </sheetViews>
  <sheetFormatPr defaultColWidth="10.5" defaultRowHeight="12.75" outlineLevelRow="1" x14ac:dyDescent="0.2"/>
  <cols>
    <col min="1" max="1" width="79.5" style="1" customWidth="1"/>
    <col min="2" max="2" width="3.83203125" style="1" customWidth="1"/>
    <col min="3" max="5" width="6.83203125" style="1" customWidth="1"/>
    <col min="6" max="6" width="10.33203125" style="1" customWidth="1"/>
    <col min="7" max="7" width="4.83203125" style="15" customWidth="1"/>
    <col min="8" max="8" width="1.5" style="2" customWidth="1"/>
    <col min="9" max="9" width="2" style="2" customWidth="1"/>
    <col min="10" max="10" width="6.6640625" style="2" customWidth="1"/>
    <col min="11" max="11" width="2" style="2" customWidth="1"/>
    <col min="12" max="12" width="5.33203125" style="2" customWidth="1"/>
    <col min="13" max="13" width="8.5" style="26" customWidth="1"/>
    <col min="14" max="14" width="1.83203125" style="2" customWidth="1"/>
    <col min="15" max="16" width="10.6640625" style="32" customWidth="1"/>
    <col min="17" max="17" width="7.5" style="2" customWidth="1"/>
    <col min="18" max="19" width="2.5" style="2" customWidth="1"/>
    <col min="20" max="20" width="22.6640625" style="2" customWidth="1"/>
    <col min="21" max="21" width="10.5" style="2"/>
    <col min="22" max="22" width="2.6640625" style="2" customWidth="1"/>
    <col min="23" max="16384" width="10.5" style="2"/>
  </cols>
  <sheetData>
    <row r="1" spans="1:22" outlineLevel="1" x14ac:dyDescent="0.2">
      <c r="A1" s="3" t="s">
        <v>0</v>
      </c>
      <c r="B1" s="3"/>
      <c r="C1" s="3"/>
    </row>
    <row r="2" spans="1:22" outlineLevel="1" x14ac:dyDescent="0.2">
      <c r="B2" s="3"/>
      <c r="C2" s="3"/>
    </row>
    <row r="3" spans="1:22" x14ac:dyDescent="0.2">
      <c r="A3" s="4" t="s">
        <v>1</v>
      </c>
      <c r="B3" s="4"/>
      <c r="C3" s="4" t="s">
        <v>2</v>
      </c>
      <c r="D3" s="4"/>
      <c r="E3" s="4"/>
      <c r="F3" s="4"/>
      <c r="G3" s="11" t="s">
        <v>124</v>
      </c>
      <c r="H3" s="12" t="s">
        <v>125</v>
      </c>
      <c r="I3" s="12" t="s">
        <v>126</v>
      </c>
      <c r="J3" s="12" t="s">
        <v>127</v>
      </c>
      <c r="K3" s="12" t="s">
        <v>127</v>
      </c>
      <c r="L3" s="12" t="s">
        <v>128</v>
      </c>
      <c r="M3" s="27" t="s">
        <v>127</v>
      </c>
      <c r="N3" s="12" t="s">
        <v>127</v>
      </c>
      <c r="O3" s="32" t="s">
        <v>129</v>
      </c>
      <c r="P3" s="32" t="s">
        <v>130</v>
      </c>
      <c r="Q3" s="13" t="s">
        <v>133</v>
      </c>
      <c r="R3" s="13" t="s">
        <v>128</v>
      </c>
      <c r="S3" s="13" t="s">
        <v>128</v>
      </c>
      <c r="T3" s="12" t="s">
        <v>131</v>
      </c>
      <c r="U3" s="12" t="s">
        <v>132</v>
      </c>
      <c r="V3" s="12" t="s">
        <v>132</v>
      </c>
    </row>
    <row r="4" spans="1:22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2"/>
      <c r="K4" s="12"/>
      <c r="L4" s="12"/>
      <c r="M4" s="28"/>
      <c r="N4" s="12"/>
      <c r="Q4" s="12"/>
      <c r="R4" s="12"/>
      <c r="S4" s="12"/>
      <c r="T4" s="12"/>
      <c r="U4" s="12"/>
      <c r="V4" s="12"/>
    </row>
    <row r="5" spans="1:22" ht="15" x14ac:dyDescent="0.2">
      <c r="A5" s="5"/>
      <c r="B5" s="5"/>
      <c r="C5" s="6"/>
      <c r="D5" s="7"/>
      <c r="E5" s="14">
        <f>SUM(E6:E277)</f>
        <v>4596.5640000000003</v>
      </c>
      <c r="F5" s="14">
        <f>SUM(F6:F277)</f>
        <v>12233.188999999997</v>
      </c>
      <c r="G5" s="11"/>
      <c r="H5" s="14">
        <f t="shared" ref="H5:N5" si="0">SUM(H6:H277)</f>
        <v>0</v>
      </c>
      <c r="I5" s="14">
        <f t="shared" si="0"/>
        <v>0</v>
      </c>
      <c r="J5" s="14">
        <f t="shared" si="0"/>
        <v>1759</v>
      </c>
      <c r="K5" s="14">
        <f t="shared" si="0"/>
        <v>0</v>
      </c>
      <c r="L5" s="14">
        <f t="shared" si="0"/>
        <v>919.31279999999992</v>
      </c>
      <c r="M5" s="29">
        <f t="shared" si="0"/>
        <v>4205.7379999999994</v>
      </c>
      <c r="N5" s="14">
        <f t="shared" si="0"/>
        <v>0</v>
      </c>
      <c r="Q5" s="14">
        <f t="shared" ref="Q5:S5" si="1">SUM(Q6:Q277)</f>
        <v>1086.0058000000001</v>
      </c>
      <c r="R5" s="14">
        <f t="shared" si="1"/>
        <v>0</v>
      </c>
      <c r="S5" s="14">
        <f t="shared" si="1"/>
        <v>0</v>
      </c>
      <c r="T5" s="12"/>
      <c r="U5" s="14">
        <f t="shared" ref="U5:V5" si="2">SUM(U6:U277)</f>
        <v>4139.5590000000002</v>
      </c>
      <c r="V5" s="14">
        <f t="shared" si="2"/>
        <v>0</v>
      </c>
    </row>
    <row r="6" spans="1:22" outlineLevel="1" x14ac:dyDescent="0.2">
      <c r="A6" s="8" t="s">
        <v>9</v>
      </c>
      <c r="B6" s="8" t="s">
        <v>10</v>
      </c>
      <c r="C6" s="9">
        <v>202.46</v>
      </c>
      <c r="D6" s="9"/>
      <c r="E6" s="9">
        <v>1.34</v>
      </c>
      <c r="F6" s="9">
        <v>178.535</v>
      </c>
      <c r="G6" s="15">
        <f>VLOOKUP(A6,[1]TDSheet!$A:$G,7,0)</f>
        <v>1</v>
      </c>
      <c r="L6" s="2">
        <f>E6/5</f>
        <v>0.26800000000000002</v>
      </c>
      <c r="M6" s="30"/>
      <c r="N6" s="16"/>
      <c r="O6" s="32">
        <f>(F6+J6+M6)/L6</f>
        <v>666.17537313432831</v>
      </c>
      <c r="P6" s="32">
        <f>(F6+J6)/L6</f>
        <v>666.17537313432831</v>
      </c>
      <c r="Q6" s="2">
        <f>VLOOKUP(A6,[1]TDSheet!$A:$L,12,0)</f>
        <v>0.53200000000000003</v>
      </c>
      <c r="U6" s="2">
        <f>M6*G6</f>
        <v>0</v>
      </c>
    </row>
    <row r="7" spans="1:22" outlineLevel="1" x14ac:dyDescent="0.2">
      <c r="A7" s="8" t="s">
        <v>11</v>
      </c>
      <c r="B7" s="8" t="s">
        <v>10</v>
      </c>
      <c r="C7" s="9">
        <v>198.452</v>
      </c>
      <c r="D7" s="9"/>
      <c r="E7" s="9">
        <v>21.375</v>
      </c>
      <c r="F7" s="9">
        <v>166.4</v>
      </c>
      <c r="G7" s="15">
        <f>VLOOKUP(A7,[1]TDSheet!$A:$G,7,0)</f>
        <v>1</v>
      </c>
      <c r="L7" s="2">
        <f t="shared" ref="L7:L70" si="3">E7/5</f>
        <v>4.2750000000000004</v>
      </c>
      <c r="M7" s="30"/>
      <c r="N7" s="16"/>
      <c r="O7" s="32">
        <f t="shared" ref="O7:O70" si="4">(F7+J7+M7)/L7</f>
        <v>38.923976608187132</v>
      </c>
      <c r="P7" s="32">
        <f t="shared" ref="P7:P70" si="5">(F7+J7)/L7</f>
        <v>38.923976608187132</v>
      </c>
      <c r="Q7" s="2">
        <f>VLOOKUP(A7,[1]TDSheet!$A:$L,12,0)</f>
        <v>5.3464</v>
      </c>
      <c r="U7" s="2">
        <f t="shared" ref="U7:U70" si="6">M7*G7</f>
        <v>0</v>
      </c>
    </row>
    <row r="8" spans="1:22" outlineLevel="1" x14ac:dyDescent="0.2">
      <c r="A8" s="8" t="s">
        <v>12</v>
      </c>
      <c r="B8" s="8" t="s">
        <v>10</v>
      </c>
      <c r="C8" s="9">
        <v>43.716000000000001</v>
      </c>
      <c r="D8" s="9"/>
      <c r="E8" s="9"/>
      <c r="F8" s="9">
        <v>30.85</v>
      </c>
      <c r="G8" s="15">
        <f>VLOOKUP(A8,[1]TDSheet!$A:$G,7,0)</f>
        <v>1</v>
      </c>
      <c r="L8" s="2">
        <f t="shared" si="3"/>
        <v>0</v>
      </c>
      <c r="M8" s="30"/>
      <c r="N8" s="16"/>
      <c r="O8" s="32" t="e">
        <f t="shared" si="4"/>
        <v>#DIV/0!</v>
      </c>
      <c r="P8" s="32" t="e">
        <f t="shared" si="5"/>
        <v>#DIV/0!</v>
      </c>
      <c r="Q8" s="2">
        <f>VLOOKUP(A8,[1]TDSheet!$A:$L,12,0)</f>
        <v>0.43</v>
      </c>
      <c r="U8" s="2">
        <f t="shared" si="6"/>
        <v>0</v>
      </c>
    </row>
    <row r="9" spans="1:22" outlineLevel="1" x14ac:dyDescent="0.2">
      <c r="A9" s="8" t="s">
        <v>13</v>
      </c>
      <c r="B9" s="8" t="s">
        <v>10</v>
      </c>
      <c r="C9" s="9">
        <v>289.24299999999999</v>
      </c>
      <c r="D9" s="9"/>
      <c r="E9" s="9">
        <v>127.01300000000001</v>
      </c>
      <c r="F9" s="9">
        <v>162.22999999999999</v>
      </c>
      <c r="G9" s="15">
        <f>VLOOKUP(A9,[1]TDSheet!$A:$G,7,0)</f>
        <v>1</v>
      </c>
      <c r="L9" s="2">
        <f t="shared" si="3"/>
        <v>25.4026</v>
      </c>
      <c r="M9" s="31">
        <v>100</v>
      </c>
      <c r="N9" s="16"/>
      <c r="O9" s="32">
        <f t="shared" si="4"/>
        <v>10.322959067182101</v>
      </c>
      <c r="P9" s="32">
        <f t="shared" si="5"/>
        <v>6.3863541527245236</v>
      </c>
      <c r="Q9" s="2">
        <f>VLOOKUP(A9,[1]TDSheet!$A:$L,12,0)</f>
        <v>9.5361999999999991</v>
      </c>
      <c r="U9" s="2">
        <f t="shared" si="6"/>
        <v>100</v>
      </c>
    </row>
    <row r="10" spans="1:22" outlineLevel="1" x14ac:dyDescent="0.2">
      <c r="A10" s="8" t="s">
        <v>14</v>
      </c>
      <c r="B10" s="8" t="s">
        <v>10</v>
      </c>
      <c r="C10" s="9">
        <v>36.332999999999998</v>
      </c>
      <c r="D10" s="9"/>
      <c r="E10" s="9"/>
      <c r="F10" s="9">
        <v>36.332999999999998</v>
      </c>
      <c r="G10" s="15">
        <f>VLOOKUP(A10,[1]TDSheet!$A:$G,7,0)</f>
        <v>1</v>
      </c>
      <c r="L10" s="2">
        <f t="shared" si="3"/>
        <v>0</v>
      </c>
      <c r="M10" s="30"/>
      <c r="N10" s="16"/>
      <c r="O10" s="32" t="e">
        <f t="shared" si="4"/>
        <v>#DIV/0!</v>
      </c>
      <c r="P10" s="32" t="e">
        <f t="shared" si="5"/>
        <v>#DIV/0!</v>
      </c>
      <c r="Q10" s="2">
        <f>VLOOKUP(A10,[1]TDSheet!$A:$L,12,0)</f>
        <v>0</v>
      </c>
      <c r="U10" s="2">
        <f t="shared" si="6"/>
        <v>0</v>
      </c>
    </row>
    <row r="11" spans="1:22" outlineLevel="1" x14ac:dyDescent="0.2">
      <c r="A11" s="8" t="s">
        <v>15</v>
      </c>
      <c r="B11" s="8" t="s">
        <v>10</v>
      </c>
      <c r="C11" s="9">
        <v>100.512</v>
      </c>
      <c r="D11" s="9">
        <v>24.805</v>
      </c>
      <c r="E11" s="9">
        <v>14.91</v>
      </c>
      <c r="F11" s="9">
        <v>94.108000000000004</v>
      </c>
      <c r="G11" s="15">
        <f>VLOOKUP(A11,[1]TDSheet!$A:$G,7,0)</f>
        <v>1</v>
      </c>
      <c r="L11" s="2">
        <f t="shared" si="3"/>
        <v>2.9820000000000002</v>
      </c>
      <c r="M11" s="30"/>
      <c r="N11" s="16"/>
      <c r="O11" s="32">
        <f t="shared" si="4"/>
        <v>31.558685446009388</v>
      </c>
      <c r="P11" s="32">
        <f t="shared" si="5"/>
        <v>31.558685446009388</v>
      </c>
      <c r="Q11" s="2">
        <f>VLOOKUP(A11,[1]TDSheet!$A:$L,12,0)</f>
        <v>6.2417999999999996</v>
      </c>
      <c r="U11" s="2">
        <f t="shared" si="6"/>
        <v>0</v>
      </c>
    </row>
    <row r="12" spans="1:22" outlineLevel="1" x14ac:dyDescent="0.2">
      <c r="A12" s="8" t="s">
        <v>16</v>
      </c>
      <c r="B12" s="8" t="s">
        <v>10</v>
      </c>
      <c r="C12" s="9">
        <v>75.81</v>
      </c>
      <c r="D12" s="9"/>
      <c r="E12" s="9">
        <v>37.840000000000003</v>
      </c>
      <c r="F12" s="9">
        <v>37.97</v>
      </c>
      <c r="G12" s="15">
        <f>VLOOKUP(A12,[1]TDSheet!$A:$G,7,0)</f>
        <v>1</v>
      </c>
      <c r="L12" s="2">
        <f t="shared" si="3"/>
        <v>7.5680000000000005</v>
      </c>
      <c r="M12" s="31">
        <v>40</v>
      </c>
      <c r="N12" s="16"/>
      <c r="O12" s="32">
        <f t="shared" si="4"/>
        <v>10.302589852008456</v>
      </c>
      <c r="P12" s="32">
        <f t="shared" si="5"/>
        <v>5.0171775898520083</v>
      </c>
      <c r="Q12" s="2">
        <f>VLOOKUP(A12,[1]TDSheet!$A:$L,12,0)</f>
        <v>7.2962000000000007</v>
      </c>
      <c r="U12" s="2">
        <f t="shared" si="6"/>
        <v>40</v>
      </c>
    </row>
    <row r="13" spans="1:22" outlineLevel="1" x14ac:dyDescent="0.2">
      <c r="A13" s="8" t="s">
        <v>17</v>
      </c>
      <c r="B13" s="8" t="s">
        <v>10</v>
      </c>
      <c r="C13" s="9">
        <v>76.876999999999995</v>
      </c>
      <c r="D13" s="9">
        <v>110.211</v>
      </c>
      <c r="E13" s="9">
        <v>8.5109999999999992</v>
      </c>
      <c r="F13" s="9">
        <v>178.577</v>
      </c>
      <c r="G13" s="15">
        <f>VLOOKUP(A13,[1]TDSheet!$A:$G,7,0)</f>
        <v>1</v>
      </c>
      <c r="J13" s="2">
        <v>100</v>
      </c>
      <c r="L13" s="2">
        <f t="shared" si="3"/>
        <v>1.7021999999999999</v>
      </c>
      <c r="M13" s="30"/>
      <c r="N13" s="16"/>
      <c r="O13" s="32">
        <f t="shared" si="4"/>
        <v>163.65703207613677</v>
      </c>
      <c r="P13" s="32">
        <f t="shared" si="5"/>
        <v>163.65703207613677</v>
      </c>
      <c r="Q13" s="2">
        <f>VLOOKUP(A13,[1]TDSheet!$A:$L,12,0)</f>
        <v>1.6716000000000002</v>
      </c>
      <c r="U13" s="2">
        <f t="shared" si="6"/>
        <v>0</v>
      </c>
    </row>
    <row r="14" spans="1:22" outlineLevel="1" x14ac:dyDescent="0.2">
      <c r="A14" s="8" t="s">
        <v>18</v>
      </c>
      <c r="B14" s="8" t="s">
        <v>19</v>
      </c>
      <c r="C14" s="9">
        <v>62</v>
      </c>
      <c r="D14" s="9"/>
      <c r="E14" s="9">
        <v>7</v>
      </c>
      <c r="F14" s="9">
        <v>55</v>
      </c>
      <c r="G14" s="15">
        <f>VLOOKUP(A14,[1]TDSheet!$A:$G,7,0)</f>
        <v>0.5</v>
      </c>
      <c r="L14" s="2">
        <f t="shared" si="3"/>
        <v>1.4</v>
      </c>
      <c r="M14" s="30"/>
      <c r="N14" s="16"/>
      <c r="O14" s="32">
        <f t="shared" si="4"/>
        <v>39.285714285714285</v>
      </c>
      <c r="P14" s="32">
        <f t="shared" si="5"/>
        <v>39.285714285714285</v>
      </c>
      <c r="Q14" s="2">
        <f>VLOOKUP(A14,[1]TDSheet!$A:$L,12,0)</f>
        <v>2</v>
      </c>
      <c r="U14" s="2">
        <f t="shared" si="6"/>
        <v>0</v>
      </c>
    </row>
    <row r="15" spans="1:22" outlineLevel="1" x14ac:dyDescent="0.2">
      <c r="A15" s="8" t="s">
        <v>20</v>
      </c>
      <c r="B15" s="8" t="s">
        <v>19</v>
      </c>
      <c r="C15" s="9">
        <v>89</v>
      </c>
      <c r="D15" s="9"/>
      <c r="E15" s="9">
        <v>1</v>
      </c>
      <c r="F15" s="9">
        <v>88</v>
      </c>
      <c r="G15" s="15">
        <f>VLOOKUP(A15,[1]TDSheet!$A:$G,7,0)</f>
        <v>0.5</v>
      </c>
      <c r="L15" s="2">
        <f t="shared" si="3"/>
        <v>0.2</v>
      </c>
      <c r="M15" s="30"/>
      <c r="N15" s="16"/>
      <c r="O15" s="32">
        <f t="shared" si="4"/>
        <v>440</v>
      </c>
      <c r="P15" s="32">
        <f t="shared" si="5"/>
        <v>440</v>
      </c>
      <c r="Q15" s="2">
        <f>VLOOKUP(A15,[1]TDSheet!$A:$L,12,0)</f>
        <v>0.2</v>
      </c>
      <c r="U15" s="2">
        <f t="shared" si="6"/>
        <v>0</v>
      </c>
    </row>
    <row r="16" spans="1:22" outlineLevel="1" x14ac:dyDescent="0.2">
      <c r="A16" s="8" t="s">
        <v>21</v>
      </c>
      <c r="B16" s="8" t="s">
        <v>19</v>
      </c>
      <c r="C16" s="9">
        <v>201</v>
      </c>
      <c r="D16" s="9"/>
      <c r="E16" s="9">
        <v>10</v>
      </c>
      <c r="F16" s="9">
        <v>191</v>
      </c>
      <c r="G16" s="15">
        <f>VLOOKUP(A16,[1]TDSheet!$A:$G,7,0)</f>
        <v>0.4</v>
      </c>
      <c r="J16" s="2">
        <f>20/G16</f>
        <v>50</v>
      </c>
      <c r="L16" s="2">
        <f t="shared" si="3"/>
        <v>2</v>
      </c>
      <c r="M16" s="30"/>
      <c r="N16" s="16"/>
      <c r="O16" s="32">
        <f t="shared" si="4"/>
        <v>120.5</v>
      </c>
      <c r="P16" s="32">
        <f t="shared" si="5"/>
        <v>120.5</v>
      </c>
      <c r="Q16" s="2">
        <f>VLOOKUP(A16,[1]TDSheet!$A:$L,12,0)</f>
        <v>2.6</v>
      </c>
      <c r="U16" s="2">
        <f t="shared" si="6"/>
        <v>0</v>
      </c>
    </row>
    <row r="17" spans="1:21" outlineLevel="1" x14ac:dyDescent="0.2">
      <c r="A17" s="8" t="s">
        <v>22</v>
      </c>
      <c r="B17" s="8" t="s">
        <v>19</v>
      </c>
      <c r="C17" s="9">
        <v>87</v>
      </c>
      <c r="D17" s="9"/>
      <c r="E17" s="9">
        <v>15</v>
      </c>
      <c r="F17" s="9">
        <v>39</v>
      </c>
      <c r="G17" s="15">
        <f>VLOOKUP(A17,[1]TDSheet!$A:$G,7,0)</f>
        <v>0.5</v>
      </c>
      <c r="L17" s="2">
        <f t="shared" si="3"/>
        <v>3</v>
      </c>
      <c r="M17" s="30">
        <v>5</v>
      </c>
      <c r="N17" s="16"/>
      <c r="O17" s="32">
        <f t="shared" si="4"/>
        <v>14.666666666666666</v>
      </c>
      <c r="P17" s="32">
        <f t="shared" si="5"/>
        <v>13</v>
      </c>
      <c r="Q17" s="2">
        <f>VLOOKUP(A17,[1]TDSheet!$A:$L,12,0)</f>
        <v>3.8</v>
      </c>
      <c r="U17" s="2">
        <f t="shared" si="6"/>
        <v>2.5</v>
      </c>
    </row>
    <row r="18" spans="1:21" outlineLevel="1" x14ac:dyDescent="0.2">
      <c r="A18" s="8" t="s">
        <v>23</v>
      </c>
      <c r="B18" s="8" t="s">
        <v>19</v>
      </c>
      <c r="C18" s="9">
        <v>54</v>
      </c>
      <c r="D18" s="9"/>
      <c r="E18" s="9">
        <v>2</v>
      </c>
      <c r="F18" s="9">
        <v>52</v>
      </c>
      <c r="G18" s="15">
        <f>VLOOKUP(A18,[1]TDSheet!$A:$G,7,0)</f>
        <v>0.5</v>
      </c>
      <c r="J18" s="2">
        <f>12/G18</f>
        <v>24</v>
      </c>
      <c r="L18" s="2">
        <f t="shared" si="3"/>
        <v>0.4</v>
      </c>
      <c r="M18" s="30"/>
      <c r="N18" s="16"/>
      <c r="O18" s="32">
        <f t="shared" si="4"/>
        <v>190</v>
      </c>
      <c r="P18" s="32">
        <f t="shared" si="5"/>
        <v>190</v>
      </c>
      <c r="Q18" s="2">
        <f>VLOOKUP(A18,[1]TDSheet!$A:$L,12,0)</f>
        <v>0.4</v>
      </c>
      <c r="U18" s="2">
        <f t="shared" si="6"/>
        <v>0</v>
      </c>
    </row>
    <row r="19" spans="1:21" outlineLevel="1" x14ac:dyDescent="0.2">
      <c r="A19" s="8" t="s">
        <v>24</v>
      </c>
      <c r="B19" s="8" t="s">
        <v>19</v>
      </c>
      <c r="C19" s="9">
        <v>24</v>
      </c>
      <c r="D19" s="9"/>
      <c r="E19" s="9">
        <v>4</v>
      </c>
      <c r="F19" s="9">
        <v>20</v>
      </c>
      <c r="G19" s="15">
        <f>VLOOKUP(A19,[1]TDSheet!$A:$G,7,0)</f>
        <v>0.45</v>
      </c>
      <c r="L19" s="2">
        <f t="shared" si="3"/>
        <v>0.8</v>
      </c>
      <c r="M19" s="30">
        <v>4.5</v>
      </c>
      <c r="N19" s="16"/>
      <c r="O19" s="32">
        <f t="shared" si="4"/>
        <v>30.625</v>
      </c>
      <c r="P19" s="32">
        <f t="shared" si="5"/>
        <v>25</v>
      </c>
      <c r="Q19" s="2">
        <f>VLOOKUP(A19,[1]TDSheet!$A:$L,12,0)</f>
        <v>1.2</v>
      </c>
      <c r="U19" s="2">
        <f t="shared" si="6"/>
        <v>2.0249999999999999</v>
      </c>
    </row>
    <row r="20" spans="1:21" outlineLevel="1" x14ac:dyDescent="0.2">
      <c r="A20" s="8" t="s">
        <v>25</v>
      </c>
      <c r="B20" s="8" t="s">
        <v>19</v>
      </c>
      <c r="C20" s="9">
        <v>12</v>
      </c>
      <c r="D20" s="9">
        <v>12</v>
      </c>
      <c r="E20" s="9">
        <v>8</v>
      </c>
      <c r="F20" s="9">
        <v>12</v>
      </c>
      <c r="G20" s="15">
        <f>VLOOKUP(A20,[1]TDSheet!$A:$G,7,0)</f>
        <v>0.33</v>
      </c>
      <c r="L20" s="2">
        <f t="shared" si="3"/>
        <v>1.6</v>
      </c>
      <c r="M20" s="30">
        <v>5</v>
      </c>
      <c r="N20" s="16"/>
      <c r="O20" s="32">
        <f t="shared" si="4"/>
        <v>10.625</v>
      </c>
      <c r="P20" s="32">
        <f t="shared" si="5"/>
        <v>7.5</v>
      </c>
      <c r="Q20" s="2">
        <f>VLOOKUP(A20,[1]TDSheet!$A:$L,12,0)</f>
        <v>2.4</v>
      </c>
      <c r="U20" s="2">
        <f t="shared" si="6"/>
        <v>1.6500000000000001</v>
      </c>
    </row>
    <row r="21" spans="1:21" outlineLevel="1" x14ac:dyDescent="0.2">
      <c r="A21" s="8" t="s">
        <v>26</v>
      </c>
      <c r="B21" s="8" t="s">
        <v>19</v>
      </c>
      <c r="C21" s="9">
        <v>17</v>
      </c>
      <c r="D21" s="9"/>
      <c r="E21" s="9"/>
      <c r="F21" s="9">
        <v>17</v>
      </c>
      <c r="G21" s="15">
        <f>VLOOKUP(A21,[1]TDSheet!$A:$G,7,0)</f>
        <v>0.45</v>
      </c>
      <c r="L21" s="2">
        <f t="shared" si="3"/>
        <v>0</v>
      </c>
      <c r="M21" s="30"/>
      <c r="N21" s="16"/>
      <c r="O21" s="32" t="e">
        <f t="shared" si="4"/>
        <v>#DIV/0!</v>
      </c>
      <c r="P21" s="32" t="e">
        <f t="shared" si="5"/>
        <v>#DIV/0!</v>
      </c>
      <c r="Q21" s="2">
        <f>VLOOKUP(A21,[1]TDSheet!$A:$L,12,0)</f>
        <v>0</v>
      </c>
      <c r="U21" s="2">
        <f t="shared" si="6"/>
        <v>0</v>
      </c>
    </row>
    <row r="22" spans="1:21" outlineLevel="1" x14ac:dyDescent="0.2">
      <c r="A22" s="8" t="s">
        <v>27</v>
      </c>
      <c r="B22" s="8" t="s">
        <v>19</v>
      </c>
      <c r="C22" s="9">
        <v>83</v>
      </c>
      <c r="D22" s="9"/>
      <c r="E22" s="9">
        <v>3</v>
      </c>
      <c r="F22" s="9">
        <v>51</v>
      </c>
      <c r="G22" s="15">
        <f>VLOOKUP(A22,[1]TDSheet!$A:$G,7,0)</f>
        <v>0.5</v>
      </c>
      <c r="L22" s="2">
        <f t="shared" si="3"/>
        <v>0.6</v>
      </c>
      <c r="M22" s="30"/>
      <c r="N22" s="16"/>
      <c r="O22" s="32">
        <f t="shared" si="4"/>
        <v>85</v>
      </c>
      <c r="P22" s="32">
        <f t="shared" si="5"/>
        <v>85</v>
      </c>
      <c r="Q22" s="2">
        <f>VLOOKUP(A22,[1]TDSheet!$A:$L,12,0)</f>
        <v>0.8</v>
      </c>
      <c r="U22" s="2">
        <f t="shared" si="6"/>
        <v>0</v>
      </c>
    </row>
    <row r="23" spans="1:21" outlineLevel="1" x14ac:dyDescent="0.2">
      <c r="A23" s="8" t="s">
        <v>28</v>
      </c>
      <c r="B23" s="8" t="s">
        <v>19</v>
      </c>
      <c r="C23" s="10"/>
      <c r="D23" s="9">
        <v>20</v>
      </c>
      <c r="E23" s="9"/>
      <c r="F23" s="9">
        <v>20</v>
      </c>
      <c r="G23" s="15">
        <f>VLOOKUP(A23,[1]TDSheet!$A:$G,7,0)</f>
        <v>0.4</v>
      </c>
      <c r="L23" s="2">
        <f t="shared" si="3"/>
        <v>0</v>
      </c>
      <c r="M23" s="30"/>
      <c r="N23" s="16"/>
      <c r="O23" s="32" t="e">
        <f t="shared" si="4"/>
        <v>#DIV/0!</v>
      </c>
      <c r="P23" s="32" t="e">
        <f t="shared" si="5"/>
        <v>#DIV/0!</v>
      </c>
      <c r="Q23" s="2">
        <f>VLOOKUP(A23,[1]TDSheet!$A:$L,12,0)</f>
        <v>0</v>
      </c>
      <c r="U23" s="2">
        <f t="shared" si="6"/>
        <v>0</v>
      </c>
    </row>
    <row r="24" spans="1:21" outlineLevel="1" x14ac:dyDescent="0.2">
      <c r="A24" s="8" t="s">
        <v>29</v>
      </c>
      <c r="B24" s="8" t="s">
        <v>19</v>
      </c>
      <c r="C24" s="9">
        <v>3</v>
      </c>
      <c r="D24" s="9">
        <v>15</v>
      </c>
      <c r="E24" s="9"/>
      <c r="F24" s="9">
        <v>18</v>
      </c>
      <c r="G24" s="15">
        <f>VLOOKUP(A24,[1]TDSheet!$A:$G,7,0)</f>
        <v>0.17</v>
      </c>
      <c r="L24" s="2">
        <f t="shared" si="3"/>
        <v>0</v>
      </c>
      <c r="M24" s="30"/>
      <c r="N24" s="16"/>
      <c r="O24" s="32" t="e">
        <f t="shared" si="4"/>
        <v>#DIV/0!</v>
      </c>
      <c r="P24" s="32" t="e">
        <f t="shared" si="5"/>
        <v>#DIV/0!</v>
      </c>
      <c r="Q24" s="2">
        <f>VLOOKUP(A24,[1]TDSheet!$A:$L,12,0)</f>
        <v>0</v>
      </c>
      <c r="U24" s="2">
        <f t="shared" si="6"/>
        <v>0</v>
      </c>
    </row>
    <row r="25" spans="1:21" outlineLevel="1" x14ac:dyDescent="0.2">
      <c r="A25" s="8" t="s">
        <v>30</v>
      </c>
      <c r="B25" s="8" t="s">
        <v>19</v>
      </c>
      <c r="C25" s="9">
        <v>39</v>
      </c>
      <c r="D25" s="9"/>
      <c r="E25" s="9"/>
      <c r="F25" s="9">
        <v>39</v>
      </c>
      <c r="G25" s="15">
        <f>VLOOKUP(A25,[1]TDSheet!$A:$G,7,0)</f>
        <v>0.4</v>
      </c>
      <c r="L25" s="2">
        <f t="shared" si="3"/>
        <v>0</v>
      </c>
      <c r="M25" s="30"/>
      <c r="N25" s="16"/>
      <c r="O25" s="32" t="e">
        <f t="shared" si="4"/>
        <v>#DIV/0!</v>
      </c>
      <c r="P25" s="32" t="e">
        <f t="shared" si="5"/>
        <v>#DIV/0!</v>
      </c>
      <c r="Q25" s="2">
        <f>VLOOKUP(A25,[1]TDSheet!$A:$L,12,0)</f>
        <v>0</v>
      </c>
      <c r="U25" s="2">
        <f t="shared" si="6"/>
        <v>0</v>
      </c>
    </row>
    <row r="26" spans="1:21" outlineLevel="1" x14ac:dyDescent="0.2">
      <c r="A26" s="8" t="s">
        <v>31</v>
      </c>
      <c r="B26" s="8" t="s">
        <v>19</v>
      </c>
      <c r="C26" s="10"/>
      <c r="D26" s="9">
        <v>60</v>
      </c>
      <c r="E26" s="9"/>
      <c r="F26" s="9">
        <v>40</v>
      </c>
      <c r="G26" s="15">
        <f>VLOOKUP(A26,[1]TDSheet!$A:$G,7,0)</f>
        <v>0.5</v>
      </c>
      <c r="L26" s="2">
        <f t="shared" si="3"/>
        <v>0</v>
      </c>
      <c r="M26" s="30"/>
      <c r="N26" s="16"/>
      <c r="O26" s="32" t="e">
        <f t="shared" si="4"/>
        <v>#DIV/0!</v>
      </c>
      <c r="P26" s="32" t="e">
        <f t="shared" si="5"/>
        <v>#DIV/0!</v>
      </c>
      <c r="Q26" s="2">
        <f>VLOOKUP(A26,[1]TDSheet!$A:$L,12,0)</f>
        <v>4</v>
      </c>
      <c r="U26" s="2">
        <f t="shared" si="6"/>
        <v>0</v>
      </c>
    </row>
    <row r="27" spans="1:21" outlineLevel="1" x14ac:dyDescent="0.2">
      <c r="A27" s="8" t="s">
        <v>32</v>
      </c>
      <c r="B27" s="8" t="s">
        <v>19</v>
      </c>
      <c r="C27" s="9">
        <v>75</v>
      </c>
      <c r="D27" s="9"/>
      <c r="E27" s="9">
        <v>12</v>
      </c>
      <c r="F27" s="9">
        <v>63</v>
      </c>
      <c r="G27" s="15">
        <f>VLOOKUP(A27,[1]TDSheet!$A:$G,7,0)</f>
        <v>0.5</v>
      </c>
      <c r="L27" s="2">
        <f t="shared" si="3"/>
        <v>2.4</v>
      </c>
      <c r="M27" s="30"/>
      <c r="N27" s="16"/>
      <c r="O27" s="32">
        <f t="shared" si="4"/>
        <v>26.25</v>
      </c>
      <c r="P27" s="32">
        <f t="shared" si="5"/>
        <v>26.25</v>
      </c>
      <c r="Q27" s="2">
        <f>VLOOKUP(A27,[1]TDSheet!$A:$L,12,0)</f>
        <v>2.4</v>
      </c>
      <c r="U27" s="2">
        <f t="shared" si="6"/>
        <v>0</v>
      </c>
    </row>
    <row r="28" spans="1:21" outlineLevel="1" x14ac:dyDescent="0.2">
      <c r="A28" s="8" t="s">
        <v>33</v>
      </c>
      <c r="B28" s="8" t="s">
        <v>19</v>
      </c>
      <c r="C28" s="9">
        <v>172</v>
      </c>
      <c r="D28" s="9"/>
      <c r="E28" s="9">
        <v>32</v>
      </c>
      <c r="F28" s="9">
        <v>100</v>
      </c>
      <c r="G28" s="15">
        <f>VLOOKUP(A28,[1]TDSheet!$A:$G,7,0)</f>
        <v>0.5</v>
      </c>
      <c r="L28" s="2">
        <f t="shared" si="3"/>
        <v>6.4</v>
      </c>
      <c r="M28" s="30"/>
      <c r="N28" s="16"/>
      <c r="O28" s="32">
        <f t="shared" si="4"/>
        <v>15.625</v>
      </c>
      <c r="P28" s="32">
        <f t="shared" si="5"/>
        <v>15.625</v>
      </c>
      <c r="Q28" s="2">
        <f>VLOOKUP(A28,[1]TDSheet!$A:$L,12,0)</f>
        <v>15.4</v>
      </c>
      <c r="U28" s="2">
        <f t="shared" si="6"/>
        <v>0</v>
      </c>
    </row>
    <row r="29" spans="1:21" outlineLevel="1" x14ac:dyDescent="0.2">
      <c r="A29" s="8" t="s">
        <v>34</v>
      </c>
      <c r="B29" s="8" t="s">
        <v>19</v>
      </c>
      <c r="C29" s="9">
        <v>37</v>
      </c>
      <c r="D29" s="9">
        <v>52</v>
      </c>
      <c r="E29" s="9"/>
      <c r="F29" s="9">
        <v>89</v>
      </c>
      <c r="G29" s="15">
        <f>VLOOKUP(A29,[1]TDSheet!$A:$G,7,0)</f>
        <v>0.5</v>
      </c>
      <c r="L29" s="2">
        <f t="shared" si="3"/>
        <v>0</v>
      </c>
      <c r="M29" s="30"/>
      <c r="N29" s="16"/>
      <c r="O29" s="32" t="e">
        <f t="shared" si="4"/>
        <v>#DIV/0!</v>
      </c>
      <c r="P29" s="32" t="e">
        <f t="shared" si="5"/>
        <v>#DIV/0!</v>
      </c>
      <c r="Q29" s="2">
        <f>VLOOKUP(A29,[1]TDSheet!$A:$L,12,0)</f>
        <v>0</v>
      </c>
      <c r="U29" s="2">
        <f t="shared" si="6"/>
        <v>0</v>
      </c>
    </row>
    <row r="30" spans="1:21" outlineLevel="1" x14ac:dyDescent="0.2">
      <c r="A30" s="8" t="s">
        <v>35</v>
      </c>
      <c r="B30" s="8" t="s">
        <v>19</v>
      </c>
      <c r="C30" s="9">
        <v>57</v>
      </c>
      <c r="D30" s="9">
        <v>12</v>
      </c>
      <c r="E30" s="9">
        <v>4</v>
      </c>
      <c r="F30" s="9">
        <v>35</v>
      </c>
      <c r="G30" s="15">
        <f>VLOOKUP(A30,[1]TDSheet!$A:$G,7,0)</f>
        <v>0.35</v>
      </c>
      <c r="J30" s="2">
        <f>21/G30</f>
        <v>60.000000000000007</v>
      </c>
      <c r="L30" s="2">
        <f t="shared" si="3"/>
        <v>0.8</v>
      </c>
      <c r="M30" s="30"/>
      <c r="N30" s="16"/>
      <c r="O30" s="32">
        <f t="shared" si="4"/>
        <v>118.75</v>
      </c>
      <c r="P30" s="32">
        <f t="shared" si="5"/>
        <v>118.75</v>
      </c>
      <c r="Q30" s="2">
        <f>VLOOKUP(A30,[1]TDSheet!$A:$L,12,0)</f>
        <v>6.6</v>
      </c>
      <c r="U30" s="2">
        <f t="shared" si="6"/>
        <v>0</v>
      </c>
    </row>
    <row r="31" spans="1:21" outlineLevel="1" x14ac:dyDescent="0.2">
      <c r="A31" s="8" t="s">
        <v>36</v>
      </c>
      <c r="B31" s="8" t="s">
        <v>19</v>
      </c>
      <c r="C31" s="9">
        <v>160</v>
      </c>
      <c r="D31" s="9"/>
      <c r="E31" s="9">
        <v>10</v>
      </c>
      <c r="F31" s="9">
        <v>135</v>
      </c>
      <c r="G31" s="15">
        <f>VLOOKUP(A31,[1]TDSheet!$A:$G,7,0)</f>
        <v>0.17</v>
      </c>
      <c r="L31" s="2">
        <f t="shared" si="3"/>
        <v>2</v>
      </c>
      <c r="M31" s="30"/>
      <c r="N31" s="16"/>
      <c r="O31" s="32">
        <f t="shared" si="4"/>
        <v>67.5</v>
      </c>
      <c r="P31" s="32">
        <f t="shared" si="5"/>
        <v>67.5</v>
      </c>
      <c r="Q31" s="2">
        <f>VLOOKUP(A31,[1]TDSheet!$A:$L,12,0)</f>
        <v>5</v>
      </c>
      <c r="U31" s="2">
        <f t="shared" si="6"/>
        <v>0</v>
      </c>
    </row>
    <row r="32" spans="1:21" outlineLevel="1" x14ac:dyDescent="0.2">
      <c r="A32" s="8" t="s">
        <v>37</v>
      </c>
      <c r="B32" s="8" t="s">
        <v>19</v>
      </c>
      <c r="C32" s="9">
        <v>29</v>
      </c>
      <c r="D32" s="9">
        <v>24</v>
      </c>
      <c r="E32" s="9">
        <v>4</v>
      </c>
      <c r="F32" s="9">
        <v>49</v>
      </c>
      <c r="G32" s="15">
        <f>VLOOKUP(A32,[1]TDSheet!$A:$G,7,0)</f>
        <v>0.28000000000000003</v>
      </c>
      <c r="L32" s="2">
        <f t="shared" si="3"/>
        <v>0.8</v>
      </c>
      <c r="M32" s="30"/>
      <c r="N32" s="16"/>
      <c r="O32" s="32">
        <f t="shared" si="4"/>
        <v>61.25</v>
      </c>
      <c r="P32" s="32">
        <f t="shared" si="5"/>
        <v>61.25</v>
      </c>
      <c r="Q32" s="2">
        <f>VLOOKUP(A32,[1]TDSheet!$A:$L,12,0)</f>
        <v>2.6</v>
      </c>
      <c r="U32" s="2">
        <f t="shared" si="6"/>
        <v>0</v>
      </c>
    </row>
    <row r="33" spans="1:21" outlineLevel="1" x14ac:dyDescent="0.2">
      <c r="A33" s="8" t="s">
        <v>38</v>
      </c>
      <c r="B33" s="8" t="s">
        <v>19</v>
      </c>
      <c r="C33" s="9">
        <v>49</v>
      </c>
      <c r="D33" s="9">
        <v>30</v>
      </c>
      <c r="E33" s="9">
        <v>22</v>
      </c>
      <c r="F33" s="9">
        <v>45</v>
      </c>
      <c r="G33" s="15">
        <f>VLOOKUP(A33,[1]TDSheet!$A:$G,7,0)</f>
        <v>0.42</v>
      </c>
      <c r="L33" s="2">
        <f t="shared" si="3"/>
        <v>4.4000000000000004</v>
      </c>
      <c r="M33" s="30">
        <f t="shared" ref="M33:M70" si="7">12*L33-F33-J33</f>
        <v>7.8000000000000043</v>
      </c>
      <c r="N33" s="16"/>
      <c r="O33" s="32">
        <f t="shared" si="4"/>
        <v>12</v>
      </c>
      <c r="P33" s="32">
        <f t="shared" si="5"/>
        <v>10.227272727272727</v>
      </c>
      <c r="Q33" s="2">
        <f>VLOOKUP(A33,[1]TDSheet!$A:$L,12,0)</f>
        <v>6.8</v>
      </c>
      <c r="U33" s="2">
        <f t="shared" si="6"/>
        <v>3.2760000000000016</v>
      </c>
    </row>
    <row r="34" spans="1:21" outlineLevel="1" x14ac:dyDescent="0.2">
      <c r="A34" s="8" t="s">
        <v>39</v>
      </c>
      <c r="B34" s="8" t="s">
        <v>19</v>
      </c>
      <c r="C34" s="9">
        <v>76</v>
      </c>
      <c r="D34" s="9"/>
      <c r="E34" s="9">
        <v>25</v>
      </c>
      <c r="F34" s="9">
        <v>45</v>
      </c>
      <c r="G34" s="15">
        <f>VLOOKUP(A34,[1]TDSheet!$A:$G,7,0)</f>
        <v>0.42</v>
      </c>
      <c r="J34" s="2">
        <f>25.2/G34</f>
        <v>60</v>
      </c>
      <c r="L34" s="2">
        <f t="shared" si="3"/>
        <v>5</v>
      </c>
      <c r="M34" s="30"/>
      <c r="N34" s="16"/>
      <c r="O34" s="32">
        <f t="shared" si="4"/>
        <v>21</v>
      </c>
      <c r="P34" s="32">
        <f t="shared" si="5"/>
        <v>21</v>
      </c>
      <c r="Q34" s="2">
        <f>VLOOKUP(A34,[1]TDSheet!$A:$L,12,0)</f>
        <v>7</v>
      </c>
      <c r="U34" s="2">
        <f t="shared" si="6"/>
        <v>0</v>
      </c>
    </row>
    <row r="35" spans="1:21" outlineLevel="1" x14ac:dyDescent="0.2">
      <c r="A35" s="8" t="s">
        <v>40</v>
      </c>
      <c r="B35" s="8" t="s">
        <v>19</v>
      </c>
      <c r="C35" s="9">
        <v>129</v>
      </c>
      <c r="D35" s="9">
        <v>114</v>
      </c>
      <c r="E35" s="9">
        <v>12</v>
      </c>
      <c r="F35" s="9">
        <v>207</v>
      </c>
      <c r="G35" s="15">
        <f>VLOOKUP(A35,[1]TDSheet!$A:$G,7,0)</f>
        <v>0.6</v>
      </c>
      <c r="L35" s="2">
        <f t="shared" si="3"/>
        <v>2.4</v>
      </c>
      <c r="M35" s="30"/>
      <c r="N35" s="16"/>
      <c r="O35" s="32">
        <f t="shared" si="4"/>
        <v>86.25</v>
      </c>
      <c r="P35" s="32">
        <f t="shared" si="5"/>
        <v>86.25</v>
      </c>
      <c r="Q35" s="2">
        <f>VLOOKUP(A35,[1]TDSheet!$A:$L,12,0)</f>
        <v>6.8</v>
      </c>
      <c r="U35" s="2">
        <f t="shared" si="6"/>
        <v>0</v>
      </c>
    </row>
    <row r="36" spans="1:21" outlineLevel="1" x14ac:dyDescent="0.2">
      <c r="A36" s="8" t="s">
        <v>41</v>
      </c>
      <c r="B36" s="8" t="s">
        <v>19</v>
      </c>
      <c r="C36" s="9">
        <v>4</v>
      </c>
      <c r="D36" s="9">
        <v>24</v>
      </c>
      <c r="E36" s="9"/>
      <c r="F36" s="9">
        <v>24</v>
      </c>
      <c r="G36" s="15">
        <f>VLOOKUP(A36,[1]TDSheet!$A:$G,7,0)</f>
        <v>0.42</v>
      </c>
      <c r="L36" s="2">
        <f t="shared" si="3"/>
        <v>0</v>
      </c>
      <c r="M36" s="30"/>
      <c r="N36" s="16"/>
      <c r="O36" s="32" t="e">
        <f t="shared" si="4"/>
        <v>#DIV/0!</v>
      </c>
      <c r="P36" s="32" t="e">
        <f t="shared" si="5"/>
        <v>#DIV/0!</v>
      </c>
      <c r="Q36" s="2">
        <f>VLOOKUP(A36,[1]TDSheet!$A:$L,12,0)</f>
        <v>0</v>
      </c>
      <c r="U36" s="2">
        <f t="shared" si="6"/>
        <v>0</v>
      </c>
    </row>
    <row r="37" spans="1:21" outlineLevel="1" x14ac:dyDescent="0.2">
      <c r="A37" s="8" t="s">
        <v>42</v>
      </c>
      <c r="B37" s="8" t="s">
        <v>19</v>
      </c>
      <c r="C37" s="9">
        <v>39</v>
      </c>
      <c r="D37" s="9"/>
      <c r="E37" s="9">
        <v>1</v>
      </c>
      <c r="F37" s="9">
        <v>35</v>
      </c>
      <c r="G37" s="15">
        <f>VLOOKUP(A37,[1]TDSheet!$A:$G,7,0)</f>
        <v>0.45</v>
      </c>
      <c r="L37" s="2">
        <f t="shared" si="3"/>
        <v>0.2</v>
      </c>
      <c r="M37" s="30"/>
      <c r="N37" s="16"/>
      <c r="O37" s="32">
        <f t="shared" si="4"/>
        <v>175</v>
      </c>
      <c r="P37" s="32">
        <f t="shared" si="5"/>
        <v>175</v>
      </c>
      <c r="Q37" s="2">
        <f>VLOOKUP(A37,[1]TDSheet!$A:$L,12,0)</f>
        <v>0.8</v>
      </c>
      <c r="U37" s="2">
        <f t="shared" si="6"/>
        <v>0</v>
      </c>
    </row>
    <row r="38" spans="1:21" outlineLevel="1" x14ac:dyDescent="0.2">
      <c r="A38" s="8" t="s">
        <v>43</v>
      </c>
      <c r="B38" s="8" t="s">
        <v>19</v>
      </c>
      <c r="C38" s="9">
        <v>8</v>
      </c>
      <c r="D38" s="9">
        <v>16</v>
      </c>
      <c r="E38" s="9"/>
      <c r="F38" s="9">
        <v>24</v>
      </c>
      <c r="G38" s="15">
        <f>VLOOKUP(A38,[1]TDSheet!$A:$G,7,0)</f>
        <v>0.55000000000000004</v>
      </c>
      <c r="L38" s="2">
        <f t="shared" si="3"/>
        <v>0</v>
      </c>
      <c r="M38" s="30"/>
      <c r="N38" s="16"/>
      <c r="O38" s="32" t="e">
        <f t="shared" si="4"/>
        <v>#DIV/0!</v>
      </c>
      <c r="P38" s="32" t="e">
        <f t="shared" si="5"/>
        <v>#DIV/0!</v>
      </c>
      <c r="Q38" s="2">
        <f>VLOOKUP(A38,[1]TDSheet!$A:$L,12,0)</f>
        <v>0</v>
      </c>
      <c r="U38" s="2">
        <f t="shared" si="6"/>
        <v>0</v>
      </c>
    </row>
    <row r="39" spans="1:21" outlineLevel="1" x14ac:dyDescent="0.2">
      <c r="A39" s="8" t="s">
        <v>44</v>
      </c>
      <c r="B39" s="8" t="s">
        <v>19</v>
      </c>
      <c r="C39" s="9">
        <v>14</v>
      </c>
      <c r="D39" s="9"/>
      <c r="E39" s="9">
        <v>11</v>
      </c>
      <c r="F39" s="9">
        <v>3</v>
      </c>
      <c r="G39" s="15">
        <f>VLOOKUP(A39,[1]TDSheet!$A:$G,7,0)</f>
        <v>0.35</v>
      </c>
      <c r="J39" s="2">
        <f>1.75/G39</f>
        <v>5</v>
      </c>
      <c r="L39" s="2">
        <f t="shared" si="3"/>
        <v>2.2000000000000002</v>
      </c>
      <c r="M39" s="30">
        <f t="shared" si="7"/>
        <v>18.400000000000002</v>
      </c>
      <c r="N39" s="16"/>
      <c r="O39" s="32">
        <f t="shared" si="4"/>
        <v>12</v>
      </c>
      <c r="P39" s="32">
        <f t="shared" si="5"/>
        <v>3.6363636363636362</v>
      </c>
      <c r="Q39" s="2">
        <f>VLOOKUP(A39,[1]TDSheet!$A:$L,12,0)</f>
        <v>2.2000000000000002</v>
      </c>
      <c r="U39" s="2">
        <f t="shared" si="6"/>
        <v>6.44</v>
      </c>
    </row>
    <row r="40" spans="1:21" outlineLevel="1" x14ac:dyDescent="0.2">
      <c r="A40" s="8" t="s">
        <v>45</v>
      </c>
      <c r="B40" s="8" t="s">
        <v>19</v>
      </c>
      <c r="C40" s="9">
        <v>2</v>
      </c>
      <c r="D40" s="9"/>
      <c r="E40" s="9">
        <v>2</v>
      </c>
      <c r="F40" s="9"/>
      <c r="G40" s="15">
        <f>VLOOKUP(A40,[1]TDSheet!$A:$G,7,0)</f>
        <v>0.35</v>
      </c>
      <c r="J40" s="2">
        <f>14/G40</f>
        <v>40</v>
      </c>
      <c r="L40" s="2">
        <f t="shared" si="3"/>
        <v>0.4</v>
      </c>
      <c r="M40" s="30"/>
      <c r="N40" s="16"/>
      <c r="O40" s="32">
        <f t="shared" si="4"/>
        <v>100</v>
      </c>
      <c r="P40" s="32">
        <f t="shared" si="5"/>
        <v>100</v>
      </c>
      <c r="Q40" s="2">
        <f>VLOOKUP(A40,[1]TDSheet!$A:$L,12,0)</f>
        <v>0.4</v>
      </c>
      <c r="U40" s="2">
        <f t="shared" si="6"/>
        <v>0</v>
      </c>
    </row>
    <row r="41" spans="1:21" outlineLevel="1" x14ac:dyDescent="0.2">
      <c r="A41" s="8" t="s">
        <v>46</v>
      </c>
      <c r="B41" s="8" t="s">
        <v>19</v>
      </c>
      <c r="C41" s="9">
        <v>15</v>
      </c>
      <c r="D41" s="9"/>
      <c r="E41" s="9">
        <v>5</v>
      </c>
      <c r="F41" s="9">
        <v>4</v>
      </c>
      <c r="G41" s="15">
        <f>VLOOKUP(A41,[1]TDSheet!$A:$G,7,0)</f>
        <v>0.35</v>
      </c>
      <c r="J41" s="2">
        <f>10.5/G41</f>
        <v>30.000000000000004</v>
      </c>
      <c r="L41" s="2">
        <f t="shared" si="3"/>
        <v>1</v>
      </c>
      <c r="M41" s="30"/>
      <c r="N41" s="16"/>
      <c r="O41" s="32">
        <f t="shared" si="4"/>
        <v>34</v>
      </c>
      <c r="P41" s="32">
        <f t="shared" si="5"/>
        <v>34</v>
      </c>
      <c r="Q41" s="2">
        <f>VLOOKUP(A41,[1]TDSheet!$A:$L,12,0)</f>
        <v>2.4</v>
      </c>
      <c r="U41" s="2">
        <f t="shared" si="6"/>
        <v>0</v>
      </c>
    </row>
    <row r="42" spans="1:21" outlineLevel="1" x14ac:dyDescent="0.2">
      <c r="A42" s="8" t="s">
        <v>47</v>
      </c>
      <c r="B42" s="8" t="s">
        <v>10</v>
      </c>
      <c r="C42" s="9">
        <v>486.22199999999998</v>
      </c>
      <c r="D42" s="9"/>
      <c r="E42" s="9">
        <v>67.766000000000005</v>
      </c>
      <c r="F42" s="9">
        <v>407.863</v>
      </c>
      <c r="G42" s="15">
        <f>VLOOKUP(A42,[1]TDSheet!$A:$G,7,0)</f>
        <v>1</v>
      </c>
      <c r="L42" s="2">
        <f t="shared" si="3"/>
        <v>13.5532</v>
      </c>
      <c r="M42" s="30"/>
      <c r="N42" s="16"/>
      <c r="O42" s="32">
        <f t="shared" si="4"/>
        <v>30.093483457781186</v>
      </c>
      <c r="P42" s="32">
        <f t="shared" si="5"/>
        <v>30.093483457781186</v>
      </c>
      <c r="Q42" s="2">
        <f>VLOOKUP(A42,[1]TDSheet!$A:$L,12,0)</f>
        <v>15.671799999999999</v>
      </c>
      <c r="U42" s="2">
        <f t="shared" si="6"/>
        <v>0</v>
      </c>
    </row>
    <row r="43" spans="1:21" outlineLevel="1" x14ac:dyDescent="0.2">
      <c r="A43" s="8" t="s">
        <v>48</v>
      </c>
      <c r="B43" s="8" t="s">
        <v>10</v>
      </c>
      <c r="C43" s="9">
        <v>1211.4100000000001</v>
      </c>
      <c r="D43" s="9"/>
      <c r="E43" s="9">
        <v>369.18</v>
      </c>
      <c r="F43" s="9">
        <v>742.54</v>
      </c>
      <c r="G43" s="15">
        <f>VLOOKUP(A43,[1]TDSheet!$A:$G,7,0)</f>
        <v>1</v>
      </c>
      <c r="L43" s="2">
        <f t="shared" si="3"/>
        <v>73.835999999999999</v>
      </c>
      <c r="M43" s="30">
        <f t="shared" si="7"/>
        <v>143.49199999999996</v>
      </c>
      <c r="N43" s="16"/>
      <c r="O43" s="32">
        <f t="shared" si="4"/>
        <v>12</v>
      </c>
      <c r="P43" s="32">
        <f t="shared" si="5"/>
        <v>10.056611950809902</v>
      </c>
      <c r="Q43" s="2">
        <f>VLOOKUP(A43,[1]TDSheet!$A:$L,12,0)</f>
        <v>99.272000000000006</v>
      </c>
      <c r="U43" s="2">
        <f t="shared" si="6"/>
        <v>143.49199999999996</v>
      </c>
    </row>
    <row r="44" spans="1:21" outlineLevel="1" x14ac:dyDescent="0.2">
      <c r="A44" s="22" t="s">
        <v>49</v>
      </c>
      <c r="B44" s="22" t="s">
        <v>10</v>
      </c>
      <c r="C44" s="23"/>
      <c r="D44" s="24"/>
      <c r="E44" s="24">
        <v>8.8970000000000002</v>
      </c>
      <c r="F44" s="24">
        <v>-8.8970000000000002</v>
      </c>
      <c r="G44" s="15">
        <f>VLOOKUP(A44,[1]TDSheet!$A:$G,7,0)</f>
        <v>1</v>
      </c>
      <c r="L44" s="2">
        <f t="shared" si="3"/>
        <v>1.7794000000000001</v>
      </c>
      <c r="M44" s="30"/>
      <c r="N44" s="16"/>
      <c r="O44" s="32">
        <f t="shared" si="4"/>
        <v>-5</v>
      </c>
      <c r="P44" s="32">
        <f t="shared" si="5"/>
        <v>-5</v>
      </c>
      <c r="Q44" s="2">
        <f>VLOOKUP(A44,[1]TDSheet!$A:$L,12,0)</f>
        <v>1.7794000000000001</v>
      </c>
      <c r="T44" s="2" t="s">
        <v>136</v>
      </c>
      <c r="U44" s="2">
        <f t="shared" si="6"/>
        <v>0</v>
      </c>
    </row>
    <row r="45" spans="1:21" outlineLevel="1" x14ac:dyDescent="0.2">
      <c r="A45" s="8" t="s">
        <v>50</v>
      </c>
      <c r="B45" s="8" t="s">
        <v>10</v>
      </c>
      <c r="C45" s="9">
        <v>26.45</v>
      </c>
      <c r="D45" s="9">
        <v>36.69</v>
      </c>
      <c r="E45" s="9">
        <v>37.619999999999997</v>
      </c>
      <c r="F45" s="9">
        <v>4.3499999999999996</v>
      </c>
      <c r="G45" s="15">
        <f>VLOOKUP(A45,[1]TDSheet!$A:$G,7,0)</f>
        <v>1</v>
      </c>
      <c r="L45" s="2">
        <f t="shared" si="3"/>
        <v>7.5239999999999991</v>
      </c>
      <c r="M45" s="30">
        <f>9*L45-F45-J45</f>
        <v>63.365999999999993</v>
      </c>
      <c r="N45" s="16"/>
      <c r="O45" s="32">
        <f t="shared" si="4"/>
        <v>9</v>
      </c>
      <c r="P45" s="32">
        <f t="shared" si="5"/>
        <v>0.57814992025518341</v>
      </c>
      <c r="Q45" s="2">
        <f>VLOOKUP(A45,[1]TDSheet!$A:$L,12,0)</f>
        <v>11.757999999999999</v>
      </c>
      <c r="U45" s="2">
        <f t="shared" si="6"/>
        <v>63.365999999999993</v>
      </c>
    </row>
    <row r="46" spans="1:21" outlineLevel="1" x14ac:dyDescent="0.2">
      <c r="A46" s="8" t="s">
        <v>51</v>
      </c>
      <c r="B46" s="8" t="s">
        <v>10</v>
      </c>
      <c r="C46" s="9">
        <v>49.33</v>
      </c>
      <c r="D46" s="9">
        <v>31.827999999999999</v>
      </c>
      <c r="E46" s="9">
        <v>69.453999999999994</v>
      </c>
      <c r="F46" s="9">
        <v>6.4009999999999998</v>
      </c>
      <c r="G46" s="15">
        <f>VLOOKUP(A46,[1]TDSheet!$A:$G,7,0)</f>
        <v>1</v>
      </c>
      <c r="J46" s="2">
        <v>20</v>
      </c>
      <c r="L46" s="2">
        <f t="shared" si="3"/>
        <v>13.890799999999999</v>
      </c>
      <c r="M46" s="30">
        <f>10*L46-F46-J46</f>
        <v>112.50699999999998</v>
      </c>
      <c r="N46" s="16"/>
      <c r="O46" s="32">
        <f t="shared" si="4"/>
        <v>10</v>
      </c>
      <c r="P46" s="32">
        <f t="shared" si="5"/>
        <v>1.9006104759985027</v>
      </c>
      <c r="Q46" s="2">
        <f>VLOOKUP(A46,[1]TDSheet!$A:$L,12,0)</f>
        <v>14.951400000000001</v>
      </c>
      <c r="U46" s="2">
        <f t="shared" si="6"/>
        <v>112.50699999999998</v>
      </c>
    </row>
    <row r="47" spans="1:21" outlineLevel="1" x14ac:dyDescent="0.2">
      <c r="A47" s="8" t="s">
        <v>52</v>
      </c>
      <c r="B47" s="8" t="s">
        <v>10</v>
      </c>
      <c r="C47" s="9">
        <v>988.09500000000003</v>
      </c>
      <c r="D47" s="9">
        <v>48.755000000000003</v>
      </c>
      <c r="E47" s="9">
        <v>564.86500000000001</v>
      </c>
      <c r="F47" s="9">
        <v>347.11500000000001</v>
      </c>
      <c r="G47" s="15">
        <f>VLOOKUP(A47,[1]TDSheet!$A:$G,7,0)</f>
        <v>1</v>
      </c>
      <c r="L47" s="2">
        <f t="shared" si="3"/>
        <v>112.973</v>
      </c>
      <c r="M47" s="30">
        <f>11*L47-F47-J47</f>
        <v>895.58799999999997</v>
      </c>
      <c r="N47" s="16"/>
      <c r="O47" s="32">
        <f t="shared" si="4"/>
        <v>11</v>
      </c>
      <c r="P47" s="32">
        <f t="shared" si="5"/>
        <v>3.0725483080027973</v>
      </c>
      <c r="Q47" s="2">
        <f>VLOOKUP(A47,[1]TDSheet!$A:$L,12,0)</f>
        <v>136.35499999999999</v>
      </c>
      <c r="U47" s="2">
        <f t="shared" si="6"/>
        <v>895.58799999999997</v>
      </c>
    </row>
    <row r="48" spans="1:21" outlineLevel="1" x14ac:dyDescent="0.2">
      <c r="A48" s="8" t="s">
        <v>53</v>
      </c>
      <c r="B48" s="8" t="s">
        <v>10</v>
      </c>
      <c r="C48" s="10"/>
      <c r="D48" s="9">
        <v>0.93500000000000005</v>
      </c>
      <c r="E48" s="9"/>
      <c r="F48" s="9">
        <v>0.93500000000000005</v>
      </c>
      <c r="G48" s="15">
        <f>VLOOKUP(A48,[1]TDSheet!$A:$G,7,0)</f>
        <v>1</v>
      </c>
      <c r="L48" s="2">
        <f t="shared" si="3"/>
        <v>0</v>
      </c>
      <c r="M48" s="31">
        <v>400</v>
      </c>
      <c r="N48" s="16"/>
      <c r="O48" s="32" t="e">
        <f t="shared" si="4"/>
        <v>#DIV/0!</v>
      </c>
      <c r="P48" s="32" t="e">
        <f t="shared" si="5"/>
        <v>#DIV/0!</v>
      </c>
      <c r="Q48" s="2">
        <f>VLOOKUP(A48,[1]TDSheet!$A:$L,12,0)</f>
        <v>0</v>
      </c>
      <c r="T48" s="25" t="s">
        <v>137</v>
      </c>
      <c r="U48" s="2">
        <f t="shared" si="6"/>
        <v>400</v>
      </c>
    </row>
    <row r="49" spans="1:21" outlineLevel="1" x14ac:dyDescent="0.2">
      <c r="A49" s="22" t="s">
        <v>54</v>
      </c>
      <c r="B49" s="22" t="s">
        <v>10</v>
      </c>
      <c r="C49" s="24">
        <v>267.60700000000003</v>
      </c>
      <c r="D49" s="24">
        <v>35.094000000000001</v>
      </c>
      <c r="E49" s="24">
        <v>31.61</v>
      </c>
      <c r="F49" s="24">
        <v>271.09100000000001</v>
      </c>
      <c r="G49" s="15">
        <f>VLOOKUP(A49,[1]TDSheet!$A:$G,7,0)</f>
        <v>1</v>
      </c>
      <c r="L49" s="2">
        <f t="shared" si="3"/>
        <v>6.3220000000000001</v>
      </c>
      <c r="M49" s="30"/>
      <c r="N49" s="16"/>
      <c r="O49" s="32">
        <f t="shared" si="4"/>
        <v>42.880575767162291</v>
      </c>
      <c r="P49" s="32">
        <f t="shared" si="5"/>
        <v>42.880575767162291</v>
      </c>
      <c r="Q49" s="2">
        <f>VLOOKUP(A49,[1]TDSheet!$A:$L,12,0)</f>
        <v>25.9754</v>
      </c>
      <c r="T49" s="2" t="s">
        <v>136</v>
      </c>
      <c r="U49" s="2">
        <f t="shared" si="6"/>
        <v>0</v>
      </c>
    </row>
    <row r="50" spans="1:21" outlineLevel="1" x14ac:dyDescent="0.2">
      <c r="A50" s="8" t="s">
        <v>55</v>
      </c>
      <c r="B50" s="8" t="s">
        <v>10</v>
      </c>
      <c r="C50" s="9">
        <v>476.875</v>
      </c>
      <c r="D50" s="9">
        <v>0.439</v>
      </c>
      <c r="E50" s="9">
        <v>173.16499999999999</v>
      </c>
      <c r="F50" s="9">
        <v>220.434</v>
      </c>
      <c r="G50" s="15">
        <f>VLOOKUP(A50,[1]TDSheet!$A:$G,7,0)</f>
        <v>1</v>
      </c>
      <c r="L50" s="2">
        <f t="shared" si="3"/>
        <v>34.632999999999996</v>
      </c>
      <c r="M50" s="30">
        <v>150</v>
      </c>
      <c r="N50" s="16"/>
      <c r="O50" s="32">
        <f t="shared" si="4"/>
        <v>10.695983599457165</v>
      </c>
      <c r="P50" s="32">
        <f t="shared" si="5"/>
        <v>6.3648543296855609</v>
      </c>
      <c r="Q50" s="2">
        <f>VLOOKUP(A50,[1]TDSheet!$A:$L,12,0)</f>
        <v>47.2</v>
      </c>
      <c r="U50" s="2">
        <f t="shared" si="6"/>
        <v>150</v>
      </c>
    </row>
    <row r="51" spans="1:21" outlineLevel="1" x14ac:dyDescent="0.2">
      <c r="A51" s="8" t="s">
        <v>56</v>
      </c>
      <c r="B51" s="8" t="s">
        <v>10</v>
      </c>
      <c r="C51" s="9">
        <v>95.671999999999997</v>
      </c>
      <c r="D51" s="9"/>
      <c r="E51" s="9">
        <v>0.89</v>
      </c>
      <c r="F51" s="9">
        <v>94.781999999999996</v>
      </c>
      <c r="G51" s="15">
        <f>VLOOKUP(A51,[1]TDSheet!$A:$G,7,0)</f>
        <v>1</v>
      </c>
      <c r="L51" s="2">
        <f t="shared" si="3"/>
        <v>0.17799999999999999</v>
      </c>
      <c r="M51" s="30"/>
      <c r="N51" s="16"/>
      <c r="O51" s="32">
        <f t="shared" si="4"/>
        <v>532.48314606741576</v>
      </c>
      <c r="P51" s="32">
        <f t="shared" si="5"/>
        <v>532.48314606741576</v>
      </c>
      <c r="Q51" s="2">
        <f>VLOOKUP(A51,[1]TDSheet!$A:$L,12,0)</f>
        <v>0.17799999999999999</v>
      </c>
      <c r="U51" s="2">
        <f t="shared" si="6"/>
        <v>0</v>
      </c>
    </row>
    <row r="52" spans="1:21" outlineLevel="1" x14ac:dyDescent="0.2">
      <c r="A52" s="8" t="s">
        <v>57</v>
      </c>
      <c r="B52" s="8" t="s">
        <v>10</v>
      </c>
      <c r="C52" s="9">
        <v>165.96</v>
      </c>
      <c r="D52" s="9">
        <v>3.0000000000000001E-3</v>
      </c>
      <c r="E52" s="9">
        <v>36.832999999999998</v>
      </c>
      <c r="F52" s="9">
        <v>129.13</v>
      </c>
      <c r="G52" s="15">
        <f>VLOOKUP(A52,[1]TDSheet!$A:$G,7,0)</f>
        <v>1</v>
      </c>
      <c r="L52" s="2">
        <f t="shared" si="3"/>
        <v>7.3666</v>
      </c>
      <c r="M52" s="30"/>
      <c r="N52" s="16"/>
      <c r="O52" s="32">
        <f t="shared" si="4"/>
        <v>17.529117910569326</v>
      </c>
      <c r="P52" s="32">
        <f t="shared" si="5"/>
        <v>17.529117910569326</v>
      </c>
      <c r="Q52" s="2">
        <f>VLOOKUP(A52,[1]TDSheet!$A:$L,12,0)</f>
        <v>7.1906000000000008</v>
      </c>
      <c r="U52" s="2">
        <f t="shared" si="6"/>
        <v>0</v>
      </c>
    </row>
    <row r="53" spans="1:21" outlineLevel="1" x14ac:dyDescent="0.2">
      <c r="A53" s="8" t="s">
        <v>58</v>
      </c>
      <c r="B53" s="8" t="s">
        <v>10</v>
      </c>
      <c r="C53" s="9">
        <v>251.14</v>
      </c>
      <c r="D53" s="9">
        <v>2.98</v>
      </c>
      <c r="E53" s="9">
        <v>25.625</v>
      </c>
      <c r="F53" s="9">
        <v>228.495</v>
      </c>
      <c r="G53" s="15">
        <f>VLOOKUP(A53,[1]TDSheet!$A:$G,7,0)</f>
        <v>1</v>
      </c>
      <c r="L53" s="2">
        <f t="shared" si="3"/>
        <v>5.125</v>
      </c>
      <c r="M53" s="30"/>
      <c r="N53" s="16"/>
      <c r="O53" s="32">
        <f t="shared" si="4"/>
        <v>44.58439024390244</v>
      </c>
      <c r="P53" s="32">
        <f t="shared" si="5"/>
        <v>44.58439024390244</v>
      </c>
      <c r="Q53" s="2">
        <f>VLOOKUP(A53,[1]TDSheet!$A:$L,12,0)</f>
        <v>5.125</v>
      </c>
      <c r="U53" s="2">
        <f t="shared" si="6"/>
        <v>0</v>
      </c>
    </row>
    <row r="54" spans="1:21" outlineLevel="1" x14ac:dyDescent="0.2">
      <c r="A54" s="8" t="s">
        <v>59</v>
      </c>
      <c r="B54" s="8" t="s">
        <v>10</v>
      </c>
      <c r="C54" s="9">
        <v>64.015000000000001</v>
      </c>
      <c r="D54" s="9"/>
      <c r="E54" s="9"/>
      <c r="F54" s="9">
        <v>64.015000000000001</v>
      </c>
      <c r="G54" s="15">
        <f>VLOOKUP(A54,[1]TDSheet!$A:$G,7,0)</f>
        <v>1</v>
      </c>
      <c r="L54" s="2">
        <f t="shared" si="3"/>
        <v>0</v>
      </c>
      <c r="M54" s="30"/>
      <c r="N54" s="16"/>
      <c r="O54" s="32" t="e">
        <f t="shared" si="4"/>
        <v>#DIV/0!</v>
      </c>
      <c r="P54" s="32" t="e">
        <f t="shared" si="5"/>
        <v>#DIV/0!</v>
      </c>
      <c r="Q54" s="2">
        <f>VLOOKUP(A54,[1]TDSheet!$A:$L,12,0)</f>
        <v>0</v>
      </c>
      <c r="U54" s="2">
        <f t="shared" si="6"/>
        <v>0</v>
      </c>
    </row>
    <row r="55" spans="1:21" outlineLevel="1" x14ac:dyDescent="0.2">
      <c r="A55" s="8" t="s">
        <v>60</v>
      </c>
      <c r="B55" s="8" t="s">
        <v>10</v>
      </c>
      <c r="C55" s="9">
        <v>52.844999999999999</v>
      </c>
      <c r="D55" s="9"/>
      <c r="E55" s="9"/>
      <c r="F55" s="9">
        <v>52.844999999999999</v>
      </c>
      <c r="G55" s="15">
        <f>VLOOKUP(A55,[1]TDSheet!$A:$G,7,0)</f>
        <v>1</v>
      </c>
      <c r="L55" s="2">
        <f t="shared" si="3"/>
        <v>0</v>
      </c>
      <c r="M55" s="30"/>
      <c r="N55" s="16"/>
      <c r="O55" s="32" t="e">
        <f t="shared" si="4"/>
        <v>#DIV/0!</v>
      </c>
      <c r="P55" s="32" t="e">
        <f t="shared" si="5"/>
        <v>#DIV/0!</v>
      </c>
      <c r="Q55" s="2">
        <f>VLOOKUP(A55,[1]TDSheet!$A:$L,12,0)</f>
        <v>0</v>
      </c>
      <c r="U55" s="2">
        <f t="shared" si="6"/>
        <v>0</v>
      </c>
    </row>
    <row r="56" spans="1:21" outlineLevel="1" x14ac:dyDescent="0.2">
      <c r="A56" s="8" t="s">
        <v>61</v>
      </c>
      <c r="B56" s="8" t="s">
        <v>10</v>
      </c>
      <c r="C56" s="9">
        <v>253.25700000000001</v>
      </c>
      <c r="D56" s="9"/>
      <c r="E56" s="9"/>
      <c r="F56" s="9">
        <v>253.25700000000001</v>
      </c>
      <c r="G56" s="15">
        <f>VLOOKUP(A56,[1]TDSheet!$A:$G,7,0)</f>
        <v>1</v>
      </c>
      <c r="L56" s="2">
        <f t="shared" si="3"/>
        <v>0</v>
      </c>
      <c r="M56" s="30"/>
      <c r="N56" s="16"/>
      <c r="O56" s="32" t="e">
        <f t="shared" si="4"/>
        <v>#DIV/0!</v>
      </c>
      <c r="P56" s="32" t="e">
        <f t="shared" si="5"/>
        <v>#DIV/0!</v>
      </c>
      <c r="Q56" s="2">
        <f>VLOOKUP(A56,[1]TDSheet!$A:$L,12,0)</f>
        <v>0</v>
      </c>
      <c r="U56" s="2">
        <f t="shared" si="6"/>
        <v>0</v>
      </c>
    </row>
    <row r="57" spans="1:21" outlineLevel="1" x14ac:dyDescent="0.2">
      <c r="A57" s="8" t="s">
        <v>62</v>
      </c>
      <c r="B57" s="8" t="s">
        <v>10</v>
      </c>
      <c r="C57" s="9">
        <v>309.48</v>
      </c>
      <c r="D57" s="9">
        <v>0.13</v>
      </c>
      <c r="E57" s="9">
        <v>312.44499999999999</v>
      </c>
      <c r="F57" s="9">
        <v>-2.835</v>
      </c>
      <c r="G57" s="15">
        <f>VLOOKUP(A57,[1]TDSheet!$A:$G,7,0)</f>
        <v>1</v>
      </c>
      <c r="L57" s="2">
        <f t="shared" si="3"/>
        <v>62.488999999999997</v>
      </c>
      <c r="M57" s="30">
        <f>8*L57-F57-J57</f>
        <v>502.74699999999996</v>
      </c>
      <c r="N57" s="16"/>
      <c r="O57" s="32">
        <f t="shared" si="4"/>
        <v>8</v>
      </c>
      <c r="P57" s="32">
        <f t="shared" si="5"/>
        <v>-4.5367984765318697E-2</v>
      </c>
      <c r="Q57" s="2">
        <f>VLOOKUP(A57,[1]TDSheet!$A:$L,12,0)</f>
        <v>65.584000000000003</v>
      </c>
      <c r="U57" s="2">
        <f t="shared" si="6"/>
        <v>502.74699999999996</v>
      </c>
    </row>
    <row r="58" spans="1:21" outlineLevel="1" x14ac:dyDescent="0.2">
      <c r="A58" s="8" t="s">
        <v>63</v>
      </c>
      <c r="B58" s="8" t="s">
        <v>10</v>
      </c>
      <c r="C58" s="9">
        <v>39.512</v>
      </c>
      <c r="D58" s="9"/>
      <c r="E58" s="9">
        <v>15.788</v>
      </c>
      <c r="F58" s="9">
        <v>13.159000000000001</v>
      </c>
      <c r="G58" s="15">
        <f>VLOOKUP(A58,[1]TDSheet!$A:$G,7,0)</f>
        <v>1</v>
      </c>
      <c r="J58" s="2">
        <v>50</v>
      </c>
      <c r="L58" s="2">
        <f t="shared" si="3"/>
        <v>3.1576</v>
      </c>
      <c r="M58" s="30"/>
      <c r="N58" s="16"/>
      <c r="O58" s="32">
        <f t="shared" si="4"/>
        <v>20.002216873574866</v>
      </c>
      <c r="P58" s="32">
        <f t="shared" si="5"/>
        <v>20.002216873574866</v>
      </c>
      <c r="Q58" s="2">
        <f>VLOOKUP(A58,[1]TDSheet!$A:$L,12,0)</f>
        <v>5.0945999999999998</v>
      </c>
      <c r="U58" s="2">
        <f t="shared" si="6"/>
        <v>0</v>
      </c>
    </row>
    <row r="59" spans="1:21" outlineLevel="1" x14ac:dyDescent="0.2">
      <c r="A59" s="8" t="s">
        <v>64</v>
      </c>
      <c r="B59" s="8" t="s">
        <v>10</v>
      </c>
      <c r="C59" s="9">
        <v>59.604999999999997</v>
      </c>
      <c r="D59" s="9"/>
      <c r="E59" s="9">
        <v>10.76</v>
      </c>
      <c r="F59" s="9">
        <v>5.44</v>
      </c>
      <c r="G59" s="15">
        <f>VLOOKUP(A59,[1]TDSheet!$A:$G,7,0)</f>
        <v>1</v>
      </c>
      <c r="J59" s="2">
        <v>10</v>
      </c>
      <c r="L59" s="2">
        <f t="shared" si="3"/>
        <v>2.1520000000000001</v>
      </c>
      <c r="M59" s="30">
        <v>20</v>
      </c>
      <c r="N59" s="16"/>
      <c r="O59" s="32">
        <f t="shared" si="4"/>
        <v>16.468401486988846</v>
      </c>
      <c r="P59" s="32">
        <f t="shared" si="5"/>
        <v>7.1747211895910779</v>
      </c>
      <c r="Q59" s="2">
        <f>VLOOKUP(A59,[1]TDSheet!$A:$L,12,0)</f>
        <v>2.1520000000000001</v>
      </c>
      <c r="U59" s="2">
        <f t="shared" si="6"/>
        <v>20</v>
      </c>
    </row>
    <row r="60" spans="1:21" outlineLevel="1" x14ac:dyDescent="0.2">
      <c r="A60" s="8" t="s">
        <v>65</v>
      </c>
      <c r="B60" s="8" t="s">
        <v>10</v>
      </c>
      <c r="C60" s="9">
        <v>155.00700000000001</v>
      </c>
      <c r="D60" s="9"/>
      <c r="E60" s="9">
        <v>15.032</v>
      </c>
      <c r="F60" s="9">
        <v>139.97499999999999</v>
      </c>
      <c r="G60" s="15">
        <f>VLOOKUP(A60,[1]TDSheet!$A:$G,7,0)</f>
        <v>1</v>
      </c>
      <c r="L60" s="2">
        <f t="shared" si="3"/>
        <v>3.0064000000000002</v>
      </c>
      <c r="M60" s="30"/>
      <c r="N60" s="16"/>
      <c r="O60" s="32">
        <f t="shared" si="4"/>
        <v>46.559007450771681</v>
      </c>
      <c r="P60" s="32">
        <f t="shared" si="5"/>
        <v>46.559007450771681</v>
      </c>
      <c r="Q60" s="2">
        <f>VLOOKUP(A60,[1]TDSheet!$A:$L,12,0)</f>
        <v>3.0064000000000002</v>
      </c>
      <c r="U60" s="2">
        <f t="shared" si="6"/>
        <v>0</v>
      </c>
    </row>
    <row r="61" spans="1:21" outlineLevel="1" x14ac:dyDescent="0.2">
      <c r="A61" s="8" t="s">
        <v>66</v>
      </c>
      <c r="B61" s="8" t="s">
        <v>10</v>
      </c>
      <c r="C61" s="9">
        <v>9.0050000000000008</v>
      </c>
      <c r="D61" s="9"/>
      <c r="E61" s="9">
        <v>0.75</v>
      </c>
      <c r="F61" s="9">
        <v>8.2550000000000008</v>
      </c>
      <c r="G61" s="15">
        <f>VLOOKUP(A61,[1]TDSheet!$A:$G,7,0)</f>
        <v>1</v>
      </c>
      <c r="L61" s="2">
        <f t="shared" si="3"/>
        <v>0.15</v>
      </c>
      <c r="M61" s="30"/>
      <c r="N61" s="16"/>
      <c r="O61" s="32">
        <f t="shared" si="4"/>
        <v>55.033333333333339</v>
      </c>
      <c r="P61" s="32">
        <f t="shared" si="5"/>
        <v>55.033333333333339</v>
      </c>
      <c r="Q61" s="2">
        <f>VLOOKUP(A61,[1]TDSheet!$A:$L,12,0)</f>
        <v>0</v>
      </c>
      <c r="U61" s="2">
        <f t="shared" si="6"/>
        <v>0</v>
      </c>
    </row>
    <row r="62" spans="1:21" outlineLevel="1" x14ac:dyDescent="0.2">
      <c r="A62" s="8" t="s">
        <v>67</v>
      </c>
      <c r="B62" s="8" t="s">
        <v>10</v>
      </c>
      <c r="C62" s="9">
        <v>152.471</v>
      </c>
      <c r="D62" s="9">
        <v>1.7849999999999999</v>
      </c>
      <c r="E62" s="9">
        <v>39.521000000000001</v>
      </c>
      <c r="F62" s="9">
        <v>93.641000000000005</v>
      </c>
      <c r="G62" s="15">
        <f>VLOOKUP(A62,[1]TDSheet!$A:$G,7,0)</f>
        <v>1</v>
      </c>
      <c r="L62" s="2">
        <f t="shared" si="3"/>
        <v>7.9042000000000003</v>
      </c>
      <c r="M62" s="30"/>
      <c r="N62" s="16"/>
      <c r="O62" s="32">
        <f t="shared" si="4"/>
        <v>11.846992738038006</v>
      </c>
      <c r="P62" s="32">
        <f t="shared" si="5"/>
        <v>11.846992738038006</v>
      </c>
      <c r="Q62" s="2">
        <f>VLOOKUP(A62,[1]TDSheet!$A:$L,12,0)</f>
        <v>12.123000000000001</v>
      </c>
      <c r="U62" s="2">
        <f t="shared" si="6"/>
        <v>0</v>
      </c>
    </row>
    <row r="63" spans="1:21" outlineLevel="1" x14ac:dyDescent="0.2">
      <c r="A63" s="8" t="s">
        <v>68</v>
      </c>
      <c r="B63" s="8" t="s">
        <v>10</v>
      </c>
      <c r="C63" s="10"/>
      <c r="D63" s="9">
        <v>127.88800000000001</v>
      </c>
      <c r="E63" s="9">
        <v>118.67100000000001</v>
      </c>
      <c r="F63" s="9">
        <v>-3.3620000000000001</v>
      </c>
      <c r="G63" s="15">
        <f>VLOOKUP(A63,[1]TDSheet!$A:$G,7,0)</f>
        <v>1</v>
      </c>
      <c r="L63" s="2">
        <f t="shared" si="3"/>
        <v>23.734200000000001</v>
      </c>
      <c r="M63" s="30">
        <f>8*L63-F63-J63</f>
        <v>193.23560000000001</v>
      </c>
      <c r="N63" s="16"/>
      <c r="O63" s="32">
        <f t="shared" si="4"/>
        <v>8</v>
      </c>
      <c r="P63" s="32">
        <f t="shared" si="5"/>
        <v>-0.14165213068062121</v>
      </c>
      <c r="Q63" s="2">
        <f>VLOOKUP(A63,[1]TDSheet!$A:$L,12,0)</f>
        <v>24.955000000000002</v>
      </c>
      <c r="U63" s="2">
        <f t="shared" si="6"/>
        <v>193.23560000000001</v>
      </c>
    </row>
    <row r="64" spans="1:21" outlineLevel="1" x14ac:dyDescent="0.2">
      <c r="A64" s="8" t="s">
        <v>69</v>
      </c>
      <c r="B64" s="8" t="s">
        <v>10</v>
      </c>
      <c r="C64" s="9">
        <v>200.26300000000001</v>
      </c>
      <c r="D64" s="9"/>
      <c r="E64" s="9">
        <v>20.100000000000001</v>
      </c>
      <c r="F64" s="9">
        <v>171.548</v>
      </c>
      <c r="G64" s="15">
        <f>VLOOKUP(A64,[1]TDSheet!$A:$G,7,0)</f>
        <v>1</v>
      </c>
      <c r="J64" s="2">
        <v>50</v>
      </c>
      <c r="L64" s="2">
        <f t="shared" si="3"/>
        <v>4.0200000000000005</v>
      </c>
      <c r="M64" s="30"/>
      <c r="N64" s="16"/>
      <c r="O64" s="32">
        <f t="shared" si="4"/>
        <v>55.111442786069645</v>
      </c>
      <c r="P64" s="32">
        <f t="shared" si="5"/>
        <v>55.111442786069645</v>
      </c>
      <c r="Q64" s="2">
        <f>VLOOKUP(A64,[1]TDSheet!$A:$L,12,0)</f>
        <v>7.0389999999999997</v>
      </c>
      <c r="U64" s="2">
        <f t="shared" si="6"/>
        <v>0</v>
      </c>
    </row>
    <row r="65" spans="1:21" outlineLevel="1" x14ac:dyDescent="0.2">
      <c r="A65" s="8" t="s">
        <v>70</v>
      </c>
      <c r="B65" s="8" t="s">
        <v>10</v>
      </c>
      <c r="C65" s="9">
        <v>129.255</v>
      </c>
      <c r="D65" s="9"/>
      <c r="E65" s="9">
        <v>1.36</v>
      </c>
      <c r="F65" s="9">
        <v>127.895</v>
      </c>
      <c r="G65" s="15">
        <f>VLOOKUP(A65,[1]TDSheet!$A:$G,7,0)</f>
        <v>1</v>
      </c>
      <c r="L65" s="2">
        <f t="shared" si="3"/>
        <v>0.27200000000000002</v>
      </c>
      <c r="M65" s="30"/>
      <c r="N65" s="16"/>
      <c r="O65" s="32">
        <f t="shared" si="4"/>
        <v>470.20220588235287</v>
      </c>
      <c r="P65" s="32">
        <f t="shared" si="5"/>
        <v>470.20220588235287</v>
      </c>
      <c r="Q65" s="2">
        <f>VLOOKUP(A65,[1]TDSheet!$A:$L,12,0)</f>
        <v>0.27200000000000002</v>
      </c>
      <c r="U65" s="2">
        <f t="shared" si="6"/>
        <v>0</v>
      </c>
    </row>
    <row r="66" spans="1:21" outlineLevel="1" x14ac:dyDescent="0.2">
      <c r="A66" s="8" t="s">
        <v>71</v>
      </c>
      <c r="B66" s="8" t="s">
        <v>10</v>
      </c>
      <c r="C66" s="10"/>
      <c r="D66" s="9">
        <v>55.357999999999997</v>
      </c>
      <c r="E66" s="9">
        <v>23.774000000000001</v>
      </c>
      <c r="F66" s="9"/>
      <c r="G66" s="15">
        <f>VLOOKUP(A66,[1]TDSheet!$A:$G,7,0)</f>
        <v>1</v>
      </c>
      <c r="L66" s="2">
        <f t="shared" si="3"/>
        <v>4.7548000000000004</v>
      </c>
      <c r="M66" s="30">
        <v>100</v>
      </c>
      <c r="N66" s="16"/>
      <c r="O66" s="32">
        <f t="shared" si="4"/>
        <v>21.031378817195254</v>
      </c>
      <c r="P66" s="32">
        <f t="shared" si="5"/>
        <v>0</v>
      </c>
      <c r="Q66" s="2">
        <f>VLOOKUP(A66,[1]TDSheet!$A:$L,12,0)</f>
        <v>11.0716</v>
      </c>
      <c r="U66" s="2">
        <f t="shared" si="6"/>
        <v>100</v>
      </c>
    </row>
    <row r="67" spans="1:21" outlineLevel="1" x14ac:dyDescent="0.2">
      <c r="A67" s="8" t="s">
        <v>72</v>
      </c>
      <c r="B67" s="8" t="s">
        <v>10</v>
      </c>
      <c r="C67" s="9">
        <v>37.777000000000001</v>
      </c>
      <c r="D67" s="9"/>
      <c r="E67" s="9"/>
      <c r="F67" s="9">
        <v>37.777000000000001</v>
      </c>
      <c r="G67" s="15">
        <f>VLOOKUP(A67,[1]TDSheet!$A:$G,7,0)</f>
        <v>1</v>
      </c>
      <c r="J67" s="2">
        <v>80</v>
      </c>
      <c r="L67" s="2">
        <f t="shared" si="3"/>
        <v>0</v>
      </c>
      <c r="M67" s="30"/>
      <c r="N67" s="16"/>
      <c r="O67" s="32" t="e">
        <f t="shared" si="4"/>
        <v>#DIV/0!</v>
      </c>
      <c r="P67" s="32" t="e">
        <f t="shared" si="5"/>
        <v>#DIV/0!</v>
      </c>
      <c r="Q67" s="2">
        <f>VLOOKUP(A67,[1]TDSheet!$A:$L,12,0)</f>
        <v>0</v>
      </c>
      <c r="U67" s="2">
        <f t="shared" si="6"/>
        <v>0</v>
      </c>
    </row>
    <row r="68" spans="1:21" outlineLevel="1" x14ac:dyDescent="0.2">
      <c r="A68" s="8" t="s">
        <v>73</v>
      </c>
      <c r="B68" s="8" t="s">
        <v>10</v>
      </c>
      <c r="C68" s="10"/>
      <c r="D68" s="9">
        <v>48.710999999999999</v>
      </c>
      <c r="E68" s="9"/>
      <c r="F68" s="9"/>
      <c r="G68" s="15">
        <f>VLOOKUP(A68,[1]TDSheet!$A:$G,7,0)</f>
        <v>1</v>
      </c>
      <c r="L68" s="2">
        <f t="shared" si="3"/>
        <v>0</v>
      </c>
      <c r="M68" s="30">
        <v>70</v>
      </c>
      <c r="N68" s="16"/>
      <c r="O68" s="32" t="e">
        <f t="shared" si="4"/>
        <v>#DIV/0!</v>
      </c>
      <c r="P68" s="32" t="e">
        <f t="shared" si="5"/>
        <v>#DIV/0!</v>
      </c>
      <c r="Q68" s="2">
        <f>VLOOKUP(A68,[1]TDSheet!$A:$L,12,0)</f>
        <v>9.7422000000000004</v>
      </c>
      <c r="U68" s="2">
        <f t="shared" si="6"/>
        <v>70</v>
      </c>
    </row>
    <row r="69" spans="1:21" outlineLevel="1" x14ac:dyDescent="0.2">
      <c r="A69" s="8" t="s">
        <v>74</v>
      </c>
      <c r="B69" s="8" t="s">
        <v>10</v>
      </c>
      <c r="C69" s="9">
        <v>81.016999999999996</v>
      </c>
      <c r="D69" s="9"/>
      <c r="E69" s="9">
        <v>4.0519999999999996</v>
      </c>
      <c r="F69" s="9">
        <v>68.991</v>
      </c>
      <c r="G69" s="15">
        <f>VLOOKUP(A69,[1]TDSheet!$A:$G,7,0)</f>
        <v>1</v>
      </c>
      <c r="L69" s="2">
        <f t="shared" si="3"/>
        <v>0.8103999999999999</v>
      </c>
      <c r="M69" s="30"/>
      <c r="N69" s="16"/>
      <c r="O69" s="32">
        <f t="shared" si="4"/>
        <v>85.132033563672266</v>
      </c>
      <c r="P69" s="32">
        <f t="shared" si="5"/>
        <v>85.132033563672266</v>
      </c>
      <c r="Q69" s="2">
        <f>VLOOKUP(A69,[1]TDSheet!$A:$L,12,0)</f>
        <v>2.1341999999999999</v>
      </c>
      <c r="U69" s="2">
        <f t="shared" si="6"/>
        <v>0</v>
      </c>
    </row>
    <row r="70" spans="1:21" outlineLevel="1" x14ac:dyDescent="0.2">
      <c r="A70" s="8" t="s">
        <v>75</v>
      </c>
      <c r="B70" s="8" t="s">
        <v>10</v>
      </c>
      <c r="C70" s="9">
        <v>3582.46</v>
      </c>
      <c r="D70" s="9">
        <v>8.4339999999999993</v>
      </c>
      <c r="E70" s="9">
        <v>1457.5530000000001</v>
      </c>
      <c r="F70" s="9">
        <v>1928.4179999999999</v>
      </c>
      <c r="G70" s="15">
        <f>VLOOKUP(A70,[1]TDSheet!$A:$G,7,0)</f>
        <v>1</v>
      </c>
      <c r="J70" s="2">
        <v>500</v>
      </c>
      <c r="L70" s="2">
        <f t="shared" si="3"/>
        <v>291.51060000000001</v>
      </c>
      <c r="M70" s="30">
        <f t="shared" si="7"/>
        <v>1069.7092</v>
      </c>
      <c r="N70" s="16"/>
      <c r="O70" s="32">
        <f t="shared" si="4"/>
        <v>12</v>
      </c>
      <c r="P70" s="32">
        <f t="shared" si="5"/>
        <v>8.3304620826824127</v>
      </c>
      <c r="Q70" s="2">
        <f>VLOOKUP(A70,[1]TDSheet!$A:$L,12,0)</f>
        <v>260.85419999999999</v>
      </c>
      <c r="U70" s="2">
        <f t="shared" si="6"/>
        <v>1069.7092</v>
      </c>
    </row>
    <row r="71" spans="1:21" outlineLevel="1" x14ac:dyDescent="0.2">
      <c r="A71" s="8" t="s">
        <v>76</v>
      </c>
      <c r="B71" s="8" t="s">
        <v>10</v>
      </c>
      <c r="C71" s="9">
        <v>130.25899999999999</v>
      </c>
      <c r="D71" s="9"/>
      <c r="E71" s="9">
        <v>2.33</v>
      </c>
      <c r="F71" s="9">
        <v>127.929</v>
      </c>
      <c r="G71" s="15">
        <f>VLOOKUP(A71,[1]TDSheet!$A:$G,7,0)</f>
        <v>1</v>
      </c>
      <c r="L71" s="2">
        <f t="shared" ref="L71:L118" si="8">E71/5</f>
        <v>0.46600000000000003</v>
      </c>
      <c r="M71" s="30"/>
      <c r="N71" s="16"/>
      <c r="O71" s="32">
        <f t="shared" ref="O71:O122" si="9">(F71+J71+M71)/L71</f>
        <v>274.52575107296138</v>
      </c>
      <c r="P71" s="32">
        <f t="shared" ref="P71:P122" si="10">(F71+J71)/L71</f>
        <v>274.52575107296138</v>
      </c>
      <c r="Q71" s="2">
        <f>VLOOKUP(A71,[1]TDSheet!$A:$L,12,0)</f>
        <v>0.46600000000000003</v>
      </c>
      <c r="U71" s="2">
        <f t="shared" ref="U71:U122" si="11">M71*G71</f>
        <v>0</v>
      </c>
    </row>
    <row r="72" spans="1:21" outlineLevel="1" x14ac:dyDescent="0.2">
      <c r="A72" s="8" t="s">
        <v>77</v>
      </c>
      <c r="B72" s="8" t="s">
        <v>10</v>
      </c>
      <c r="C72" s="9">
        <v>33.316000000000003</v>
      </c>
      <c r="D72" s="9"/>
      <c r="E72" s="9">
        <v>1.3959999999999999</v>
      </c>
      <c r="F72" s="9">
        <v>31.92</v>
      </c>
      <c r="G72" s="15">
        <f>VLOOKUP(A72,[1]TDSheet!$A:$G,7,0)</f>
        <v>1</v>
      </c>
      <c r="L72" s="2">
        <f t="shared" si="8"/>
        <v>0.2792</v>
      </c>
      <c r="M72" s="30"/>
      <c r="N72" s="16"/>
      <c r="O72" s="32">
        <f t="shared" si="9"/>
        <v>114.32664756446992</v>
      </c>
      <c r="P72" s="32">
        <f t="shared" si="10"/>
        <v>114.32664756446992</v>
      </c>
      <c r="Q72" s="2">
        <f>VLOOKUP(A72,[1]TDSheet!$A:$L,12,0)</f>
        <v>0.2792</v>
      </c>
      <c r="U72" s="2">
        <f t="shared" si="11"/>
        <v>0</v>
      </c>
    </row>
    <row r="73" spans="1:21" outlineLevel="1" x14ac:dyDescent="0.2">
      <c r="A73" s="8" t="s">
        <v>78</v>
      </c>
      <c r="B73" s="8" t="s">
        <v>10</v>
      </c>
      <c r="C73" s="9">
        <v>58.478000000000002</v>
      </c>
      <c r="D73" s="9"/>
      <c r="E73" s="9"/>
      <c r="F73" s="9">
        <v>58.478000000000002</v>
      </c>
      <c r="G73" s="15">
        <f>VLOOKUP(A73,[1]TDSheet!$A:$G,7,0)</f>
        <v>1</v>
      </c>
      <c r="L73" s="2">
        <f t="shared" si="8"/>
        <v>0</v>
      </c>
      <c r="M73" s="30"/>
      <c r="N73" s="16"/>
      <c r="O73" s="32" t="e">
        <f t="shared" si="9"/>
        <v>#DIV/0!</v>
      </c>
      <c r="P73" s="32" t="e">
        <f t="shared" si="10"/>
        <v>#DIV/0!</v>
      </c>
      <c r="Q73" s="2">
        <f>VLOOKUP(A73,[1]TDSheet!$A:$L,12,0)</f>
        <v>0</v>
      </c>
      <c r="U73" s="2">
        <f t="shared" si="11"/>
        <v>0</v>
      </c>
    </row>
    <row r="74" spans="1:21" outlineLevel="1" x14ac:dyDescent="0.2">
      <c r="A74" s="8" t="s">
        <v>79</v>
      </c>
      <c r="B74" s="8" t="s">
        <v>10</v>
      </c>
      <c r="C74" s="9">
        <v>170.11199999999999</v>
      </c>
      <c r="D74" s="9"/>
      <c r="E74" s="9">
        <v>1.24</v>
      </c>
      <c r="F74" s="9">
        <v>168.87200000000001</v>
      </c>
      <c r="G74" s="15">
        <f>VLOOKUP(A74,[1]TDSheet!$A:$G,7,0)</f>
        <v>1</v>
      </c>
      <c r="L74" s="2">
        <f t="shared" si="8"/>
        <v>0.248</v>
      </c>
      <c r="M74" s="30"/>
      <c r="N74" s="16"/>
      <c r="O74" s="32">
        <f t="shared" si="9"/>
        <v>680.9354838709678</v>
      </c>
      <c r="P74" s="32">
        <f t="shared" si="10"/>
        <v>680.9354838709678</v>
      </c>
      <c r="Q74" s="2">
        <f>VLOOKUP(A74,[1]TDSheet!$A:$L,12,0)</f>
        <v>0.25159999999999999</v>
      </c>
      <c r="U74" s="2">
        <f t="shared" si="11"/>
        <v>0</v>
      </c>
    </row>
    <row r="75" spans="1:21" outlineLevel="1" x14ac:dyDescent="0.2">
      <c r="A75" s="8" t="s">
        <v>80</v>
      </c>
      <c r="B75" s="8" t="s">
        <v>10</v>
      </c>
      <c r="C75" s="9">
        <v>53.993000000000002</v>
      </c>
      <c r="D75" s="9"/>
      <c r="E75" s="9">
        <v>5.26</v>
      </c>
      <c r="F75" s="9">
        <v>40.847000000000001</v>
      </c>
      <c r="G75" s="15">
        <f>VLOOKUP(A75,[1]TDSheet!$A:$G,7,0)</f>
        <v>1</v>
      </c>
      <c r="J75" s="2">
        <v>15</v>
      </c>
      <c r="L75" s="2">
        <f t="shared" si="8"/>
        <v>1.052</v>
      </c>
      <c r="M75" s="30"/>
      <c r="N75" s="16"/>
      <c r="O75" s="32">
        <f t="shared" si="9"/>
        <v>53.086501901140686</v>
      </c>
      <c r="P75" s="32">
        <f t="shared" si="10"/>
        <v>53.086501901140686</v>
      </c>
      <c r="Q75" s="2">
        <f>VLOOKUP(A75,[1]TDSheet!$A:$L,12,0)</f>
        <v>2.6292</v>
      </c>
      <c r="U75" s="2">
        <f t="shared" si="11"/>
        <v>0</v>
      </c>
    </row>
    <row r="76" spans="1:21" outlineLevel="1" x14ac:dyDescent="0.2">
      <c r="A76" s="8" t="s">
        <v>81</v>
      </c>
      <c r="B76" s="8" t="s">
        <v>10</v>
      </c>
      <c r="C76" s="9">
        <v>130.70400000000001</v>
      </c>
      <c r="D76" s="9"/>
      <c r="E76" s="9">
        <v>21.515000000000001</v>
      </c>
      <c r="F76" s="9">
        <v>109.18899999999999</v>
      </c>
      <c r="G76" s="15">
        <f>VLOOKUP(A76,[1]TDSheet!$A:$G,7,0)</f>
        <v>1</v>
      </c>
      <c r="L76" s="2">
        <f t="shared" si="8"/>
        <v>4.3029999999999999</v>
      </c>
      <c r="M76" s="30"/>
      <c r="N76" s="16"/>
      <c r="O76" s="32">
        <f t="shared" si="9"/>
        <v>25.375087148501045</v>
      </c>
      <c r="P76" s="32">
        <f t="shared" si="10"/>
        <v>25.375087148501045</v>
      </c>
      <c r="Q76" s="2">
        <f>VLOOKUP(A76,[1]TDSheet!$A:$L,12,0)</f>
        <v>4.3029999999999999</v>
      </c>
      <c r="U76" s="2">
        <f t="shared" si="11"/>
        <v>0</v>
      </c>
    </row>
    <row r="77" spans="1:21" outlineLevel="1" x14ac:dyDescent="0.2">
      <c r="A77" s="8" t="s">
        <v>82</v>
      </c>
      <c r="B77" s="8" t="s">
        <v>10</v>
      </c>
      <c r="C77" s="9">
        <v>22.832000000000001</v>
      </c>
      <c r="D77" s="9"/>
      <c r="E77" s="9">
        <v>9.9939999999999998</v>
      </c>
      <c r="F77" s="9">
        <v>12.837999999999999</v>
      </c>
      <c r="G77" s="15">
        <f>VLOOKUP(A77,[1]TDSheet!$A:$G,7,0)</f>
        <v>1</v>
      </c>
      <c r="L77" s="2">
        <f t="shared" si="8"/>
        <v>1.9987999999999999</v>
      </c>
      <c r="M77" s="30">
        <f t="shared" ref="M77:M117" si="12">12*L77-F77-J77</f>
        <v>11.147599999999999</v>
      </c>
      <c r="N77" s="16"/>
      <c r="O77" s="32">
        <f t="shared" si="9"/>
        <v>12</v>
      </c>
      <c r="P77" s="32">
        <f t="shared" si="10"/>
        <v>6.4228537122273366</v>
      </c>
      <c r="Q77" s="2">
        <f>VLOOKUP(A77,[1]TDSheet!$A:$L,12,0)</f>
        <v>1.9987999999999999</v>
      </c>
      <c r="U77" s="2">
        <f t="shared" si="11"/>
        <v>11.147599999999999</v>
      </c>
    </row>
    <row r="78" spans="1:21" outlineLevel="1" x14ac:dyDescent="0.2">
      <c r="A78" s="8" t="s">
        <v>83</v>
      </c>
      <c r="B78" s="8" t="s">
        <v>10</v>
      </c>
      <c r="C78" s="9">
        <v>25.72</v>
      </c>
      <c r="D78" s="9">
        <v>12.901</v>
      </c>
      <c r="E78" s="9">
        <v>12.891999999999999</v>
      </c>
      <c r="F78" s="9">
        <v>21.436</v>
      </c>
      <c r="G78" s="15">
        <f>VLOOKUP(A78,[1]TDSheet!$A:$G,7,0)</f>
        <v>1</v>
      </c>
      <c r="J78" s="2">
        <v>10</v>
      </c>
      <c r="L78" s="2">
        <f t="shared" si="8"/>
        <v>2.5783999999999998</v>
      </c>
      <c r="M78" s="30"/>
      <c r="N78" s="16"/>
      <c r="O78" s="32">
        <f t="shared" si="9"/>
        <v>12.192057089668012</v>
      </c>
      <c r="P78" s="32">
        <f t="shared" si="10"/>
        <v>12.192057089668012</v>
      </c>
      <c r="Q78" s="2">
        <f>VLOOKUP(A78,[1]TDSheet!$A:$L,12,0)</f>
        <v>4.2968000000000002</v>
      </c>
      <c r="U78" s="2">
        <f t="shared" si="11"/>
        <v>0</v>
      </c>
    </row>
    <row r="79" spans="1:21" outlineLevel="1" x14ac:dyDescent="0.2">
      <c r="A79" s="8" t="s">
        <v>84</v>
      </c>
      <c r="B79" s="8" t="s">
        <v>10</v>
      </c>
      <c r="C79" s="9">
        <v>104.782</v>
      </c>
      <c r="D79" s="9">
        <v>51.613999999999997</v>
      </c>
      <c r="E79" s="9">
        <v>8.6460000000000008</v>
      </c>
      <c r="F79" s="9">
        <v>91.674999999999997</v>
      </c>
      <c r="G79" s="15">
        <f>VLOOKUP(A79,[1]TDSheet!$A:$G,7,0)</f>
        <v>1</v>
      </c>
      <c r="L79" s="2">
        <f t="shared" si="8"/>
        <v>1.7292000000000001</v>
      </c>
      <c r="M79" s="30"/>
      <c r="N79" s="16"/>
      <c r="O79" s="32">
        <f t="shared" si="9"/>
        <v>53.015845477677537</v>
      </c>
      <c r="P79" s="32">
        <f t="shared" si="10"/>
        <v>53.015845477677537</v>
      </c>
      <c r="Q79" s="2">
        <f>VLOOKUP(A79,[1]TDSheet!$A:$L,12,0)</f>
        <v>1.7292000000000001</v>
      </c>
      <c r="U79" s="2">
        <f t="shared" si="11"/>
        <v>0</v>
      </c>
    </row>
    <row r="80" spans="1:21" outlineLevel="1" x14ac:dyDescent="0.2">
      <c r="A80" s="8" t="s">
        <v>85</v>
      </c>
      <c r="B80" s="8" t="s">
        <v>10</v>
      </c>
      <c r="C80" s="10"/>
      <c r="D80" s="9">
        <v>13.111000000000001</v>
      </c>
      <c r="E80" s="9"/>
      <c r="F80" s="9">
        <v>13.111000000000001</v>
      </c>
      <c r="G80" s="15">
        <f>VLOOKUP(A80,[1]TDSheet!$A:$G,7,0)</f>
        <v>1</v>
      </c>
      <c r="L80" s="2">
        <f t="shared" si="8"/>
        <v>0</v>
      </c>
      <c r="M80" s="30"/>
      <c r="N80" s="16"/>
      <c r="O80" s="32" t="e">
        <f t="shared" si="9"/>
        <v>#DIV/0!</v>
      </c>
      <c r="P80" s="32" t="e">
        <f t="shared" si="10"/>
        <v>#DIV/0!</v>
      </c>
      <c r="Q80" s="2">
        <f>VLOOKUP(A80,[1]TDSheet!$A:$L,12,0)</f>
        <v>0</v>
      </c>
      <c r="U80" s="2">
        <f t="shared" si="11"/>
        <v>0</v>
      </c>
    </row>
    <row r="81" spans="1:21" outlineLevel="1" x14ac:dyDescent="0.2">
      <c r="A81" s="8" t="s">
        <v>86</v>
      </c>
      <c r="B81" s="8" t="s">
        <v>19</v>
      </c>
      <c r="C81" s="10"/>
      <c r="D81" s="9"/>
      <c r="E81" s="9">
        <v>1</v>
      </c>
      <c r="F81" s="9">
        <v>-1</v>
      </c>
      <c r="G81" s="15">
        <f>VLOOKUP(A81,[1]TDSheet!$A:$G,7,0)</f>
        <v>0.35</v>
      </c>
      <c r="J81" s="2">
        <f>7/G81</f>
        <v>20</v>
      </c>
      <c r="L81" s="2">
        <f t="shared" si="8"/>
        <v>0.2</v>
      </c>
      <c r="M81" s="30"/>
      <c r="N81" s="16"/>
      <c r="O81" s="32">
        <f t="shared" si="9"/>
        <v>95</v>
      </c>
      <c r="P81" s="32">
        <f t="shared" si="10"/>
        <v>95</v>
      </c>
      <c r="Q81" s="2">
        <f>VLOOKUP(A81,[1]TDSheet!$A:$L,12,0)</f>
        <v>0.2</v>
      </c>
      <c r="U81" s="2">
        <f t="shared" si="11"/>
        <v>0</v>
      </c>
    </row>
    <row r="82" spans="1:21" outlineLevel="1" x14ac:dyDescent="0.2">
      <c r="A82" s="8" t="s">
        <v>87</v>
      </c>
      <c r="B82" s="8" t="s">
        <v>19</v>
      </c>
      <c r="C82" s="10"/>
      <c r="D82" s="9">
        <v>32</v>
      </c>
      <c r="E82" s="9">
        <v>11</v>
      </c>
      <c r="F82" s="9">
        <v>21</v>
      </c>
      <c r="G82" s="15">
        <f>VLOOKUP(A82,[1]TDSheet!$A:$G,7,0)</f>
        <v>0.4</v>
      </c>
      <c r="J82" s="2">
        <f>4/G82</f>
        <v>10</v>
      </c>
      <c r="L82" s="2">
        <f t="shared" si="8"/>
        <v>2.2000000000000002</v>
      </c>
      <c r="M82" s="30"/>
      <c r="N82" s="16"/>
      <c r="O82" s="32">
        <f t="shared" si="9"/>
        <v>14.09090909090909</v>
      </c>
      <c r="P82" s="32">
        <f t="shared" si="10"/>
        <v>14.09090909090909</v>
      </c>
      <c r="Q82" s="2">
        <f>VLOOKUP(A82,[1]TDSheet!$A:$L,12,0)</f>
        <v>1.6</v>
      </c>
      <c r="U82" s="2">
        <f t="shared" si="11"/>
        <v>0</v>
      </c>
    </row>
    <row r="83" spans="1:21" outlineLevel="1" x14ac:dyDescent="0.2">
      <c r="A83" s="8" t="s">
        <v>88</v>
      </c>
      <c r="B83" s="8" t="s">
        <v>19</v>
      </c>
      <c r="C83" s="9">
        <v>21</v>
      </c>
      <c r="D83" s="9"/>
      <c r="E83" s="9"/>
      <c r="F83" s="9"/>
      <c r="G83" s="15">
        <f>VLOOKUP(A83,[1]TDSheet!$A:$G,7,0)</f>
        <v>0.35</v>
      </c>
      <c r="J83" s="2">
        <f>3.5/G83</f>
        <v>10</v>
      </c>
      <c r="L83" s="2">
        <f t="shared" si="8"/>
        <v>0</v>
      </c>
      <c r="M83" s="30">
        <v>9</v>
      </c>
      <c r="N83" s="16"/>
      <c r="O83" s="32" t="e">
        <f t="shared" si="9"/>
        <v>#DIV/0!</v>
      </c>
      <c r="P83" s="32" t="e">
        <f t="shared" si="10"/>
        <v>#DIV/0!</v>
      </c>
      <c r="Q83" s="2">
        <f>VLOOKUP(A83,[1]TDSheet!$A:$L,12,0)</f>
        <v>0</v>
      </c>
      <c r="U83" s="2">
        <f t="shared" si="11"/>
        <v>3.15</v>
      </c>
    </row>
    <row r="84" spans="1:21" outlineLevel="1" x14ac:dyDescent="0.2">
      <c r="A84" s="8" t="s">
        <v>89</v>
      </c>
      <c r="B84" s="8" t="s">
        <v>19</v>
      </c>
      <c r="C84" s="10"/>
      <c r="D84" s="9">
        <v>12</v>
      </c>
      <c r="E84" s="9">
        <v>10</v>
      </c>
      <c r="F84" s="9">
        <v>2</v>
      </c>
      <c r="G84" s="15">
        <f>VLOOKUP(A84,[1]TDSheet!$A:$G,7,0)</f>
        <v>0.4</v>
      </c>
      <c r="L84" s="2">
        <f t="shared" si="8"/>
        <v>2</v>
      </c>
      <c r="M84" s="30">
        <f>9*L84-F84-J84</f>
        <v>16</v>
      </c>
      <c r="N84" s="16"/>
      <c r="O84" s="32">
        <f t="shared" si="9"/>
        <v>9</v>
      </c>
      <c r="P84" s="32">
        <f t="shared" si="10"/>
        <v>1</v>
      </c>
      <c r="Q84" s="2">
        <f>VLOOKUP(A84,[1]TDSheet!$A:$L,12,0)</f>
        <v>1.4</v>
      </c>
      <c r="U84" s="2">
        <f t="shared" si="11"/>
        <v>6.4</v>
      </c>
    </row>
    <row r="85" spans="1:21" outlineLevel="1" x14ac:dyDescent="0.2">
      <c r="A85" s="8" t="s">
        <v>90</v>
      </c>
      <c r="B85" s="8" t="s">
        <v>19</v>
      </c>
      <c r="C85" s="9">
        <v>194</v>
      </c>
      <c r="D85" s="9"/>
      <c r="E85" s="9">
        <v>4</v>
      </c>
      <c r="F85" s="9">
        <v>190</v>
      </c>
      <c r="G85" s="15">
        <f>VLOOKUP(A85,[1]TDSheet!$A:$G,7,0)</f>
        <v>0.4</v>
      </c>
      <c r="L85" s="2">
        <f t="shared" si="8"/>
        <v>0.8</v>
      </c>
      <c r="M85" s="30"/>
      <c r="N85" s="16"/>
      <c r="O85" s="32">
        <f t="shared" si="9"/>
        <v>237.5</v>
      </c>
      <c r="P85" s="32">
        <f t="shared" si="10"/>
        <v>237.5</v>
      </c>
      <c r="Q85" s="2">
        <f>VLOOKUP(A85,[1]TDSheet!$A:$L,12,0)</f>
        <v>0.2</v>
      </c>
      <c r="U85" s="2">
        <f t="shared" si="11"/>
        <v>0</v>
      </c>
    </row>
    <row r="86" spans="1:21" outlineLevel="1" x14ac:dyDescent="0.2">
      <c r="A86" s="8" t="s">
        <v>91</v>
      </c>
      <c r="B86" s="8" t="s">
        <v>19</v>
      </c>
      <c r="C86" s="9">
        <v>18</v>
      </c>
      <c r="D86" s="9">
        <v>24</v>
      </c>
      <c r="E86" s="9"/>
      <c r="F86" s="9">
        <v>42</v>
      </c>
      <c r="G86" s="15">
        <f>VLOOKUP(A86,[1]TDSheet!$A:$G,7,0)</f>
        <v>0.4</v>
      </c>
      <c r="L86" s="2">
        <f t="shared" si="8"/>
        <v>0</v>
      </c>
      <c r="M86" s="30"/>
      <c r="N86" s="16"/>
      <c r="O86" s="32" t="e">
        <f t="shared" si="9"/>
        <v>#DIV/0!</v>
      </c>
      <c r="P86" s="32" t="e">
        <f t="shared" si="10"/>
        <v>#DIV/0!</v>
      </c>
      <c r="Q86" s="2">
        <f>VLOOKUP(A86,[1]TDSheet!$A:$L,12,0)</f>
        <v>0</v>
      </c>
      <c r="U86" s="2">
        <f t="shared" si="11"/>
        <v>0</v>
      </c>
    </row>
    <row r="87" spans="1:21" outlineLevel="1" x14ac:dyDescent="0.2">
      <c r="A87" s="8" t="s">
        <v>92</v>
      </c>
      <c r="B87" s="8" t="s">
        <v>19</v>
      </c>
      <c r="C87" s="9">
        <v>8</v>
      </c>
      <c r="D87" s="9">
        <v>6</v>
      </c>
      <c r="E87" s="9">
        <v>-1</v>
      </c>
      <c r="F87" s="9">
        <v>7</v>
      </c>
      <c r="G87" s="15">
        <f>VLOOKUP(A87,[1]TDSheet!$A:$G,7,0)</f>
        <v>0.35</v>
      </c>
      <c r="L87" s="2">
        <f t="shared" si="8"/>
        <v>-0.2</v>
      </c>
      <c r="M87" s="30"/>
      <c r="N87" s="16"/>
      <c r="O87" s="32">
        <f t="shared" si="9"/>
        <v>-35</v>
      </c>
      <c r="P87" s="32">
        <f t="shared" si="10"/>
        <v>-35</v>
      </c>
      <c r="Q87" s="2">
        <f>VLOOKUP(A87,[1]TDSheet!$A:$L,12,0)</f>
        <v>1.4</v>
      </c>
      <c r="U87" s="2">
        <f t="shared" si="11"/>
        <v>0</v>
      </c>
    </row>
    <row r="88" spans="1:21" outlineLevel="1" x14ac:dyDescent="0.2">
      <c r="A88" s="8" t="s">
        <v>93</v>
      </c>
      <c r="B88" s="8" t="s">
        <v>10</v>
      </c>
      <c r="C88" s="9">
        <v>3.9319999999999999</v>
      </c>
      <c r="D88" s="9">
        <v>210.21</v>
      </c>
      <c r="E88" s="9">
        <v>1.3580000000000001</v>
      </c>
      <c r="F88" s="9">
        <v>212.78399999999999</v>
      </c>
      <c r="G88" s="15">
        <f>VLOOKUP(A88,[1]TDSheet!$A:$G,7,0)</f>
        <v>1</v>
      </c>
      <c r="L88" s="2">
        <f t="shared" si="8"/>
        <v>0.27160000000000001</v>
      </c>
      <c r="M88" s="30"/>
      <c r="N88" s="16"/>
      <c r="O88" s="32">
        <f t="shared" si="9"/>
        <v>783.44624447717229</v>
      </c>
      <c r="P88" s="32">
        <f t="shared" si="10"/>
        <v>783.44624447717229</v>
      </c>
      <c r="Q88" s="2">
        <f>VLOOKUP(A88,[1]TDSheet!$A:$L,12,0)</f>
        <v>0.27160000000000001</v>
      </c>
      <c r="U88" s="2">
        <f t="shared" si="11"/>
        <v>0</v>
      </c>
    </row>
    <row r="89" spans="1:21" outlineLevel="1" x14ac:dyDescent="0.2">
      <c r="A89" s="8" t="s">
        <v>94</v>
      </c>
      <c r="B89" s="8" t="s">
        <v>19</v>
      </c>
      <c r="C89" s="9">
        <v>27</v>
      </c>
      <c r="D89" s="9"/>
      <c r="E89" s="9">
        <v>2</v>
      </c>
      <c r="F89" s="9">
        <v>25</v>
      </c>
      <c r="G89" s="15">
        <f>VLOOKUP(A89,[1]TDSheet!$A:$G,7,0)</f>
        <v>0.45</v>
      </c>
      <c r="J89" s="2">
        <f>10.8/G89</f>
        <v>24</v>
      </c>
      <c r="L89" s="2">
        <f t="shared" si="8"/>
        <v>0.4</v>
      </c>
      <c r="M89" s="30"/>
      <c r="N89" s="16"/>
      <c r="O89" s="32">
        <f t="shared" si="9"/>
        <v>122.5</v>
      </c>
      <c r="P89" s="32">
        <f t="shared" si="10"/>
        <v>122.5</v>
      </c>
      <c r="Q89" s="2">
        <f>VLOOKUP(A89,[1]TDSheet!$A:$L,12,0)</f>
        <v>2.2000000000000002</v>
      </c>
      <c r="U89" s="2">
        <f t="shared" si="11"/>
        <v>0</v>
      </c>
    </row>
    <row r="90" spans="1:21" outlineLevel="1" x14ac:dyDescent="0.2">
      <c r="A90" s="8" t="s">
        <v>95</v>
      </c>
      <c r="B90" s="8" t="s">
        <v>19</v>
      </c>
      <c r="C90" s="10"/>
      <c r="D90" s="9">
        <v>16</v>
      </c>
      <c r="E90" s="9"/>
      <c r="F90" s="9">
        <v>16</v>
      </c>
      <c r="G90" s="15">
        <f>VLOOKUP(A90,[1]TDSheet!$A:$G,7,0)</f>
        <v>0.35</v>
      </c>
      <c r="L90" s="2">
        <f t="shared" si="8"/>
        <v>0</v>
      </c>
      <c r="M90" s="30"/>
      <c r="N90" s="16"/>
      <c r="O90" s="32" t="e">
        <f t="shared" si="9"/>
        <v>#DIV/0!</v>
      </c>
      <c r="P90" s="32" t="e">
        <f t="shared" si="10"/>
        <v>#DIV/0!</v>
      </c>
      <c r="Q90" s="2">
        <f>VLOOKUP(A90,[1]TDSheet!$A:$L,12,0)</f>
        <v>0</v>
      </c>
      <c r="U90" s="2">
        <f t="shared" si="11"/>
        <v>0</v>
      </c>
    </row>
    <row r="91" spans="1:21" outlineLevel="1" x14ac:dyDescent="0.2">
      <c r="A91" s="8" t="s">
        <v>96</v>
      </c>
      <c r="B91" s="8" t="s">
        <v>19</v>
      </c>
      <c r="C91" s="9">
        <v>40</v>
      </c>
      <c r="D91" s="9"/>
      <c r="E91" s="9">
        <v>1</v>
      </c>
      <c r="F91" s="9">
        <v>21</v>
      </c>
      <c r="G91" s="15">
        <f>VLOOKUP(A91,[1]TDSheet!$A:$G,7,0)</f>
        <v>0.33</v>
      </c>
      <c r="J91" s="2">
        <f>3.96/G91</f>
        <v>12</v>
      </c>
      <c r="L91" s="2">
        <f t="shared" si="8"/>
        <v>0.2</v>
      </c>
      <c r="M91" s="30"/>
      <c r="N91" s="16"/>
      <c r="O91" s="32">
        <f t="shared" si="9"/>
        <v>165</v>
      </c>
      <c r="P91" s="32">
        <f t="shared" si="10"/>
        <v>165</v>
      </c>
      <c r="Q91" s="2">
        <f>VLOOKUP(A91,[1]TDSheet!$A:$L,12,0)</f>
        <v>1.8</v>
      </c>
      <c r="U91" s="2">
        <f t="shared" si="11"/>
        <v>0</v>
      </c>
    </row>
    <row r="92" spans="1:21" outlineLevel="1" x14ac:dyDescent="0.2">
      <c r="A92" s="8" t="s">
        <v>97</v>
      </c>
      <c r="B92" s="8" t="s">
        <v>19</v>
      </c>
      <c r="C92" s="9">
        <v>13</v>
      </c>
      <c r="D92" s="9"/>
      <c r="E92" s="9"/>
      <c r="F92" s="9">
        <v>13</v>
      </c>
      <c r="G92" s="15">
        <f>VLOOKUP(A92,[1]TDSheet!$A:$G,7,0)</f>
        <v>0.35</v>
      </c>
      <c r="L92" s="2">
        <f t="shared" si="8"/>
        <v>0</v>
      </c>
      <c r="M92" s="30"/>
      <c r="N92" s="16"/>
      <c r="O92" s="32" t="e">
        <f t="shared" si="9"/>
        <v>#DIV/0!</v>
      </c>
      <c r="P92" s="32" t="e">
        <f t="shared" si="10"/>
        <v>#DIV/0!</v>
      </c>
      <c r="Q92" s="2">
        <f>VLOOKUP(A92,[1]TDSheet!$A:$L,12,0)</f>
        <v>0</v>
      </c>
      <c r="U92" s="2">
        <f t="shared" si="11"/>
        <v>0</v>
      </c>
    </row>
    <row r="93" spans="1:21" outlineLevel="1" x14ac:dyDescent="0.2">
      <c r="A93" s="8" t="s">
        <v>123</v>
      </c>
      <c r="B93" s="8" t="s">
        <v>19</v>
      </c>
      <c r="C93" s="9">
        <v>1</v>
      </c>
      <c r="D93" s="9"/>
      <c r="E93" s="9">
        <v>1</v>
      </c>
      <c r="F93" s="9"/>
      <c r="G93" s="15">
        <f>VLOOKUP(A93,[1]TDSheet!$A:$G,7,0)</f>
        <v>0.375</v>
      </c>
      <c r="J93" s="2">
        <f>3.75/G93</f>
        <v>10</v>
      </c>
      <c r="L93" s="2">
        <f t="shared" si="8"/>
        <v>0.2</v>
      </c>
      <c r="M93" s="30"/>
      <c r="N93" s="16"/>
      <c r="O93" s="32">
        <f t="shared" si="9"/>
        <v>50</v>
      </c>
      <c r="P93" s="32">
        <f t="shared" si="10"/>
        <v>50</v>
      </c>
      <c r="Q93" s="2">
        <f>VLOOKUP(A93,[1]TDSheet!$A:$L,12,0)</f>
        <v>0.2</v>
      </c>
      <c r="U93" s="2">
        <f t="shared" si="11"/>
        <v>0</v>
      </c>
    </row>
    <row r="94" spans="1:21" outlineLevel="1" x14ac:dyDescent="0.2">
      <c r="A94" s="8" t="s">
        <v>98</v>
      </c>
      <c r="B94" s="8" t="s">
        <v>19</v>
      </c>
      <c r="C94" s="9">
        <v>192</v>
      </c>
      <c r="D94" s="9"/>
      <c r="E94" s="9">
        <v>5</v>
      </c>
      <c r="F94" s="9">
        <v>187</v>
      </c>
      <c r="G94" s="15">
        <f>VLOOKUP(A94,[1]TDSheet!$A:$G,7,0)</f>
        <v>0.6</v>
      </c>
      <c r="L94" s="2">
        <f t="shared" si="8"/>
        <v>1</v>
      </c>
      <c r="M94" s="30"/>
      <c r="N94" s="16"/>
      <c r="O94" s="32">
        <f t="shared" si="9"/>
        <v>187</v>
      </c>
      <c r="P94" s="32">
        <f t="shared" si="10"/>
        <v>187</v>
      </c>
      <c r="Q94" s="2">
        <f>VLOOKUP(A94,[1]TDSheet!$A:$L,12,0)</f>
        <v>1</v>
      </c>
      <c r="U94" s="2">
        <f t="shared" si="11"/>
        <v>0</v>
      </c>
    </row>
    <row r="95" spans="1:21" outlineLevel="1" x14ac:dyDescent="0.2">
      <c r="A95" s="8" t="s">
        <v>99</v>
      </c>
      <c r="B95" s="8" t="s">
        <v>19</v>
      </c>
      <c r="C95" s="10"/>
      <c r="D95" s="9">
        <v>2</v>
      </c>
      <c r="E95" s="9"/>
      <c r="F95" s="9">
        <v>2</v>
      </c>
      <c r="G95" s="15">
        <f>VLOOKUP(A95,[1]TDSheet!$A:$G,7,0)</f>
        <v>0.35</v>
      </c>
      <c r="L95" s="2">
        <f t="shared" si="8"/>
        <v>0</v>
      </c>
      <c r="M95" s="31">
        <v>20</v>
      </c>
      <c r="N95" s="16"/>
      <c r="O95" s="32" t="e">
        <f t="shared" si="9"/>
        <v>#DIV/0!</v>
      </c>
      <c r="P95" s="32" t="e">
        <f t="shared" si="10"/>
        <v>#DIV/0!</v>
      </c>
      <c r="Q95" s="2">
        <f>VLOOKUP(A95,[1]TDSheet!$A:$L,12,0)</f>
        <v>0</v>
      </c>
      <c r="U95" s="2">
        <f t="shared" si="11"/>
        <v>7</v>
      </c>
    </row>
    <row r="96" spans="1:21" outlineLevel="1" x14ac:dyDescent="0.2">
      <c r="A96" s="8" t="s">
        <v>100</v>
      </c>
      <c r="B96" s="8" t="s">
        <v>19</v>
      </c>
      <c r="C96" s="9">
        <v>36</v>
      </c>
      <c r="D96" s="9">
        <v>24</v>
      </c>
      <c r="E96" s="9">
        <v>4</v>
      </c>
      <c r="F96" s="9">
        <v>56</v>
      </c>
      <c r="G96" s="15">
        <f>VLOOKUP(A96,[1]TDSheet!$A:$G,7,0)</f>
        <v>0.4</v>
      </c>
      <c r="L96" s="2">
        <f t="shared" si="8"/>
        <v>0.8</v>
      </c>
      <c r="M96" s="30"/>
      <c r="N96" s="16"/>
      <c r="O96" s="32">
        <f t="shared" si="9"/>
        <v>70</v>
      </c>
      <c r="P96" s="32">
        <f t="shared" si="10"/>
        <v>70</v>
      </c>
      <c r="Q96" s="2">
        <f>VLOOKUP(A96,[1]TDSheet!$A:$L,12,0)</f>
        <v>0.8</v>
      </c>
      <c r="U96" s="2">
        <f t="shared" si="11"/>
        <v>0</v>
      </c>
    </row>
    <row r="97" spans="1:21" outlineLevel="1" x14ac:dyDescent="0.2">
      <c r="A97" s="8" t="s">
        <v>101</v>
      </c>
      <c r="B97" s="8" t="s">
        <v>19</v>
      </c>
      <c r="C97" s="9">
        <v>95</v>
      </c>
      <c r="D97" s="9"/>
      <c r="E97" s="9">
        <v>12</v>
      </c>
      <c r="F97" s="9">
        <v>83</v>
      </c>
      <c r="G97" s="15">
        <f>VLOOKUP(A97,[1]TDSheet!$A:$G,7,0)</f>
        <v>0.4</v>
      </c>
      <c r="L97" s="2">
        <f t="shared" si="8"/>
        <v>2.4</v>
      </c>
      <c r="M97" s="30"/>
      <c r="N97" s="16"/>
      <c r="O97" s="32">
        <f t="shared" si="9"/>
        <v>34.583333333333336</v>
      </c>
      <c r="P97" s="32">
        <f t="shared" si="10"/>
        <v>34.583333333333336</v>
      </c>
      <c r="Q97" s="2">
        <f>VLOOKUP(A97,[1]TDSheet!$A:$L,12,0)</f>
        <v>2.4</v>
      </c>
      <c r="U97" s="2">
        <f t="shared" si="11"/>
        <v>0</v>
      </c>
    </row>
    <row r="98" spans="1:21" outlineLevel="1" x14ac:dyDescent="0.2">
      <c r="A98" s="8" t="s">
        <v>102</v>
      </c>
      <c r="B98" s="8" t="s">
        <v>19</v>
      </c>
      <c r="C98" s="9">
        <v>24</v>
      </c>
      <c r="D98" s="9"/>
      <c r="E98" s="9">
        <v>8</v>
      </c>
      <c r="F98" s="9">
        <v>16</v>
      </c>
      <c r="G98" s="15">
        <f>VLOOKUP(A98,[1]TDSheet!$A:$G,7,0)</f>
        <v>0.4</v>
      </c>
      <c r="L98" s="2">
        <f t="shared" si="8"/>
        <v>1.6</v>
      </c>
      <c r="M98" s="30">
        <f t="shared" si="12"/>
        <v>3.2000000000000028</v>
      </c>
      <c r="N98" s="16"/>
      <c r="O98" s="32">
        <f t="shared" si="9"/>
        <v>12.000000000000002</v>
      </c>
      <c r="P98" s="32">
        <f t="shared" si="10"/>
        <v>10</v>
      </c>
      <c r="Q98" s="2">
        <f>VLOOKUP(A98,[1]TDSheet!$A:$L,12,0)</f>
        <v>1.6</v>
      </c>
      <c r="U98" s="2">
        <f t="shared" si="11"/>
        <v>1.2800000000000011</v>
      </c>
    </row>
    <row r="99" spans="1:21" outlineLevel="1" x14ac:dyDescent="0.2">
      <c r="A99" s="8" t="s">
        <v>103</v>
      </c>
      <c r="B99" s="8" t="s">
        <v>10</v>
      </c>
      <c r="C99" s="9">
        <v>30.155999999999999</v>
      </c>
      <c r="D99" s="9"/>
      <c r="E99" s="9"/>
      <c r="F99" s="9">
        <v>24.134</v>
      </c>
      <c r="G99" s="15">
        <f>VLOOKUP(A99,[1]TDSheet!$A:$G,7,0)</f>
        <v>1</v>
      </c>
      <c r="L99" s="2">
        <f t="shared" si="8"/>
        <v>0</v>
      </c>
      <c r="M99" s="30"/>
      <c r="N99" s="16"/>
      <c r="O99" s="32" t="e">
        <f t="shared" si="9"/>
        <v>#DIV/0!</v>
      </c>
      <c r="P99" s="32" t="e">
        <f t="shared" si="10"/>
        <v>#DIV/0!</v>
      </c>
      <c r="Q99" s="2">
        <f>VLOOKUP(A99,[1]TDSheet!$A:$L,12,0)</f>
        <v>1.2044000000000001</v>
      </c>
      <c r="U99" s="2">
        <f t="shared" si="11"/>
        <v>0</v>
      </c>
    </row>
    <row r="100" spans="1:21" outlineLevel="1" x14ac:dyDescent="0.2">
      <c r="A100" s="8" t="s">
        <v>104</v>
      </c>
      <c r="B100" s="8" t="s">
        <v>10</v>
      </c>
      <c r="C100" s="9">
        <v>293.55</v>
      </c>
      <c r="D100" s="9"/>
      <c r="E100" s="9">
        <v>171.03</v>
      </c>
      <c r="F100" s="9">
        <v>111.755</v>
      </c>
      <c r="G100" s="15">
        <f>VLOOKUP(A100,[1]TDSheet!$A:$G,7,0)</f>
        <v>1</v>
      </c>
      <c r="J100" s="2">
        <v>150</v>
      </c>
      <c r="L100" s="2">
        <f t="shared" si="8"/>
        <v>34.206000000000003</v>
      </c>
      <c r="M100" s="30">
        <f t="shared" si="12"/>
        <v>148.71700000000004</v>
      </c>
      <c r="N100" s="16"/>
      <c r="O100" s="32">
        <f t="shared" si="9"/>
        <v>12</v>
      </c>
      <c r="P100" s="32">
        <f t="shared" si="10"/>
        <v>7.6523124598023733</v>
      </c>
      <c r="Q100" s="2">
        <f>VLOOKUP(A100,[1]TDSheet!$A:$L,12,0)</f>
        <v>40.398000000000003</v>
      </c>
      <c r="U100" s="2">
        <f t="shared" si="11"/>
        <v>148.71700000000004</v>
      </c>
    </row>
    <row r="101" spans="1:21" outlineLevel="1" x14ac:dyDescent="0.2">
      <c r="A101" s="8" t="s">
        <v>105</v>
      </c>
      <c r="B101" s="8" t="s">
        <v>10</v>
      </c>
      <c r="C101" s="9">
        <v>25.72</v>
      </c>
      <c r="D101" s="9">
        <v>10.85</v>
      </c>
      <c r="E101" s="9">
        <v>6.66</v>
      </c>
      <c r="F101" s="9">
        <v>29.91</v>
      </c>
      <c r="G101" s="15">
        <f>VLOOKUP(A101,[1]TDSheet!$A:$G,7,0)</f>
        <v>1</v>
      </c>
      <c r="L101" s="2">
        <f t="shared" si="8"/>
        <v>1.3320000000000001</v>
      </c>
      <c r="M101" s="30"/>
      <c r="N101" s="16"/>
      <c r="O101" s="32">
        <f t="shared" si="9"/>
        <v>22.454954954954953</v>
      </c>
      <c r="P101" s="32">
        <f t="shared" si="10"/>
        <v>22.454954954954953</v>
      </c>
      <c r="Q101" s="2">
        <f>VLOOKUP(A101,[1]TDSheet!$A:$L,12,0)</f>
        <v>1.3320000000000001</v>
      </c>
      <c r="U101" s="2">
        <f t="shared" si="11"/>
        <v>0</v>
      </c>
    </row>
    <row r="102" spans="1:21" outlineLevel="1" x14ac:dyDescent="0.2">
      <c r="A102" s="8" t="s">
        <v>106</v>
      </c>
      <c r="B102" s="8" t="s">
        <v>10</v>
      </c>
      <c r="C102" s="9">
        <v>84.26</v>
      </c>
      <c r="D102" s="9"/>
      <c r="E102" s="9"/>
      <c r="F102" s="9">
        <v>84.26</v>
      </c>
      <c r="G102" s="15">
        <f>VLOOKUP(A102,[1]TDSheet!$A:$G,7,0)</f>
        <v>1</v>
      </c>
      <c r="L102" s="2">
        <f t="shared" si="8"/>
        <v>0</v>
      </c>
      <c r="M102" s="30"/>
      <c r="N102" s="16"/>
      <c r="O102" s="32" t="e">
        <f t="shared" si="9"/>
        <v>#DIV/0!</v>
      </c>
      <c r="P102" s="32" t="e">
        <f t="shared" si="10"/>
        <v>#DIV/0!</v>
      </c>
      <c r="Q102" s="2">
        <f>VLOOKUP(A102,[1]TDSheet!$A:$L,12,0)</f>
        <v>0</v>
      </c>
      <c r="U102" s="2">
        <f t="shared" si="11"/>
        <v>0</v>
      </c>
    </row>
    <row r="103" spans="1:21" outlineLevel="1" x14ac:dyDescent="0.2">
      <c r="A103" s="8" t="s">
        <v>107</v>
      </c>
      <c r="B103" s="8" t="s">
        <v>10</v>
      </c>
      <c r="C103" s="9">
        <v>178.43700000000001</v>
      </c>
      <c r="D103" s="9">
        <v>8.3670000000000009</v>
      </c>
      <c r="E103" s="9">
        <v>127.919</v>
      </c>
      <c r="F103" s="9">
        <v>41.171999999999997</v>
      </c>
      <c r="G103" s="15">
        <f>VLOOKUP(A103,[1]TDSheet!$A:$G,7,0)</f>
        <v>1</v>
      </c>
      <c r="J103" s="2">
        <v>210</v>
      </c>
      <c r="L103" s="2">
        <f t="shared" si="8"/>
        <v>25.5838</v>
      </c>
      <c r="M103" s="30">
        <f t="shared" si="12"/>
        <v>55.833600000000047</v>
      </c>
      <c r="N103" s="16"/>
      <c r="O103" s="32">
        <f t="shared" si="9"/>
        <v>12.000000000000004</v>
      </c>
      <c r="P103" s="32">
        <f t="shared" si="10"/>
        <v>9.8176189619993899</v>
      </c>
      <c r="Q103" s="2">
        <f>VLOOKUP(A103,[1]TDSheet!$A:$L,12,0)</f>
        <v>20.423200000000001</v>
      </c>
      <c r="U103" s="2">
        <f t="shared" si="11"/>
        <v>55.833600000000047</v>
      </c>
    </row>
    <row r="104" spans="1:21" outlineLevel="1" x14ac:dyDescent="0.2">
      <c r="A104" s="8" t="s">
        <v>108</v>
      </c>
      <c r="B104" s="8" t="s">
        <v>19</v>
      </c>
      <c r="C104" s="9">
        <v>177</v>
      </c>
      <c r="D104" s="9">
        <v>2</v>
      </c>
      <c r="E104" s="9">
        <v>49</v>
      </c>
      <c r="F104" s="9">
        <v>30</v>
      </c>
      <c r="G104" s="15">
        <f>VLOOKUP(A104,[1]TDSheet!$A:$G,7,0)</f>
        <v>0.45</v>
      </c>
      <c r="J104" s="2">
        <f>45/G104</f>
        <v>100</v>
      </c>
      <c r="L104" s="2">
        <f t="shared" si="8"/>
        <v>9.8000000000000007</v>
      </c>
      <c r="M104" s="30">
        <v>20</v>
      </c>
      <c r="N104" s="16"/>
      <c r="O104" s="32">
        <f t="shared" si="9"/>
        <v>15.306122448979592</v>
      </c>
      <c r="P104" s="32">
        <f t="shared" si="10"/>
        <v>13.265306122448978</v>
      </c>
      <c r="Q104" s="2">
        <f>VLOOKUP(A104,[1]TDSheet!$A:$L,12,0)</f>
        <v>24.2</v>
      </c>
      <c r="U104" s="2">
        <f t="shared" si="11"/>
        <v>9</v>
      </c>
    </row>
    <row r="105" spans="1:21" outlineLevel="1" x14ac:dyDescent="0.2">
      <c r="A105" s="8" t="s">
        <v>109</v>
      </c>
      <c r="B105" s="8" t="s">
        <v>10</v>
      </c>
      <c r="C105" s="9">
        <v>506.87700000000001</v>
      </c>
      <c r="D105" s="9"/>
      <c r="E105" s="9"/>
      <c r="F105" s="9">
        <v>506.87700000000001</v>
      </c>
      <c r="G105" s="15">
        <f>VLOOKUP(A105,[1]TDSheet!$A:$G,7,0)</f>
        <v>1</v>
      </c>
      <c r="L105" s="2">
        <f t="shared" si="8"/>
        <v>0</v>
      </c>
      <c r="M105" s="30"/>
      <c r="N105" s="16"/>
      <c r="O105" s="32" t="e">
        <f t="shared" si="9"/>
        <v>#DIV/0!</v>
      </c>
      <c r="P105" s="32" t="e">
        <f t="shared" si="10"/>
        <v>#DIV/0!</v>
      </c>
      <c r="Q105" s="2">
        <f>VLOOKUP(A105,[1]TDSheet!$A:$L,12,0)</f>
        <v>0</v>
      </c>
      <c r="U105" s="2">
        <f t="shared" si="11"/>
        <v>0</v>
      </c>
    </row>
    <row r="106" spans="1:21" outlineLevel="1" x14ac:dyDescent="0.2">
      <c r="A106" s="8" t="s">
        <v>110</v>
      </c>
      <c r="B106" s="8" t="s">
        <v>10</v>
      </c>
      <c r="C106" s="9">
        <v>348.88799999999998</v>
      </c>
      <c r="D106" s="9">
        <v>0.02</v>
      </c>
      <c r="E106" s="9">
        <v>60.884</v>
      </c>
      <c r="F106" s="9">
        <v>288.024</v>
      </c>
      <c r="G106" s="15">
        <f>VLOOKUP(A106,[1]TDSheet!$A:$G,7,0)</f>
        <v>1</v>
      </c>
      <c r="L106" s="2">
        <f t="shared" si="8"/>
        <v>12.1768</v>
      </c>
      <c r="M106" s="30"/>
      <c r="N106" s="16"/>
      <c r="O106" s="32">
        <f t="shared" si="9"/>
        <v>23.653505025950988</v>
      </c>
      <c r="P106" s="32">
        <f t="shared" si="10"/>
        <v>23.653505025950988</v>
      </c>
      <c r="Q106" s="2">
        <f>VLOOKUP(A106,[1]TDSheet!$A:$L,12,0)</f>
        <v>12.1768</v>
      </c>
      <c r="U106" s="2">
        <f t="shared" si="11"/>
        <v>0</v>
      </c>
    </row>
    <row r="107" spans="1:21" outlineLevel="1" x14ac:dyDescent="0.2">
      <c r="A107" s="8" t="s">
        <v>111</v>
      </c>
      <c r="B107" s="8" t="s">
        <v>19</v>
      </c>
      <c r="C107" s="9">
        <v>277</v>
      </c>
      <c r="D107" s="9"/>
      <c r="E107" s="9">
        <v>8</v>
      </c>
      <c r="F107" s="9">
        <v>269</v>
      </c>
      <c r="G107" s="15">
        <f>VLOOKUP(A107,[1]TDSheet!$A:$G,7,0)</f>
        <v>0.45</v>
      </c>
      <c r="L107" s="2">
        <f t="shared" si="8"/>
        <v>1.6</v>
      </c>
      <c r="M107" s="30"/>
      <c r="N107" s="16"/>
      <c r="O107" s="32">
        <f t="shared" si="9"/>
        <v>168.125</v>
      </c>
      <c r="P107" s="32">
        <f t="shared" si="10"/>
        <v>168.125</v>
      </c>
      <c r="Q107" s="2">
        <f>VLOOKUP(A107,[1]TDSheet!$A:$L,12,0)</f>
        <v>1.8</v>
      </c>
      <c r="U107" s="2">
        <f t="shared" si="11"/>
        <v>0</v>
      </c>
    </row>
    <row r="108" spans="1:21" outlineLevel="1" x14ac:dyDescent="0.2">
      <c r="A108" s="8" t="s">
        <v>112</v>
      </c>
      <c r="B108" s="8" t="s">
        <v>19</v>
      </c>
      <c r="C108" s="9">
        <v>168</v>
      </c>
      <c r="D108" s="9"/>
      <c r="E108" s="9">
        <v>1</v>
      </c>
      <c r="F108" s="9">
        <v>149</v>
      </c>
      <c r="G108" s="15">
        <f>VLOOKUP(A108,[1]TDSheet!$A:$G,7,0)</f>
        <v>0.45</v>
      </c>
      <c r="J108" s="2">
        <f>24.3/G108</f>
        <v>54</v>
      </c>
      <c r="L108" s="2">
        <f t="shared" si="8"/>
        <v>0.2</v>
      </c>
      <c r="M108" s="30"/>
      <c r="N108" s="16"/>
      <c r="O108" s="32">
        <f t="shared" si="9"/>
        <v>1015</v>
      </c>
      <c r="P108" s="32">
        <f t="shared" si="10"/>
        <v>1015</v>
      </c>
      <c r="Q108" s="2">
        <f>VLOOKUP(A108,[1]TDSheet!$A:$L,12,0)</f>
        <v>5.4</v>
      </c>
      <c r="U108" s="2">
        <f t="shared" si="11"/>
        <v>0</v>
      </c>
    </row>
    <row r="109" spans="1:21" outlineLevel="1" x14ac:dyDescent="0.2">
      <c r="A109" s="8" t="s">
        <v>113</v>
      </c>
      <c r="B109" s="8" t="s">
        <v>10</v>
      </c>
      <c r="C109" s="10"/>
      <c r="D109" s="9">
        <v>21.382999999999999</v>
      </c>
      <c r="E109" s="9"/>
      <c r="F109" s="9">
        <v>21.382999999999999</v>
      </c>
      <c r="G109" s="15">
        <f>VLOOKUP(A109,[1]TDSheet!$A:$G,7,0)</f>
        <v>1</v>
      </c>
      <c r="L109" s="2">
        <f t="shared" si="8"/>
        <v>0</v>
      </c>
      <c r="M109" s="30"/>
      <c r="N109" s="16"/>
      <c r="O109" s="32" t="e">
        <f t="shared" si="9"/>
        <v>#DIV/0!</v>
      </c>
      <c r="P109" s="32" t="e">
        <f t="shared" si="10"/>
        <v>#DIV/0!</v>
      </c>
      <c r="Q109" s="2">
        <f>VLOOKUP(A109,[1]TDSheet!$A:$L,12,0)</f>
        <v>0</v>
      </c>
      <c r="U109" s="2">
        <f t="shared" si="11"/>
        <v>0</v>
      </c>
    </row>
    <row r="110" spans="1:21" outlineLevel="1" x14ac:dyDescent="0.2">
      <c r="A110" s="8" t="s">
        <v>114</v>
      </c>
      <c r="B110" s="8" t="s">
        <v>10</v>
      </c>
      <c r="C110" s="9">
        <v>1318.365</v>
      </c>
      <c r="D110" s="9"/>
      <c r="E110" s="9">
        <v>202.24</v>
      </c>
      <c r="F110" s="9">
        <v>987.45500000000004</v>
      </c>
      <c r="G110" s="15">
        <f>VLOOKUP(A110,[1]TDSheet!$A:$G,7,0)</f>
        <v>1</v>
      </c>
      <c r="L110" s="2">
        <f t="shared" si="8"/>
        <v>40.448</v>
      </c>
      <c r="M110" s="30"/>
      <c r="N110" s="16"/>
      <c r="O110" s="32">
        <f t="shared" si="9"/>
        <v>24.41294996044304</v>
      </c>
      <c r="P110" s="32">
        <f t="shared" si="10"/>
        <v>24.41294996044304</v>
      </c>
      <c r="Q110" s="2">
        <f>VLOOKUP(A110,[1]TDSheet!$A:$L,12,0)</f>
        <v>62.942999999999998</v>
      </c>
      <c r="U110" s="2">
        <f t="shared" si="11"/>
        <v>0</v>
      </c>
    </row>
    <row r="111" spans="1:21" outlineLevel="1" x14ac:dyDescent="0.2">
      <c r="A111" s="8" t="s">
        <v>115</v>
      </c>
      <c r="B111" s="8" t="s">
        <v>10</v>
      </c>
      <c r="C111" s="9">
        <v>132.41399999999999</v>
      </c>
      <c r="D111" s="9"/>
      <c r="E111" s="9">
        <v>1.04</v>
      </c>
      <c r="F111" s="9">
        <v>131.374</v>
      </c>
      <c r="G111" s="15">
        <f>VLOOKUP(A111,[1]TDSheet!$A:$G,7,0)</f>
        <v>1</v>
      </c>
      <c r="L111" s="2">
        <f t="shared" si="8"/>
        <v>0.20800000000000002</v>
      </c>
      <c r="M111" s="30"/>
      <c r="N111" s="16"/>
      <c r="O111" s="32">
        <f t="shared" si="9"/>
        <v>631.60576923076917</v>
      </c>
      <c r="P111" s="32">
        <f t="shared" si="10"/>
        <v>631.60576923076917</v>
      </c>
      <c r="Q111" s="2">
        <f>VLOOKUP(A111,[1]TDSheet!$A:$L,12,0)</f>
        <v>0.20800000000000002</v>
      </c>
      <c r="U111" s="2">
        <f t="shared" si="11"/>
        <v>0</v>
      </c>
    </row>
    <row r="112" spans="1:21" outlineLevel="1" x14ac:dyDescent="0.2">
      <c r="A112" s="8" t="s">
        <v>116</v>
      </c>
      <c r="B112" s="8" t="s">
        <v>10</v>
      </c>
      <c r="C112" s="9">
        <v>35.232999999999997</v>
      </c>
      <c r="D112" s="9"/>
      <c r="E112" s="9"/>
      <c r="F112" s="9">
        <v>35.232999999999997</v>
      </c>
      <c r="G112" s="15">
        <f>VLOOKUP(A112,[1]TDSheet!$A:$G,7,0)</f>
        <v>1</v>
      </c>
      <c r="L112" s="2">
        <f t="shared" si="8"/>
        <v>0</v>
      </c>
      <c r="M112" s="30"/>
      <c r="N112" s="16"/>
      <c r="O112" s="32" t="e">
        <f t="shared" si="9"/>
        <v>#DIV/0!</v>
      </c>
      <c r="P112" s="32" t="e">
        <f t="shared" si="10"/>
        <v>#DIV/0!</v>
      </c>
      <c r="Q112" s="2">
        <f>VLOOKUP(A112,[1]TDSheet!$A:$L,12,0)</f>
        <v>0</v>
      </c>
      <c r="U112" s="2">
        <f t="shared" si="11"/>
        <v>0</v>
      </c>
    </row>
    <row r="113" spans="1:21" outlineLevel="1" x14ac:dyDescent="0.2">
      <c r="A113" s="8" t="s">
        <v>117</v>
      </c>
      <c r="B113" s="8" t="s">
        <v>19</v>
      </c>
      <c r="C113" s="10"/>
      <c r="D113" s="9">
        <v>20</v>
      </c>
      <c r="E113" s="9"/>
      <c r="F113" s="9">
        <v>20</v>
      </c>
      <c r="G113" s="15">
        <f>VLOOKUP(A113,[1]TDSheet!$A:$G,7,0)</f>
        <v>0.4</v>
      </c>
      <c r="L113" s="2">
        <f t="shared" si="8"/>
        <v>0</v>
      </c>
      <c r="M113" s="30"/>
      <c r="N113" s="16"/>
      <c r="O113" s="32" t="e">
        <f t="shared" si="9"/>
        <v>#DIV/0!</v>
      </c>
      <c r="P113" s="32" t="e">
        <f t="shared" si="10"/>
        <v>#DIV/0!</v>
      </c>
      <c r="Q113" s="2">
        <f>VLOOKUP(A113,[1]TDSheet!$A:$L,12,0)</f>
        <v>0</v>
      </c>
      <c r="U113" s="2">
        <f t="shared" si="11"/>
        <v>0</v>
      </c>
    </row>
    <row r="114" spans="1:21" outlineLevel="1" x14ac:dyDescent="0.2">
      <c r="A114" s="8" t="s">
        <v>118</v>
      </c>
      <c r="B114" s="8" t="s">
        <v>19</v>
      </c>
      <c r="C114" s="9">
        <v>12</v>
      </c>
      <c r="D114" s="9"/>
      <c r="E114" s="9"/>
      <c r="F114" s="9">
        <v>12</v>
      </c>
      <c r="G114" s="15">
        <f>VLOOKUP(A114,[1]TDSheet!$A:$G,7,0)</f>
        <v>0.5</v>
      </c>
      <c r="L114" s="2">
        <f t="shared" si="8"/>
        <v>0</v>
      </c>
      <c r="M114" s="30"/>
      <c r="N114" s="16"/>
      <c r="O114" s="32" t="e">
        <f t="shared" si="9"/>
        <v>#DIV/0!</v>
      </c>
      <c r="P114" s="32" t="e">
        <f t="shared" si="10"/>
        <v>#DIV/0!</v>
      </c>
      <c r="Q114" s="2">
        <f>VLOOKUP(A114,[1]TDSheet!$A:$L,12,0)</f>
        <v>1.2</v>
      </c>
      <c r="U114" s="2">
        <f t="shared" si="11"/>
        <v>0</v>
      </c>
    </row>
    <row r="115" spans="1:21" outlineLevel="1" x14ac:dyDescent="0.2">
      <c r="A115" s="8" t="s">
        <v>119</v>
      </c>
      <c r="B115" s="8" t="s">
        <v>19</v>
      </c>
      <c r="C115" s="10"/>
      <c r="D115" s="9">
        <v>24</v>
      </c>
      <c r="E115" s="9">
        <v>2</v>
      </c>
      <c r="F115" s="9">
        <v>22</v>
      </c>
      <c r="G115" s="15">
        <f>VLOOKUP(A115,[1]TDSheet!$A:$G,7,0)</f>
        <v>0.35</v>
      </c>
      <c r="L115" s="2">
        <f t="shared" si="8"/>
        <v>0.4</v>
      </c>
      <c r="M115" s="30"/>
      <c r="N115" s="16"/>
      <c r="O115" s="32">
        <f t="shared" si="9"/>
        <v>55</v>
      </c>
      <c r="P115" s="32">
        <f t="shared" si="10"/>
        <v>55</v>
      </c>
      <c r="Q115" s="2">
        <f>VLOOKUP(A115,[1]TDSheet!$A:$L,12,0)</f>
        <v>0.4</v>
      </c>
      <c r="U115" s="2">
        <f t="shared" si="11"/>
        <v>0</v>
      </c>
    </row>
    <row r="116" spans="1:21" outlineLevel="1" x14ac:dyDescent="0.2">
      <c r="A116" s="8" t="s">
        <v>120</v>
      </c>
      <c r="B116" s="8" t="s">
        <v>10</v>
      </c>
      <c r="C116" s="9">
        <v>39.906999999999996</v>
      </c>
      <c r="D116" s="9"/>
      <c r="E116" s="9">
        <v>2.66</v>
      </c>
      <c r="F116" s="9">
        <v>37.247</v>
      </c>
      <c r="G116" s="15">
        <f>VLOOKUP(A116,[1]TDSheet!$A:$G,7,0)</f>
        <v>1</v>
      </c>
      <c r="L116" s="2">
        <f t="shared" si="8"/>
        <v>0.53200000000000003</v>
      </c>
      <c r="M116" s="30"/>
      <c r="N116" s="16"/>
      <c r="O116" s="32">
        <f t="shared" si="9"/>
        <v>70.013157894736835</v>
      </c>
      <c r="P116" s="32">
        <f t="shared" si="10"/>
        <v>70.013157894736835</v>
      </c>
      <c r="Q116" s="2">
        <f>VLOOKUP(A116,[1]TDSheet!$A:$L,12,0)</f>
        <v>0.53200000000000003</v>
      </c>
      <c r="U116" s="2">
        <f t="shared" si="11"/>
        <v>0</v>
      </c>
    </row>
    <row r="117" spans="1:21" outlineLevel="1" x14ac:dyDescent="0.2">
      <c r="A117" s="8" t="s">
        <v>121</v>
      </c>
      <c r="B117" s="8" t="s">
        <v>10</v>
      </c>
      <c r="C117" s="9">
        <v>92.37</v>
      </c>
      <c r="D117" s="9">
        <v>5.4550000000000001</v>
      </c>
      <c r="E117" s="9">
        <v>34.799999999999997</v>
      </c>
      <c r="F117" s="9">
        <v>63.024999999999999</v>
      </c>
      <c r="G117" s="15">
        <f>VLOOKUP(A117,[1]TDSheet!$A:$G,7,0)</f>
        <v>1</v>
      </c>
      <c r="L117" s="2">
        <f t="shared" si="8"/>
        <v>6.9599999999999991</v>
      </c>
      <c r="M117" s="30">
        <f t="shared" si="12"/>
        <v>20.494999999999983</v>
      </c>
      <c r="N117" s="16"/>
      <c r="O117" s="32">
        <f t="shared" si="9"/>
        <v>11.999999999999998</v>
      </c>
      <c r="P117" s="32">
        <f t="shared" si="10"/>
        <v>9.0553160919540243</v>
      </c>
      <c r="Q117" s="2">
        <f>VLOOKUP(A117,[1]TDSheet!$A:$L,12,0)</f>
        <v>6.4239999999999995</v>
      </c>
      <c r="U117" s="2">
        <f t="shared" si="11"/>
        <v>20.494999999999983</v>
      </c>
    </row>
    <row r="118" spans="1:21" outlineLevel="1" x14ac:dyDescent="0.2">
      <c r="A118" s="8" t="s">
        <v>122</v>
      </c>
      <c r="B118" s="8" t="s">
        <v>19</v>
      </c>
      <c r="C118" s="10"/>
      <c r="D118" s="9">
        <v>12</v>
      </c>
      <c r="E118" s="9"/>
      <c r="F118" s="9">
        <v>12</v>
      </c>
      <c r="G118" s="15">
        <f>VLOOKUP(A118,[1]TDSheet!$A:$G,7,0)</f>
        <v>0.28000000000000003</v>
      </c>
      <c r="L118" s="2">
        <f t="shared" si="8"/>
        <v>0</v>
      </c>
      <c r="M118" s="30"/>
      <c r="N118" s="16"/>
      <c r="O118" s="32" t="e">
        <f t="shared" si="9"/>
        <v>#DIV/0!</v>
      </c>
      <c r="P118" s="32" t="e">
        <f t="shared" si="10"/>
        <v>#DIV/0!</v>
      </c>
      <c r="Q118" s="2">
        <f>VLOOKUP(A118,[1]TDSheet!$A:$L,12,0)</f>
        <v>0</v>
      </c>
      <c r="U118" s="2">
        <f t="shared" si="11"/>
        <v>0</v>
      </c>
    </row>
    <row r="119" spans="1:21" x14ac:dyDescent="0.2">
      <c r="A119" s="17" t="s">
        <v>134</v>
      </c>
      <c r="B119" s="17" t="s">
        <v>10</v>
      </c>
      <c r="C119" s="18"/>
      <c r="D119" s="18"/>
      <c r="E119" s="18"/>
      <c r="F119" s="19"/>
      <c r="G119" s="20">
        <v>1</v>
      </c>
      <c r="J119" s="2">
        <v>10</v>
      </c>
      <c r="M119" s="30"/>
      <c r="N119" s="16"/>
      <c r="O119" s="32" t="e">
        <f t="shared" si="9"/>
        <v>#DIV/0!</v>
      </c>
      <c r="P119" s="32" t="e">
        <f t="shared" si="10"/>
        <v>#DIV/0!</v>
      </c>
      <c r="U119" s="2">
        <f t="shared" si="11"/>
        <v>0</v>
      </c>
    </row>
    <row r="120" spans="1:21" x14ac:dyDescent="0.2">
      <c r="A120" s="17" t="s">
        <v>135</v>
      </c>
      <c r="B120" s="17" t="s">
        <v>10</v>
      </c>
      <c r="C120" s="18"/>
      <c r="D120" s="18"/>
      <c r="E120" s="18"/>
      <c r="F120" s="19"/>
      <c r="G120" s="20">
        <v>1</v>
      </c>
      <c r="J120" s="2">
        <v>10</v>
      </c>
      <c r="M120" s="30"/>
      <c r="N120" s="16"/>
      <c r="O120" s="32" t="e">
        <f t="shared" si="9"/>
        <v>#DIV/0!</v>
      </c>
      <c r="P120" s="32" t="e">
        <f t="shared" si="10"/>
        <v>#DIV/0!</v>
      </c>
      <c r="U120" s="2">
        <f t="shared" si="11"/>
        <v>0</v>
      </c>
    </row>
    <row r="121" spans="1:21" outlineLevel="1" x14ac:dyDescent="0.2">
      <c r="A121" s="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B121" s="17" t="s">
        <v>19</v>
      </c>
      <c r="C121" s="21"/>
      <c r="D121" s="18"/>
      <c r="E121" s="18"/>
      <c r="F121" s="18"/>
      <c r="G121" s="20">
        <v>0.35</v>
      </c>
      <c r="J121" s="2">
        <f>3.5/G121</f>
        <v>10</v>
      </c>
      <c r="M121" s="30"/>
      <c r="N121" s="16"/>
      <c r="O121" s="32" t="e">
        <f t="shared" si="9"/>
        <v>#DIV/0!</v>
      </c>
      <c r="P121" s="32" t="e">
        <f t="shared" si="10"/>
        <v>#DIV/0!</v>
      </c>
      <c r="U121" s="2">
        <f t="shared" si="11"/>
        <v>0</v>
      </c>
    </row>
    <row r="122" spans="1:21" x14ac:dyDescent="0.2">
      <c r="A122" s="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B122" s="17" t="s">
        <v>10</v>
      </c>
      <c r="C122" s="18"/>
      <c r="D122" s="18"/>
      <c r="E122" s="18"/>
      <c r="F122" s="19"/>
      <c r="G122" s="20">
        <v>1</v>
      </c>
      <c r="J122" s="2">
        <v>25</v>
      </c>
      <c r="M122" s="30"/>
      <c r="N122" s="16"/>
      <c r="O122" s="32" t="e">
        <f t="shared" si="9"/>
        <v>#DIV/0!</v>
      </c>
      <c r="P122" s="32" t="e">
        <f t="shared" si="10"/>
        <v>#DIV/0!</v>
      </c>
      <c r="U122" s="2">
        <f t="shared" si="11"/>
        <v>0</v>
      </c>
    </row>
  </sheetData>
  <autoFilter ref="A3:V122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CorpBook</dc:creator>
  <cp:lastModifiedBy>Uaer4</cp:lastModifiedBy>
  <dcterms:created xsi:type="dcterms:W3CDTF">2023-09-11T09:34:42Z</dcterms:created>
  <dcterms:modified xsi:type="dcterms:W3CDTF">2023-09-11T11:47:18Z</dcterms:modified>
</cp:coreProperties>
</file>