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32775" yWindow="495" windowWidth="25605" windowHeight="143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45621" refMode="R1C1"/>
</workbook>
</file>

<file path=xl/calcChain.xml><?xml version="1.0" encoding="utf-8"?>
<calcChain xmlns="http://schemas.openxmlformats.org/spreadsheetml/2006/main">
  <c r="U445" i="2" l="1"/>
  <c r="U444" i="2"/>
  <c r="U442" i="2"/>
  <c r="U441" i="2"/>
  <c r="V440" i="2"/>
  <c r="W440" i="2" s="1"/>
  <c r="W439" i="2"/>
  <c r="V439" i="2"/>
  <c r="V438" i="2"/>
  <c r="V442" i="2" s="1"/>
  <c r="U436" i="2"/>
  <c r="U435" i="2"/>
  <c r="V434" i="2"/>
  <c r="W434" i="2" s="1"/>
  <c r="V433" i="2"/>
  <c r="V436" i="2" s="1"/>
  <c r="U431" i="2"/>
  <c r="U430" i="2"/>
  <c r="V429" i="2"/>
  <c r="W429" i="2" s="1"/>
  <c r="V428" i="2"/>
  <c r="V430" i="2" s="1"/>
  <c r="V426" i="2"/>
  <c r="U426" i="2"/>
  <c r="V425" i="2"/>
  <c r="U425" i="2"/>
  <c r="V424" i="2"/>
  <c r="W424" i="2" s="1"/>
  <c r="V423" i="2"/>
  <c r="V419" i="2"/>
  <c r="U419" i="2"/>
  <c r="U418" i="2"/>
  <c r="W417" i="2"/>
  <c r="V417" i="2"/>
  <c r="V418" i="2" s="1"/>
  <c r="M417" i="2"/>
  <c r="V416" i="2"/>
  <c r="W416" i="2" s="1"/>
  <c r="W418" i="2" s="1"/>
  <c r="M416" i="2"/>
  <c r="U414" i="2"/>
  <c r="U413" i="2"/>
  <c r="V412" i="2"/>
  <c r="W412" i="2" s="1"/>
  <c r="V411" i="2"/>
  <c r="W411" i="2" s="1"/>
  <c r="V410" i="2"/>
  <c r="W410" i="2" s="1"/>
  <c r="W409" i="2"/>
  <c r="V409" i="2"/>
  <c r="M409" i="2"/>
  <c r="V408" i="2"/>
  <c r="W408" i="2" s="1"/>
  <c r="M408" i="2"/>
  <c r="V407" i="2"/>
  <c r="V414" i="2" s="1"/>
  <c r="M407" i="2"/>
  <c r="V405" i="2"/>
  <c r="U405" i="2"/>
  <c r="V404" i="2"/>
  <c r="U404" i="2"/>
  <c r="W403" i="2"/>
  <c r="V403" i="2"/>
  <c r="W402" i="2"/>
  <c r="W404" i="2" s="1"/>
  <c r="V402" i="2"/>
  <c r="M402" i="2"/>
  <c r="V400" i="2"/>
  <c r="U400" i="2"/>
  <c r="U399" i="2"/>
  <c r="W398" i="2"/>
  <c r="V398" i="2"/>
  <c r="V397" i="2"/>
  <c r="W397" i="2" s="1"/>
  <c r="M397" i="2"/>
  <c r="V396" i="2"/>
  <c r="W396" i="2" s="1"/>
  <c r="W395" i="2"/>
  <c r="V395" i="2"/>
  <c r="W394" i="2"/>
  <c r="V394" i="2"/>
  <c r="V393" i="2"/>
  <c r="W393" i="2" s="1"/>
  <c r="M393" i="2"/>
  <c r="W392" i="2"/>
  <c r="V392" i="2"/>
  <c r="M392" i="2"/>
  <c r="V391" i="2"/>
  <c r="W391" i="2" s="1"/>
  <c r="W390" i="2"/>
  <c r="V390" i="2"/>
  <c r="M390" i="2"/>
  <c r="V389" i="2"/>
  <c r="V399" i="2" s="1"/>
  <c r="M389" i="2"/>
  <c r="U385" i="2"/>
  <c r="U384" i="2"/>
  <c r="V383" i="2"/>
  <c r="V385" i="2" s="1"/>
  <c r="U381" i="2"/>
  <c r="U380" i="2"/>
  <c r="V379" i="2"/>
  <c r="V380" i="2" s="1"/>
  <c r="U377" i="2"/>
  <c r="U376" i="2"/>
  <c r="V375" i="2"/>
  <c r="V376" i="2" s="1"/>
  <c r="V374" i="2"/>
  <c r="W374" i="2" s="1"/>
  <c r="M374" i="2"/>
  <c r="V373" i="2"/>
  <c r="W373" i="2" s="1"/>
  <c r="M373" i="2"/>
  <c r="W372" i="2"/>
  <c r="V372" i="2"/>
  <c r="M372" i="2"/>
  <c r="W371" i="2"/>
  <c r="V371" i="2"/>
  <c r="V377" i="2" s="1"/>
  <c r="M371" i="2"/>
  <c r="U369" i="2"/>
  <c r="U368" i="2"/>
  <c r="V367" i="2"/>
  <c r="W367" i="2" s="1"/>
  <c r="M367" i="2"/>
  <c r="V366" i="2"/>
  <c r="V369" i="2" s="1"/>
  <c r="M366" i="2"/>
  <c r="U363" i="2"/>
  <c r="V362" i="2"/>
  <c r="U362" i="2"/>
  <c r="V361" i="2"/>
  <c r="V363" i="2" s="1"/>
  <c r="U359" i="2"/>
  <c r="U358" i="2"/>
  <c r="V357" i="2"/>
  <c r="W357" i="2" s="1"/>
  <c r="V356" i="2"/>
  <c r="W356" i="2" s="1"/>
  <c r="V355" i="2"/>
  <c r="W355" i="2" s="1"/>
  <c r="U353" i="2"/>
  <c r="U352" i="2"/>
  <c r="V351" i="2"/>
  <c r="V353" i="2" s="1"/>
  <c r="U349" i="2"/>
  <c r="U348" i="2"/>
  <c r="V347" i="2"/>
  <c r="W347" i="2" s="1"/>
  <c r="M347" i="2"/>
  <c r="V346" i="2"/>
  <c r="W346" i="2" s="1"/>
  <c r="M346" i="2"/>
  <c r="W345" i="2"/>
  <c r="V345" i="2"/>
  <c r="V344" i="2"/>
  <c r="V349" i="2" s="1"/>
  <c r="M344" i="2"/>
  <c r="U342" i="2"/>
  <c r="U341" i="2"/>
  <c r="W340" i="2"/>
  <c r="V340" i="2"/>
  <c r="M340" i="2"/>
  <c r="V339" i="2"/>
  <c r="W339" i="2" s="1"/>
  <c r="M339" i="2"/>
  <c r="V338" i="2"/>
  <c r="W338" i="2" s="1"/>
  <c r="M338" i="2"/>
  <c r="V337" i="2"/>
  <c r="W337" i="2" s="1"/>
  <c r="M337" i="2"/>
  <c r="V336" i="2"/>
  <c r="W336" i="2" s="1"/>
  <c r="M336" i="2"/>
  <c r="V335" i="2"/>
  <c r="W335" i="2" s="1"/>
  <c r="M335" i="2"/>
  <c r="V334" i="2"/>
  <c r="W334" i="2" s="1"/>
  <c r="M334" i="2"/>
  <c r="W333" i="2"/>
  <c r="V333" i="2"/>
  <c r="V332" i="2"/>
  <c r="W332" i="2" s="1"/>
  <c r="V331" i="2"/>
  <c r="V330" i="2"/>
  <c r="W330" i="2" s="1"/>
  <c r="W329" i="2"/>
  <c r="V329" i="2"/>
  <c r="W328" i="2"/>
  <c r="V328" i="2"/>
  <c r="V326" i="2"/>
  <c r="U326" i="2"/>
  <c r="V325" i="2"/>
  <c r="U325" i="2"/>
  <c r="W324" i="2"/>
  <c r="V324" i="2"/>
  <c r="V323" i="2"/>
  <c r="W323" i="2" s="1"/>
  <c r="W325" i="2" s="1"/>
  <c r="M323" i="2"/>
  <c r="V319" i="2"/>
  <c r="U319" i="2"/>
  <c r="U318" i="2"/>
  <c r="W317" i="2"/>
  <c r="W318" i="2" s="1"/>
  <c r="V317" i="2"/>
  <c r="V318" i="2" s="1"/>
  <c r="U315" i="2"/>
  <c r="U314" i="2"/>
  <c r="W313" i="2"/>
  <c r="V313" i="2"/>
  <c r="V312" i="2"/>
  <c r="V315" i="2" s="1"/>
  <c r="M312" i="2"/>
  <c r="W311" i="2"/>
  <c r="V311" i="2"/>
  <c r="W310" i="2"/>
  <c r="V310" i="2"/>
  <c r="M310" i="2"/>
  <c r="U308" i="2"/>
  <c r="U307" i="2"/>
  <c r="V306" i="2"/>
  <c r="W306" i="2" s="1"/>
  <c r="M306" i="2"/>
  <c r="V305" i="2"/>
  <c r="V308" i="2" s="1"/>
  <c r="M305" i="2"/>
  <c r="U303" i="2"/>
  <c r="V302" i="2"/>
  <c r="U302" i="2"/>
  <c r="V301" i="2"/>
  <c r="W301" i="2" s="1"/>
  <c r="M301" i="2"/>
  <c r="W300" i="2"/>
  <c r="V300" i="2"/>
  <c r="W299" i="2"/>
  <c r="V299" i="2"/>
  <c r="M299" i="2"/>
  <c r="W298" i="2"/>
  <c r="V298" i="2"/>
  <c r="V303" i="2" s="1"/>
  <c r="M298" i="2"/>
  <c r="U295" i="2"/>
  <c r="U294" i="2"/>
  <c r="V293" i="2"/>
  <c r="V295" i="2" s="1"/>
  <c r="M293" i="2"/>
  <c r="U291" i="2"/>
  <c r="V290" i="2"/>
  <c r="U290" i="2"/>
  <c r="W289" i="2"/>
  <c r="W290" i="2" s="1"/>
  <c r="V289" i="2"/>
  <c r="V291" i="2" s="1"/>
  <c r="M289" i="2"/>
  <c r="V287" i="2"/>
  <c r="U287" i="2"/>
  <c r="W286" i="2"/>
  <c r="V286" i="2"/>
  <c r="U286" i="2"/>
  <c r="W285" i="2"/>
  <c r="V285" i="2"/>
  <c r="M285" i="2"/>
  <c r="U283" i="2"/>
  <c r="U282" i="2"/>
  <c r="V281" i="2"/>
  <c r="V282" i="2" s="1"/>
  <c r="M281" i="2"/>
  <c r="V280" i="2"/>
  <c r="W280" i="2" s="1"/>
  <c r="M280" i="2"/>
  <c r="U278" i="2"/>
  <c r="U277" i="2"/>
  <c r="V276" i="2"/>
  <c r="W276" i="2" s="1"/>
  <c r="M276" i="2"/>
  <c r="V275" i="2"/>
  <c r="W275" i="2" s="1"/>
  <c r="M275" i="2"/>
  <c r="V274" i="2"/>
  <c r="W274" i="2" s="1"/>
  <c r="V273" i="2"/>
  <c r="W273" i="2" s="1"/>
  <c r="M273" i="2"/>
  <c r="V272" i="2"/>
  <c r="W272" i="2" s="1"/>
  <c r="M272" i="2"/>
  <c r="V271" i="2"/>
  <c r="W271" i="2" s="1"/>
  <c r="M271" i="2"/>
  <c r="V270" i="2"/>
  <c r="W270" i="2" s="1"/>
  <c r="M270" i="2"/>
  <c r="V269" i="2"/>
  <c r="M269" i="2"/>
  <c r="U265" i="2"/>
  <c r="V264" i="2"/>
  <c r="U264" i="2"/>
  <c r="V263" i="2"/>
  <c r="W263" i="2" s="1"/>
  <c r="W264" i="2" s="1"/>
  <c r="M263" i="2"/>
  <c r="U261" i="2"/>
  <c r="U260" i="2"/>
  <c r="V259" i="2"/>
  <c r="V260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U251" i="2"/>
  <c r="U250" i="2"/>
  <c r="V249" i="2"/>
  <c r="W249" i="2" s="1"/>
  <c r="M249" i="2"/>
  <c r="V248" i="2"/>
  <c r="M248" i="2"/>
  <c r="U245" i="2"/>
  <c r="V244" i="2"/>
  <c r="U244" i="2"/>
  <c r="W243" i="2"/>
  <c r="V243" i="2"/>
  <c r="M243" i="2"/>
  <c r="W242" i="2"/>
  <c r="W244" i="2" s="1"/>
  <c r="V242" i="2"/>
  <c r="V245" i="2" s="1"/>
  <c r="M242" i="2"/>
  <c r="U240" i="2"/>
  <c r="U239" i="2"/>
  <c r="V238" i="2"/>
  <c r="W238" i="2" s="1"/>
  <c r="M238" i="2"/>
  <c r="V237" i="2"/>
  <c r="W237" i="2" s="1"/>
  <c r="M237" i="2"/>
  <c r="W236" i="2"/>
  <c r="V236" i="2"/>
  <c r="M236" i="2"/>
  <c r="V235" i="2"/>
  <c r="W235" i="2" s="1"/>
  <c r="M235" i="2"/>
  <c r="V234" i="2"/>
  <c r="W234" i="2" s="1"/>
  <c r="M234" i="2"/>
  <c r="V233" i="2"/>
  <c r="W233" i="2" s="1"/>
  <c r="M233" i="2"/>
  <c r="W232" i="2"/>
  <c r="V232" i="2"/>
  <c r="V240" i="2" s="1"/>
  <c r="M232" i="2"/>
  <c r="U229" i="2"/>
  <c r="U228" i="2"/>
  <c r="V227" i="2"/>
  <c r="W227" i="2" s="1"/>
  <c r="M227" i="2"/>
  <c r="V226" i="2"/>
  <c r="W226" i="2" s="1"/>
  <c r="V225" i="2"/>
  <c r="W225" i="2" s="1"/>
  <c r="V224" i="2"/>
  <c r="V229" i="2" s="1"/>
  <c r="M224" i="2"/>
  <c r="U222" i="2"/>
  <c r="U221" i="2"/>
  <c r="V220" i="2"/>
  <c r="V221" i="2" s="1"/>
  <c r="M220" i="2"/>
  <c r="W219" i="2"/>
  <c r="V219" i="2"/>
  <c r="V218" i="2"/>
  <c r="W218" i="2" s="1"/>
  <c r="U216" i="2"/>
  <c r="U215" i="2"/>
  <c r="V214" i="2"/>
  <c r="W214" i="2" s="1"/>
  <c r="W213" i="2"/>
  <c r="V213" i="2"/>
  <c r="V212" i="2"/>
  <c r="W212" i="2" s="1"/>
  <c r="W211" i="2"/>
  <c r="V211" i="2"/>
  <c r="M211" i="2"/>
  <c r="V210" i="2"/>
  <c r="W210" i="2" s="1"/>
  <c r="M210" i="2"/>
  <c r="V209" i="2"/>
  <c r="M209" i="2"/>
  <c r="U207" i="2"/>
  <c r="U206" i="2"/>
  <c r="W205" i="2"/>
  <c r="V205" i="2"/>
  <c r="V204" i="2"/>
  <c r="W204" i="2" s="1"/>
  <c r="M204" i="2"/>
  <c r="W203" i="2"/>
  <c r="V203" i="2"/>
  <c r="W202" i="2"/>
  <c r="V202" i="2"/>
  <c r="V201" i="2"/>
  <c r="W201" i="2" s="1"/>
  <c r="V200" i="2"/>
  <c r="W200" i="2" s="1"/>
  <c r="V199" i="2"/>
  <c r="W199" i="2" s="1"/>
  <c r="W198" i="2"/>
  <c r="V198" i="2"/>
  <c r="M198" i="2"/>
  <c r="W197" i="2"/>
  <c r="V197" i="2"/>
  <c r="M197" i="2"/>
  <c r="V196" i="2"/>
  <c r="W196" i="2" s="1"/>
  <c r="M196" i="2"/>
  <c r="W195" i="2"/>
  <c r="V195" i="2"/>
  <c r="V194" i="2"/>
  <c r="W194" i="2" s="1"/>
  <c r="V193" i="2"/>
  <c r="W193" i="2" s="1"/>
  <c r="W192" i="2"/>
  <c r="V192" i="2"/>
  <c r="M192" i="2"/>
  <c r="V191" i="2"/>
  <c r="W191" i="2" s="1"/>
  <c r="V190" i="2"/>
  <c r="W190" i="2" s="1"/>
  <c r="V189" i="2"/>
  <c r="W189" i="2" s="1"/>
  <c r="W188" i="2"/>
  <c r="V188" i="2"/>
  <c r="W187" i="2"/>
  <c r="V187" i="2"/>
  <c r="W186" i="2"/>
  <c r="V186" i="2"/>
  <c r="M186" i="2"/>
  <c r="W185" i="2"/>
  <c r="V185" i="2"/>
  <c r="M185" i="2"/>
  <c r="V184" i="2"/>
  <c r="W184" i="2" s="1"/>
  <c r="M184" i="2"/>
  <c r="V183" i="2"/>
  <c r="U181" i="2"/>
  <c r="U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W175" i="2"/>
  <c r="V175" i="2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W168" i="2"/>
  <c r="V168" i="2"/>
  <c r="M168" i="2"/>
  <c r="W167" i="2"/>
  <c r="V167" i="2"/>
  <c r="V166" i="2"/>
  <c r="W166" i="2" s="1"/>
  <c r="M166" i="2"/>
  <c r="V165" i="2"/>
  <c r="W165" i="2" s="1"/>
  <c r="M165" i="2"/>
  <c r="V164" i="2"/>
  <c r="M164" i="2"/>
  <c r="V162" i="2"/>
  <c r="U162" i="2"/>
  <c r="U161" i="2"/>
  <c r="W160" i="2"/>
  <c r="V160" i="2"/>
  <c r="W159" i="2"/>
  <c r="V159" i="2"/>
  <c r="V158" i="2"/>
  <c r="V161" i="2" s="1"/>
  <c r="U156" i="2"/>
  <c r="U155" i="2"/>
  <c r="V154" i="2"/>
  <c r="W154" i="2" s="1"/>
  <c r="M154" i="2"/>
  <c r="W153" i="2"/>
  <c r="V153" i="2"/>
  <c r="M153" i="2"/>
  <c r="W152" i="2"/>
  <c r="V152" i="2"/>
  <c r="V151" i="2"/>
  <c r="W151" i="2" s="1"/>
  <c r="W150" i="2"/>
  <c r="V150" i="2"/>
  <c r="V149" i="2"/>
  <c r="W149" i="2" s="1"/>
  <c r="M149" i="2"/>
  <c r="W148" i="2"/>
  <c r="V148" i="2"/>
  <c r="M148" i="2"/>
  <c r="V147" i="2"/>
  <c r="W147" i="2" s="1"/>
  <c r="M147" i="2"/>
  <c r="W146" i="2"/>
  <c r="V146" i="2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W141" i="2"/>
  <c r="V141" i="2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V134" i="2" s="1"/>
  <c r="M132" i="2"/>
  <c r="W131" i="2"/>
  <c r="V131" i="2"/>
  <c r="V135" i="2" s="1"/>
  <c r="M131" i="2"/>
  <c r="U127" i="2"/>
  <c r="U126" i="2"/>
  <c r="W125" i="2"/>
  <c r="V125" i="2"/>
  <c r="M125" i="2"/>
  <c r="W124" i="2"/>
  <c r="V124" i="2"/>
  <c r="M124" i="2"/>
  <c r="V123" i="2"/>
  <c r="V127" i="2" s="1"/>
  <c r="M123" i="2"/>
  <c r="W122" i="2"/>
  <c r="V122" i="2"/>
  <c r="V126" i="2" s="1"/>
  <c r="M122" i="2"/>
  <c r="V119" i="2"/>
  <c r="U119" i="2"/>
  <c r="W118" i="2"/>
  <c r="V118" i="2"/>
  <c r="U118" i="2"/>
  <c r="W117" i="2"/>
  <c r="V117" i="2"/>
  <c r="W116" i="2"/>
  <c r="V116" i="2"/>
  <c r="W115" i="2"/>
  <c r="V115" i="2"/>
  <c r="M115" i="2"/>
  <c r="W114" i="2"/>
  <c r="V114" i="2"/>
  <c r="M114" i="2"/>
  <c r="V112" i="2"/>
  <c r="U112" i="2"/>
  <c r="U111" i="2"/>
  <c r="V110" i="2"/>
  <c r="W110" i="2" s="1"/>
  <c r="M110" i="2"/>
  <c r="V109" i="2"/>
  <c r="W109" i="2" s="1"/>
  <c r="V108" i="2"/>
  <c r="W108" i="2" s="1"/>
  <c r="W107" i="2"/>
  <c r="V107" i="2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W99" i="2"/>
  <c r="V99" i="2"/>
  <c r="M99" i="2"/>
  <c r="W98" i="2"/>
  <c r="V98" i="2"/>
  <c r="M98" i="2"/>
  <c r="W97" i="2"/>
  <c r="V97" i="2"/>
  <c r="M97" i="2"/>
  <c r="V96" i="2"/>
  <c r="W96" i="2" s="1"/>
  <c r="M96" i="2"/>
  <c r="W95" i="2"/>
  <c r="V95" i="2"/>
  <c r="M95" i="2"/>
  <c r="W94" i="2"/>
  <c r="V94" i="2"/>
  <c r="M94" i="2"/>
  <c r="W93" i="2"/>
  <c r="V93" i="2"/>
  <c r="M93" i="2"/>
  <c r="V92" i="2"/>
  <c r="V101" i="2" s="1"/>
  <c r="M92" i="2"/>
  <c r="U90" i="2"/>
  <c r="U89" i="2"/>
  <c r="V88" i="2"/>
  <c r="W88" i="2" s="1"/>
  <c r="M88" i="2"/>
  <c r="W87" i="2"/>
  <c r="V87" i="2"/>
  <c r="M87" i="2"/>
  <c r="V86" i="2"/>
  <c r="W86" i="2" s="1"/>
  <c r="V85" i="2"/>
  <c r="W85" i="2" s="1"/>
  <c r="M85" i="2"/>
  <c r="V84" i="2"/>
  <c r="V90" i="2" s="1"/>
  <c r="W83" i="2"/>
  <c r="V83" i="2"/>
  <c r="M83" i="2"/>
  <c r="U81" i="2"/>
  <c r="U80" i="2"/>
  <c r="V79" i="2"/>
  <c r="W79" i="2" s="1"/>
  <c r="M79" i="2"/>
  <c r="V78" i="2"/>
  <c r="W78" i="2" s="1"/>
  <c r="M78" i="2"/>
  <c r="W77" i="2"/>
  <c r="V77" i="2"/>
  <c r="M77" i="2"/>
  <c r="V76" i="2"/>
  <c r="W76" i="2" s="1"/>
  <c r="M76" i="2"/>
  <c r="V75" i="2"/>
  <c r="W75" i="2" s="1"/>
  <c r="M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W68" i="2"/>
  <c r="V68" i="2"/>
  <c r="M68" i="2"/>
  <c r="V67" i="2"/>
  <c r="V80" i="2" s="1"/>
  <c r="W66" i="2"/>
  <c r="V66" i="2"/>
  <c r="M66" i="2"/>
  <c r="W65" i="2"/>
  <c r="V65" i="2"/>
  <c r="M65" i="2"/>
  <c r="V64" i="2"/>
  <c r="W64" i="2" s="1"/>
  <c r="M64" i="2"/>
  <c r="W63" i="2"/>
  <c r="V63" i="2"/>
  <c r="M63" i="2"/>
  <c r="U60" i="2"/>
  <c r="V59" i="2"/>
  <c r="U59" i="2"/>
  <c r="W58" i="2"/>
  <c r="V58" i="2"/>
  <c r="W57" i="2"/>
  <c r="V57" i="2"/>
  <c r="M57" i="2"/>
  <c r="V56" i="2"/>
  <c r="D453" i="2" s="1"/>
  <c r="M56" i="2"/>
  <c r="V53" i="2"/>
  <c r="U53" i="2"/>
  <c r="U52" i="2"/>
  <c r="V51" i="2"/>
  <c r="W51" i="2" s="1"/>
  <c r="M51" i="2"/>
  <c r="W50" i="2"/>
  <c r="V50" i="2"/>
  <c r="C453" i="2" s="1"/>
  <c r="M50" i="2"/>
  <c r="V46" i="2"/>
  <c r="U46" i="2"/>
  <c r="W45" i="2"/>
  <c r="V45" i="2"/>
  <c r="U45" i="2"/>
  <c r="W44" i="2"/>
  <c r="V44" i="2"/>
  <c r="M44" i="2"/>
  <c r="U42" i="2"/>
  <c r="U41" i="2"/>
  <c r="V40" i="2"/>
  <c r="V42" i="2" s="1"/>
  <c r="M40" i="2"/>
  <c r="U38" i="2"/>
  <c r="U37" i="2"/>
  <c r="W36" i="2"/>
  <c r="V36" i="2"/>
  <c r="M36" i="2"/>
  <c r="W35" i="2"/>
  <c r="W37" i="2" s="1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V33" i="2" s="1"/>
  <c r="W28" i="2"/>
  <c r="V28" i="2"/>
  <c r="M28" i="2"/>
  <c r="W27" i="2"/>
  <c r="V27" i="2"/>
  <c r="M27" i="2"/>
  <c r="V26" i="2"/>
  <c r="V32" i="2" s="1"/>
  <c r="M26" i="2"/>
  <c r="V24" i="2"/>
  <c r="U24" i="2"/>
  <c r="U23" i="2"/>
  <c r="V22" i="2"/>
  <c r="V23" i="2" s="1"/>
  <c r="H10" i="2"/>
  <c r="A9" i="2"/>
  <c r="J9" i="2" s="1"/>
  <c r="D7" i="2"/>
  <c r="N6" i="2"/>
  <c r="M2" i="2"/>
  <c r="W52" i="2" l="1"/>
  <c r="V342" i="2"/>
  <c r="V60" i="2"/>
  <c r="W438" i="2"/>
  <c r="W441" i="2" s="1"/>
  <c r="V441" i="2"/>
  <c r="P453" i="2"/>
  <c r="W302" i="2"/>
  <c r="V314" i="2"/>
  <c r="W312" i="2"/>
  <c r="W314" i="2" s="1"/>
  <c r="V207" i="2"/>
  <c r="V216" i="2"/>
  <c r="V341" i="2"/>
  <c r="V257" i="2"/>
  <c r="V261" i="2"/>
  <c r="W259" i="2"/>
  <c r="W260" i="2" s="1"/>
  <c r="V278" i="2"/>
  <c r="V251" i="2"/>
  <c r="V155" i="2"/>
  <c r="V265" i="2"/>
  <c r="V111" i="2"/>
  <c r="V81" i="2"/>
  <c r="W361" i="2"/>
  <c r="W362" i="2" s="1"/>
  <c r="U443" i="2"/>
  <c r="V181" i="2"/>
  <c r="H453" i="2"/>
  <c r="V359" i="2"/>
  <c r="U447" i="2"/>
  <c r="V358" i="2"/>
  <c r="U446" i="2"/>
  <c r="W358" i="2"/>
  <c r="W126" i="2"/>
  <c r="W89" i="2"/>
  <c r="W256" i="2"/>
  <c r="W341" i="2"/>
  <c r="W239" i="2"/>
  <c r="E453" i="2"/>
  <c r="W29" i="2"/>
  <c r="F9" i="2"/>
  <c r="W40" i="2"/>
  <c r="W41" i="2" s="1"/>
  <c r="W84" i="2"/>
  <c r="V102" i="2"/>
  <c r="W132" i="2"/>
  <c r="W134" i="2" s="1"/>
  <c r="V156" i="2"/>
  <c r="W183" i="2"/>
  <c r="W206" i="2" s="1"/>
  <c r="W209" i="2"/>
  <c r="W215" i="2" s="1"/>
  <c r="W220" i="2"/>
  <c r="W221" i="2" s="1"/>
  <c r="W248" i="2"/>
  <c r="W250" i="2" s="1"/>
  <c r="W281" i="2"/>
  <c r="W282" i="2" s="1"/>
  <c r="W293" i="2"/>
  <c r="W294" i="2" s="1"/>
  <c r="W305" i="2"/>
  <c r="W307" i="2" s="1"/>
  <c r="W331" i="2"/>
  <c r="W351" i="2"/>
  <c r="W352" i="2" s="1"/>
  <c r="W375" i="2"/>
  <c r="W376" i="2" s="1"/>
  <c r="V381" i="2"/>
  <c r="V431" i="2"/>
  <c r="V444" i="2"/>
  <c r="F453" i="2"/>
  <c r="G453" i="2"/>
  <c r="W104" i="2"/>
  <c r="W111" i="2" s="1"/>
  <c r="W158" i="2"/>
  <c r="W161" i="2" s="1"/>
  <c r="W164" i="2"/>
  <c r="W180" i="2" s="1"/>
  <c r="V215" i="2"/>
  <c r="V294" i="2"/>
  <c r="V352" i="2"/>
  <c r="W366" i="2"/>
  <c r="W368" i="2" s="1"/>
  <c r="W383" i="2"/>
  <c r="W384" i="2" s="1"/>
  <c r="W407" i="2"/>
  <c r="W413" i="2" s="1"/>
  <c r="W433" i="2"/>
  <c r="W435" i="2" s="1"/>
  <c r="V445" i="2"/>
  <c r="A10" i="2"/>
  <c r="W26" i="2"/>
  <c r="W32" i="2" s="1"/>
  <c r="W56" i="2"/>
  <c r="W59" i="2" s="1"/>
  <c r="W67" i="2"/>
  <c r="W80" i="2" s="1"/>
  <c r="V277" i="2"/>
  <c r="I453" i="2"/>
  <c r="V41" i="2"/>
  <c r="V384" i="2"/>
  <c r="V413" i="2"/>
  <c r="J453" i="2"/>
  <c r="W138" i="2"/>
  <c r="W155" i="2" s="1"/>
  <c r="H9" i="2"/>
  <c r="F10" i="2"/>
  <c r="V222" i="2"/>
  <c r="V228" i="2"/>
  <c r="V250" i="2"/>
  <c r="W269" i="2"/>
  <c r="W277" i="2" s="1"/>
  <c r="V283" i="2"/>
  <c r="V307" i="2"/>
  <c r="W428" i="2"/>
  <c r="W430" i="2" s="1"/>
  <c r="K453" i="2"/>
  <c r="V435" i="2"/>
  <c r="L453" i="2"/>
  <c r="V206" i="2"/>
  <c r="W22" i="2"/>
  <c r="W23" i="2" s="1"/>
  <c r="W92" i="2"/>
  <c r="W101" i="2" s="1"/>
  <c r="W123" i="2"/>
  <c r="V180" i="2"/>
  <c r="V239" i="2"/>
  <c r="V256" i="2"/>
  <c r="V348" i="2"/>
  <c r="V368" i="2"/>
  <c r="W379" i="2"/>
  <c r="W380" i="2" s="1"/>
  <c r="M453" i="2"/>
  <c r="V89" i="2"/>
  <c r="V37" i="2"/>
  <c r="W224" i="2"/>
  <c r="W228" i="2" s="1"/>
  <c r="W423" i="2"/>
  <c r="W425" i="2" s="1"/>
  <c r="B453" i="2"/>
  <c r="N453" i="2"/>
  <c r="V52" i="2"/>
  <c r="W344" i="2"/>
  <c r="W348" i="2" s="1"/>
  <c r="O453" i="2"/>
  <c r="W389" i="2"/>
  <c r="W399" i="2" s="1"/>
  <c r="V443" i="2" l="1"/>
  <c r="V447" i="2"/>
  <c r="V446" i="2"/>
  <c r="W448" i="2"/>
</calcChain>
</file>

<file path=xl/sharedStrings.xml><?xml version="1.0" encoding="utf-8"?>
<sst xmlns="http://schemas.openxmlformats.org/spreadsheetml/2006/main" count="2763" uniqueCount="720">
  <si>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</si>
  <si>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</si>
  <si>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</si>
  <si>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</si>
  <si>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</si>
  <si>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</si>
  <si>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</si>
  <si>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</si>
  <si>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</si>
  <si>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</si>
  <si>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</si>
  <si>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</si>
  <si>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</si>
  <si>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</si>
  <si>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</si>
  <si>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</si>
  <si>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</si>
  <si>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</si>
  <si>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</si>
  <si>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</si>
  <si>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</si>
  <si>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</si>
  <si>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</si>
  <si>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</si>
  <si>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</si>
  <si>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</si>
  <si>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</si>
  <si>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</si>
  <si>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</si>
  <si>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</si>
  <si>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</si>
  <si>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</si>
  <si>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</si>
  <si>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</si>
  <si>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</si>
  <si>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</si>
  <si>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</si>
  <si>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</si>
  <si>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</si>
  <si>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</si>
  <si>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</si>
  <si>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</si>
  <si>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</si>
  <si>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</si>
  <si>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</si>
  <si>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</si>
  <si>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</si>
  <si>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</si>
  <si>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</si>
  <si>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</si>
  <si>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</si>
  <si>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</si>
  <si>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</si>
  <si>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</si>
  <si>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</si>
  <si>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</si>
  <si>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</si>
  <si>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</si>
  <si>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</si>
  <si>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</si>
  <si>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</si>
  <si>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</si>
  <si>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</si>
  <si>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</si>
  <si>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</si>
  <si>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</si>
  <si>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07.08.2023</t>
  </si>
  <si>
    <t>02.08.2023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</si>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</sst>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E413" zoomScale="93" zoomScaleNormal="93" zoomScaleSheetLayoutView="100" workbookViewId="0">
      <selection activeCell="U397" sqref="U39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/>
      <c r="O5" s="319"/>
      <c r="Q5" s="320" t="s">
        <v>3</v>
      </c>
      <c r="R5" s="321"/>
      <c r="S5" s="322"/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/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 xml:space="preserve"> 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>
        <f>IFERROR(VLOOKUP(DeliveryAddress,Table,3,0),1)</f>
        <v>1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/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 t="s">
        <v>64</v>
      </c>
    </row>
    <row r="18" spans="1:29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</row>
    <row r="19" spans="1:29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29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29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3" t="s">
        <v>78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1" t="s">
        <v>80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4" t="s">
        <v>89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1" t="s">
        <v>94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1" t="s">
        <v>102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1" t="s">
        <v>106</v>
      </c>
      <c r="B43" s="371"/>
      <c r="C43" s="371"/>
      <c r="D43" s="371"/>
      <c r="E43" s="371"/>
      <c r="F43" s="371"/>
      <c r="G43" s="371"/>
      <c r="H43" s="371"/>
      <c r="I43" s="371"/>
      <c r="J43" s="371"/>
      <c r="K43" s="371"/>
      <c r="L43" s="371"/>
      <c r="M43" s="371"/>
      <c r="N43" s="371"/>
      <c r="O43" s="371"/>
      <c r="P43" s="371"/>
      <c r="Q43" s="371"/>
      <c r="R43" s="371"/>
      <c r="S43" s="371"/>
      <c r="T43" s="371"/>
      <c r="U43" s="371"/>
      <c r="V43" s="371"/>
      <c r="W43" s="371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2">
        <v>4607091389111</v>
      </c>
      <c r="E44" s="372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75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80"/>
      <c r="M45" s="376" t="s">
        <v>43</v>
      </c>
      <c r="N45" s="377"/>
      <c r="O45" s="377"/>
      <c r="P45" s="377"/>
      <c r="Q45" s="377"/>
      <c r="R45" s="377"/>
      <c r="S45" s="37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79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80"/>
      <c r="M46" s="376" t="s">
        <v>43</v>
      </c>
      <c r="N46" s="377"/>
      <c r="O46" s="377"/>
      <c r="P46" s="377"/>
      <c r="Q46" s="377"/>
      <c r="R46" s="377"/>
      <c r="S46" s="37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69" t="s">
        <v>109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55"/>
      <c r="Y47" s="55"/>
    </row>
    <row r="48" spans="1:29" ht="16.5" customHeight="1" x14ac:dyDescent="0.25">
      <c r="A48" s="370" t="s">
        <v>110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66"/>
      <c r="Y48" s="66"/>
    </row>
    <row r="49" spans="1:29" ht="14.25" customHeight="1" x14ac:dyDescent="0.25">
      <c r="A49" s="371" t="s">
        <v>111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1"/>
      <c r="N49" s="371"/>
      <c r="O49" s="371"/>
      <c r="P49" s="371"/>
      <c r="Q49" s="371"/>
      <c r="R49" s="371"/>
      <c r="S49" s="371"/>
      <c r="T49" s="371"/>
      <c r="U49" s="371"/>
      <c r="V49" s="371"/>
      <c r="W49" s="371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2">
        <v>4680115881440</v>
      </c>
      <c r="E50" s="372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75"/>
      <c r="R50" s="40" t="s">
        <v>48</v>
      </c>
      <c r="S50" s="40" t="s">
        <v>48</v>
      </c>
      <c r="T50" s="41" t="s">
        <v>0</v>
      </c>
      <c r="U50" s="59">
        <v>100</v>
      </c>
      <c r="V50" s="56">
        <f>IFERROR(IF(U50="",0,CEILING((U50/$H50),1)*$H50),"")</f>
        <v>108</v>
      </c>
      <c r="W50" s="42">
        <f>IFERROR(IF(V50=0,"",ROUNDUP(V50/H50,0)*0.02175),"")</f>
        <v>0.21749999999999997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2">
        <v>4680115881433</v>
      </c>
      <c r="E51" s="372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75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80"/>
      <c r="M52" s="376" t="s">
        <v>43</v>
      </c>
      <c r="N52" s="377"/>
      <c r="O52" s="377"/>
      <c r="P52" s="377"/>
      <c r="Q52" s="377"/>
      <c r="R52" s="377"/>
      <c r="S52" s="378"/>
      <c r="T52" s="43" t="s">
        <v>42</v>
      </c>
      <c r="U52" s="44">
        <f>IFERROR(U50/H50,"0")+IFERROR(U51/H51,"0")</f>
        <v>9.2592592592592595</v>
      </c>
      <c r="V52" s="44">
        <f>IFERROR(V50/H50,"0")+IFERROR(V51/H51,"0")</f>
        <v>10</v>
      </c>
      <c r="W52" s="44">
        <f>IFERROR(IF(W50="",0,W50),"0")+IFERROR(IF(W51="",0,W51),"0")</f>
        <v>0.21749999999999997</v>
      </c>
      <c r="X52" s="68"/>
      <c r="Y52" s="68"/>
    </row>
    <row r="53" spans="1:29" x14ac:dyDescent="0.2">
      <c r="A53" s="379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80"/>
      <c r="M53" s="376" t="s">
        <v>43</v>
      </c>
      <c r="N53" s="377"/>
      <c r="O53" s="377"/>
      <c r="P53" s="377"/>
      <c r="Q53" s="377"/>
      <c r="R53" s="377"/>
      <c r="S53" s="378"/>
      <c r="T53" s="43" t="s">
        <v>0</v>
      </c>
      <c r="U53" s="44">
        <f>IFERROR(SUM(U50:U51),"0")</f>
        <v>100</v>
      </c>
      <c r="V53" s="44">
        <f>IFERROR(SUM(V50:V51),"0")</f>
        <v>108</v>
      </c>
      <c r="W53" s="43"/>
      <c r="X53" s="68"/>
      <c r="Y53" s="68"/>
    </row>
    <row r="54" spans="1:29" ht="16.5" customHeight="1" x14ac:dyDescent="0.25">
      <c r="A54" s="370" t="s">
        <v>117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66"/>
      <c r="Y54" s="66"/>
    </row>
    <row r="55" spans="1:29" ht="14.25" customHeight="1" x14ac:dyDescent="0.25">
      <c r="A55" s="371" t="s">
        <v>118</v>
      </c>
      <c r="B55" s="371"/>
      <c r="C55" s="371"/>
      <c r="D55" s="371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W55" s="371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2">
        <v>4680115881426</v>
      </c>
      <c r="E56" s="37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75"/>
      <c r="R56" s="40" t="s">
        <v>48</v>
      </c>
      <c r="S56" s="40" t="s">
        <v>48</v>
      </c>
      <c r="T56" s="41" t="s">
        <v>0</v>
      </c>
      <c r="U56" s="59">
        <v>200</v>
      </c>
      <c r="V56" s="56">
        <f>IFERROR(IF(U56="",0,CEILING((U56/$H56),1)*$H56),"")</f>
        <v>205.20000000000002</v>
      </c>
      <c r="W56" s="42">
        <f>IFERROR(IF(V56=0,"",ROUNDUP(V56/H56,0)*0.02175),"")</f>
        <v>0.41324999999999995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2">
        <v>4680115881419</v>
      </c>
      <c r="E57" s="37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75"/>
      <c r="R57" s="40" t="s">
        <v>48</v>
      </c>
      <c r="S57" s="40" t="s">
        <v>48</v>
      </c>
      <c r="T57" s="41" t="s">
        <v>0</v>
      </c>
      <c r="U57" s="59">
        <v>90</v>
      </c>
      <c r="V57" s="56">
        <f>IFERROR(IF(U57="",0,CEILING((U57/$H57),1)*$H57),"")</f>
        <v>90</v>
      </c>
      <c r="W57" s="42">
        <f>IFERROR(IF(V57=0,"",ROUNDUP(V57/H57,0)*0.00937),"")</f>
        <v>0.18740000000000001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2">
        <v>4680115881525</v>
      </c>
      <c r="E58" s="37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5" t="s">
        <v>125</v>
      </c>
      <c r="N58" s="374"/>
      <c r="O58" s="374"/>
      <c r="P58" s="374"/>
      <c r="Q58" s="375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80"/>
      <c r="M59" s="376" t="s">
        <v>43</v>
      </c>
      <c r="N59" s="377"/>
      <c r="O59" s="377"/>
      <c r="P59" s="377"/>
      <c r="Q59" s="377"/>
      <c r="R59" s="377"/>
      <c r="S59" s="378"/>
      <c r="T59" s="43" t="s">
        <v>42</v>
      </c>
      <c r="U59" s="44">
        <f>IFERROR(U56/H56,"0")+IFERROR(U57/H57,"0")+IFERROR(U58/H58,"0")</f>
        <v>38.518518518518519</v>
      </c>
      <c r="V59" s="44">
        <f>IFERROR(V56/H56,"0")+IFERROR(V57/H57,"0")+IFERROR(V58/H58,"0")</f>
        <v>39</v>
      </c>
      <c r="W59" s="44">
        <f>IFERROR(IF(W56="",0,W56),"0")+IFERROR(IF(W57="",0,W57),"0")+IFERROR(IF(W58="",0,W58),"0")</f>
        <v>0.60064999999999991</v>
      </c>
      <c r="X59" s="68"/>
      <c r="Y59" s="68"/>
    </row>
    <row r="60" spans="1:29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80"/>
      <c r="M60" s="376" t="s">
        <v>43</v>
      </c>
      <c r="N60" s="377"/>
      <c r="O60" s="377"/>
      <c r="P60" s="377"/>
      <c r="Q60" s="377"/>
      <c r="R60" s="377"/>
      <c r="S60" s="378"/>
      <c r="T60" s="43" t="s">
        <v>0</v>
      </c>
      <c r="U60" s="44">
        <f>IFERROR(SUM(U56:U58),"0")</f>
        <v>290</v>
      </c>
      <c r="V60" s="44">
        <f>IFERROR(SUM(V56:V58),"0")</f>
        <v>295.20000000000005</v>
      </c>
      <c r="W60" s="43"/>
      <c r="X60" s="68"/>
      <c r="Y60" s="68"/>
    </row>
    <row r="61" spans="1:29" ht="16.5" customHeight="1" x14ac:dyDescent="0.25">
      <c r="A61" s="370" t="s">
        <v>109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66"/>
      <c r="Y61" s="66"/>
    </row>
    <row r="62" spans="1:29" ht="14.25" customHeight="1" x14ac:dyDescent="0.25">
      <c r="A62" s="371" t="s">
        <v>118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2">
        <v>4607091382945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2">
        <v>4607091385670</v>
      </c>
      <c r="E64" s="372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2">
        <v>4680115881327</v>
      </c>
      <c r="E65" s="37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2">
        <v>4607091388312</v>
      </c>
      <c r="E66" s="37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2">
        <v>4680115882133</v>
      </c>
      <c r="E67" s="37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0" t="s">
        <v>137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2">
        <v>4607091382952</v>
      </c>
      <c r="E68" s="37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72">
        <v>4607091385687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160</v>
      </c>
      <c r="V69" s="56">
        <f t="shared" si="2"/>
        <v>160</v>
      </c>
      <c r="W69" s="42">
        <f t="shared" ref="W69:W75" si="3">IFERROR(IF(V69=0,"",ROUNDUP(V69/H69,0)*0.00937),"")</f>
        <v>0.37480000000000002</v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4301011565</v>
      </c>
      <c r="D70" s="372">
        <v>4680115882539</v>
      </c>
      <c r="E70" s="372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142</v>
      </c>
      <c r="L70" s="38">
        <v>50</v>
      </c>
      <c r="M70" s="403" t="s">
        <v>145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2">
        <v>4607091384604</v>
      </c>
      <c r="E71" s="37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160</v>
      </c>
      <c r="V71" s="56">
        <f t="shared" si="2"/>
        <v>160</v>
      </c>
      <c r="W71" s="42">
        <f t="shared" si="3"/>
        <v>0.37480000000000002</v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2">
        <v>4680115880283</v>
      </c>
      <c r="E72" s="37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2">
        <v>4680115881518</v>
      </c>
      <c r="E73" s="37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142</v>
      </c>
      <c r="L73" s="38">
        <v>50</v>
      </c>
      <c r="M73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4301011414</v>
      </c>
      <c r="D74" s="372">
        <v>4607091381986</v>
      </c>
      <c r="E74" s="372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4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4301011443</v>
      </c>
      <c r="D75" s="372">
        <v>4680115881303</v>
      </c>
      <c r="E75" s="372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9" t="s">
        <v>132</v>
      </c>
      <c r="L75" s="38">
        <v>50</v>
      </c>
      <c r="M75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74"/>
      <c r="O75" s="374"/>
      <c r="P75" s="374"/>
      <c r="Q75" s="375"/>
      <c r="R75" s="40" t="s">
        <v>48</v>
      </c>
      <c r="S75" s="40" t="s">
        <v>48</v>
      </c>
      <c r="T75" s="41" t="s">
        <v>0</v>
      </c>
      <c r="U75" s="59">
        <v>180</v>
      </c>
      <c r="V75" s="56">
        <f t="shared" si="2"/>
        <v>180</v>
      </c>
      <c r="W75" s="42">
        <f t="shared" si="3"/>
        <v>0.37480000000000002</v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2">
        <v>4607091388466</v>
      </c>
      <c r="E76" s="37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142</v>
      </c>
      <c r="L76" s="38">
        <v>45</v>
      </c>
      <c r="M76" s="4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4"/>
      <c r="O76" s="374"/>
      <c r="P76" s="374"/>
      <c r="Q76" s="375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2">
        <v>4680115880269</v>
      </c>
      <c r="E77" s="37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142</v>
      </c>
      <c r="L77" s="38">
        <v>50</v>
      </c>
      <c r="M77" s="4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4"/>
      <c r="O77" s="374"/>
      <c r="P77" s="374"/>
      <c r="Q77" s="375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2">
        <v>4680115880429</v>
      </c>
      <c r="E78" s="37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4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135</v>
      </c>
      <c r="V78" s="56">
        <f t="shared" si="2"/>
        <v>135</v>
      </c>
      <c r="W78" s="42">
        <f>IFERROR(IF(V78=0,"",ROUNDUP(V78/H78,0)*0.00937),"")</f>
        <v>0.28110000000000002</v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2">
        <v>4680115881457</v>
      </c>
      <c r="E79" s="37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142</v>
      </c>
      <c r="L79" s="38">
        <v>50</v>
      </c>
      <c r="M79" s="4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80"/>
      <c r="M80" s="376" t="s">
        <v>43</v>
      </c>
      <c r="N80" s="377"/>
      <c r="O80" s="377"/>
      <c r="P80" s="377"/>
      <c r="Q80" s="377"/>
      <c r="R80" s="377"/>
      <c r="S80" s="378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150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150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1.4055</v>
      </c>
      <c r="X80" s="68"/>
      <c r="Y80" s="68"/>
    </row>
    <row r="81" spans="1:29" x14ac:dyDescent="0.2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80"/>
      <c r="M81" s="376" t="s">
        <v>43</v>
      </c>
      <c r="N81" s="377"/>
      <c r="O81" s="377"/>
      <c r="P81" s="377"/>
      <c r="Q81" s="377"/>
      <c r="R81" s="377"/>
      <c r="S81" s="378"/>
      <c r="T81" s="43" t="s">
        <v>0</v>
      </c>
      <c r="U81" s="44">
        <f>IFERROR(SUM(U63:U79),"0")</f>
        <v>635</v>
      </c>
      <c r="V81" s="44">
        <f>IFERROR(SUM(V63:V79),"0")</f>
        <v>635</v>
      </c>
      <c r="W81" s="43"/>
      <c r="X81" s="68"/>
      <c r="Y81" s="68"/>
    </row>
    <row r="82" spans="1:29" ht="14.25" customHeight="1" x14ac:dyDescent="0.25">
      <c r="A82" s="371" t="s">
        <v>111</v>
      </c>
      <c r="B82" s="371"/>
      <c r="C82" s="371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2">
        <v>4607091388442</v>
      </c>
      <c r="E83" s="372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2">
        <v>4607091384789</v>
      </c>
      <c r="E84" s="372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4" t="s">
        <v>168</v>
      </c>
      <c r="N84" s="374"/>
      <c r="O84" s="374"/>
      <c r="P84" s="374"/>
      <c r="Q84" s="375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2">
        <v>4680115881488</v>
      </c>
      <c r="E85" s="372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4"/>
      <c r="O85" s="374"/>
      <c r="P85" s="374"/>
      <c r="Q85" s="375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2">
        <v>4607091384765</v>
      </c>
      <c r="E86" s="372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6" t="s">
        <v>173</v>
      </c>
      <c r="N86" s="374"/>
      <c r="O86" s="374"/>
      <c r="P86" s="374"/>
      <c r="Q86" s="375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2">
        <v>4680115880658</v>
      </c>
      <c r="E87" s="372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2">
        <v>4607091381962</v>
      </c>
      <c r="E88" s="372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80"/>
      <c r="M89" s="376" t="s">
        <v>43</v>
      </c>
      <c r="N89" s="377"/>
      <c r="O89" s="377"/>
      <c r="P89" s="377"/>
      <c r="Q89" s="377"/>
      <c r="R89" s="377"/>
      <c r="S89" s="378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80"/>
      <c r="M90" s="376" t="s">
        <v>43</v>
      </c>
      <c r="N90" s="377"/>
      <c r="O90" s="377"/>
      <c r="P90" s="377"/>
      <c r="Q90" s="377"/>
      <c r="R90" s="377"/>
      <c r="S90" s="378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1" t="s">
        <v>75</v>
      </c>
      <c r="B91" s="371"/>
      <c r="C91" s="371"/>
      <c r="D91" s="371"/>
      <c r="E91" s="371"/>
      <c r="F91" s="371"/>
      <c r="G91" s="371"/>
      <c r="H91" s="371"/>
      <c r="I91" s="371"/>
      <c r="J91" s="371"/>
      <c r="K91" s="371"/>
      <c r="L91" s="371"/>
      <c r="M91" s="371"/>
      <c r="N91" s="371"/>
      <c r="O91" s="371"/>
      <c r="P91" s="371"/>
      <c r="Q91" s="371"/>
      <c r="R91" s="371"/>
      <c r="S91" s="371"/>
      <c r="T91" s="371"/>
      <c r="U91" s="371"/>
      <c r="V91" s="371"/>
      <c r="W91" s="371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2">
        <v>4607091387667</v>
      </c>
      <c r="E92" s="37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2">
        <v>4607091387636</v>
      </c>
      <c r="E93" s="37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2">
        <v>4607091384727</v>
      </c>
      <c r="E94" s="372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2">
        <v>4607091386745</v>
      </c>
      <c r="E95" s="37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2">
        <v>4607091382426</v>
      </c>
      <c r="E96" s="37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4"/>
      <c r="O96" s="374"/>
      <c r="P96" s="374"/>
      <c r="Q96" s="375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2">
        <v>4607091386547</v>
      </c>
      <c r="E97" s="372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4"/>
      <c r="O97" s="374"/>
      <c r="P97" s="374"/>
      <c r="Q97" s="375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2">
        <v>4607091384703</v>
      </c>
      <c r="E98" s="372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4"/>
      <c r="O98" s="374"/>
      <c r="P98" s="374"/>
      <c r="Q98" s="375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2">
        <v>4607091384734</v>
      </c>
      <c r="E99" s="37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2">
        <v>4607091382464</v>
      </c>
      <c r="E100" s="37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79"/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80"/>
      <c r="M101" s="376" t="s">
        <v>43</v>
      </c>
      <c r="N101" s="377"/>
      <c r="O101" s="377"/>
      <c r="P101" s="377"/>
      <c r="Q101" s="377"/>
      <c r="R101" s="377"/>
      <c r="S101" s="378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80"/>
      <c r="M102" s="376" t="s">
        <v>43</v>
      </c>
      <c r="N102" s="377"/>
      <c r="O102" s="377"/>
      <c r="P102" s="377"/>
      <c r="Q102" s="377"/>
      <c r="R102" s="377"/>
      <c r="S102" s="378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1" t="s">
        <v>80</v>
      </c>
      <c r="B103" s="371"/>
      <c r="C103" s="371"/>
      <c r="D103" s="371"/>
      <c r="E103" s="371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2">
        <v>4607091386967</v>
      </c>
      <c r="E104" s="372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142</v>
      </c>
      <c r="L104" s="38">
        <v>45</v>
      </c>
      <c r="M104" s="428" t="s">
        <v>198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2">
        <v>4607091385304</v>
      </c>
      <c r="E105" s="372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2">
        <v>4607091386264</v>
      </c>
      <c r="E106" s="372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21</v>
      </c>
      <c r="V106" s="56">
        <f t="shared" si="6"/>
        <v>21</v>
      </c>
      <c r="W106" s="42">
        <f>IFERROR(IF(V106=0,"",ROUNDUP(V106/H106,0)*0.00753),"")</f>
        <v>5.271E-2</v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2">
        <v>4607091385731</v>
      </c>
      <c r="E107" s="372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142</v>
      </c>
      <c r="L107" s="38">
        <v>45</v>
      </c>
      <c r="M107" s="431" t="s">
        <v>205</v>
      </c>
      <c r="N107" s="374"/>
      <c r="O107" s="374"/>
      <c r="P107" s="374"/>
      <c r="Q107" s="375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2">
        <v>4680115880214</v>
      </c>
      <c r="E108" s="372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142</v>
      </c>
      <c r="L108" s="38">
        <v>45</v>
      </c>
      <c r="M108" s="432" t="s">
        <v>208</v>
      </c>
      <c r="N108" s="374"/>
      <c r="O108" s="374"/>
      <c r="P108" s="374"/>
      <c r="Q108" s="375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2">
        <v>4680115880894</v>
      </c>
      <c r="E109" s="372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142</v>
      </c>
      <c r="L109" s="38">
        <v>45</v>
      </c>
      <c r="M109" s="433" t="s">
        <v>211</v>
      </c>
      <c r="N109" s="374"/>
      <c r="O109" s="374"/>
      <c r="P109" s="374"/>
      <c r="Q109" s="375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2">
        <v>4607091385427</v>
      </c>
      <c r="E110" s="372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21</v>
      </c>
      <c r="V110" s="56">
        <f t="shared" si="6"/>
        <v>21</v>
      </c>
      <c r="W110" s="42">
        <f>IFERROR(IF(V110=0,"",ROUNDUP(V110/H110,0)*0.00753),"")</f>
        <v>5.271E-2</v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79"/>
      <c r="B111" s="379"/>
      <c r="C111" s="379"/>
      <c r="D111" s="379"/>
      <c r="E111" s="379"/>
      <c r="F111" s="379"/>
      <c r="G111" s="379"/>
      <c r="H111" s="379"/>
      <c r="I111" s="379"/>
      <c r="J111" s="379"/>
      <c r="K111" s="379"/>
      <c r="L111" s="380"/>
      <c r="M111" s="376" t="s">
        <v>43</v>
      </c>
      <c r="N111" s="377"/>
      <c r="O111" s="377"/>
      <c r="P111" s="377"/>
      <c r="Q111" s="377"/>
      <c r="R111" s="377"/>
      <c r="S111" s="378"/>
      <c r="T111" s="43" t="s">
        <v>42</v>
      </c>
      <c r="U111" s="44">
        <f>IFERROR(U104/H104,"0")+IFERROR(U105/H105,"0")+IFERROR(U106/H106,"0")+IFERROR(U107/H107,"0")+IFERROR(U108/H108,"0")+IFERROR(U109/H109,"0")+IFERROR(U110/H110,"0")</f>
        <v>14</v>
      </c>
      <c r="V111" s="44">
        <f>IFERROR(V104/H104,"0")+IFERROR(V105/H105,"0")+IFERROR(V106/H106,"0")+IFERROR(V107/H107,"0")+IFERROR(V108/H108,"0")+IFERROR(V109/H109,"0")+IFERROR(V110/H110,"0")</f>
        <v>14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0.10542</v>
      </c>
      <c r="X111" s="68"/>
      <c r="Y111" s="68"/>
    </row>
    <row r="112" spans="1:29" x14ac:dyDescent="0.2">
      <c r="A112" s="379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80"/>
      <c r="M112" s="376" t="s">
        <v>43</v>
      </c>
      <c r="N112" s="377"/>
      <c r="O112" s="377"/>
      <c r="P112" s="377"/>
      <c r="Q112" s="377"/>
      <c r="R112" s="377"/>
      <c r="S112" s="378"/>
      <c r="T112" s="43" t="s">
        <v>0</v>
      </c>
      <c r="U112" s="44">
        <f>IFERROR(SUM(U104:U110),"0")</f>
        <v>42</v>
      </c>
      <c r="V112" s="44">
        <f>IFERROR(SUM(V104:V110),"0")</f>
        <v>42</v>
      </c>
      <c r="W112" s="43"/>
      <c r="X112" s="68"/>
      <c r="Y112" s="68"/>
    </row>
    <row r="113" spans="1:29" ht="14.25" customHeight="1" x14ac:dyDescent="0.25">
      <c r="A113" s="371" t="s">
        <v>214</v>
      </c>
      <c r="B113" s="371"/>
      <c r="C113" s="371"/>
      <c r="D113" s="371"/>
      <c r="E113" s="371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2">
        <v>4607091383065</v>
      </c>
      <c r="E114" s="372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4301060282</v>
      </c>
      <c r="D115" s="372">
        <v>4607091380699</v>
      </c>
      <c r="E115" s="372"/>
      <c r="F115" s="63">
        <v>1.3</v>
      </c>
      <c r="G115" s="38">
        <v>6</v>
      </c>
      <c r="H115" s="63">
        <v>7.8</v>
      </c>
      <c r="I115" s="63">
        <v>8.3640000000000008</v>
      </c>
      <c r="J115" s="38">
        <v>56</v>
      </c>
      <c r="K115" s="39" t="s">
        <v>79</v>
      </c>
      <c r="L115" s="38">
        <v>30</v>
      </c>
      <c r="M115" s="43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74"/>
      <c r="O115" s="374"/>
      <c r="P115" s="374"/>
      <c r="Q115" s="375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219</v>
      </c>
      <c r="B116" s="64" t="s">
        <v>220</v>
      </c>
      <c r="C116" s="37">
        <v>4301060309</v>
      </c>
      <c r="D116" s="372">
        <v>4680115880238</v>
      </c>
      <c r="E116" s="372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7" t="s">
        <v>221</v>
      </c>
      <c r="N116" s="374"/>
      <c r="O116" s="374"/>
      <c r="P116" s="374"/>
      <c r="Q116" s="375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222</v>
      </c>
      <c r="B117" s="64" t="s">
        <v>223</v>
      </c>
      <c r="C117" s="37">
        <v>4301060351</v>
      </c>
      <c r="D117" s="372">
        <v>4680115881464</v>
      </c>
      <c r="E117" s="372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142</v>
      </c>
      <c r="L117" s="38">
        <v>30</v>
      </c>
      <c r="M117" s="438" t="s">
        <v>224</v>
      </c>
      <c r="N117" s="374"/>
      <c r="O117" s="374"/>
      <c r="P117" s="374"/>
      <c r="Q117" s="375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80"/>
      <c r="M118" s="376" t="s">
        <v>43</v>
      </c>
      <c r="N118" s="377"/>
      <c r="O118" s="377"/>
      <c r="P118" s="377"/>
      <c r="Q118" s="377"/>
      <c r="R118" s="377"/>
      <c r="S118" s="378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79"/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80"/>
      <c r="M119" s="376" t="s">
        <v>43</v>
      </c>
      <c r="N119" s="377"/>
      <c r="O119" s="377"/>
      <c r="P119" s="377"/>
      <c r="Q119" s="377"/>
      <c r="R119" s="377"/>
      <c r="S119" s="378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0" t="s">
        <v>225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66"/>
      <c r="Y120" s="66"/>
    </row>
    <row r="121" spans="1:29" ht="14.25" customHeight="1" x14ac:dyDescent="0.25">
      <c r="A121" s="371" t="s">
        <v>80</v>
      </c>
      <c r="B121" s="371"/>
      <c r="C121" s="371"/>
      <c r="D121" s="371"/>
      <c r="E121" s="371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  <c r="X121" s="67"/>
      <c r="Y121" s="67"/>
    </row>
    <row r="122" spans="1:29" ht="27" customHeight="1" x14ac:dyDescent="0.25">
      <c r="A122" s="64" t="s">
        <v>226</v>
      </c>
      <c r="B122" s="64" t="s">
        <v>227</v>
      </c>
      <c r="C122" s="37">
        <v>4301051360</v>
      </c>
      <c r="D122" s="372">
        <v>4607091385168</v>
      </c>
      <c r="E122" s="372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142</v>
      </c>
      <c r="L122" s="38">
        <v>45</v>
      </c>
      <c r="M122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228</v>
      </c>
      <c r="B123" s="64" t="s">
        <v>229</v>
      </c>
      <c r="C123" s="37">
        <v>4301051362</v>
      </c>
      <c r="D123" s="372">
        <v>4607091383256</v>
      </c>
      <c r="E123" s="372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142</v>
      </c>
      <c r="L123" s="38">
        <v>45</v>
      </c>
      <c r="M123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4"/>
      <c r="O123" s="374"/>
      <c r="P123" s="374"/>
      <c r="Q123" s="375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230</v>
      </c>
      <c r="B124" s="64" t="s">
        <v>231</v>
      </c>
      <c r="C124" s="37">
        <v>4301051358</v>
      </c>
      <c r="D124" s="372">
        <v>4607091385748</v>
      </c>
      <c r="E124" s="372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142</v>
      </c>
      <c r="L124" s="38">
        <v>45</v>
      </c>
      <c r="M124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4"/>
      <c r="O124" s="374"/>
      <c r="P124" s="374"/>
      <c r="Q124" s="375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232</v>
      </c>
      <c r="B125" s="64" t="s">
        <v>233</v>
      </c>
      <c r="C125" s="37">
        <v>4301051364</v>
      </c>
      <c r="D125" s="372">
        <v>4607091384581</v>
      </c>
      <c r="E125" s="372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142</v>
      </c>
      <c r="L125" s="38">
        <v>45</v>
      </c>
      <c r="M125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4"/>
      <c r="O125" s="374"/>
      <c r="P125" s="374"/>
      <c r="Q125" s="375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79"/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80"/>
      <c r="M126" s="376" t="s">
        <v>43</v>
      </c>
      <c r="N126" s="377"/>
      <c r="O126" s="377"/>
      <c r="P126" s="377"/>
      <c r="Q126" s="377"/>
      <c r="R126" s="377"/>
      <c r="S126" s="378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79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80"/>
      <c r="M127" s="376" t="s">
        <v>43</v>
      </c>
      <c r="N127" s="377"/>
      <c r="O127" s="377"/>
      <c r="P127" s="377"/>
      <c r="Q127" s="377"/>
      <c r="R127" s="377"/>
      <c r="S127" s="378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69" t="s">
        <v>234</v>
      </c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69"/>
      <c r="N128" s="369"/>
      <c r="O128" s="369"/>
      <c r="P128" s="369"/>
      <c r="Q128" s="369"/>
      <c r="R128" s="369"/>
      <c r="S128" s="369"/>
      <c r="T128" s="369"/>
      <c r="U128" s="369"/>
      <c r="V128" s="369"/>
      <c r="W128" s="369"/>
      <c r="X128" s="55"/>
      <c r="Y128" s="55"/>
    </row>
    <row r="129" spans="1:29" ht="16.5" customHeight="1" x14ac:dyDescent="0.25">
      <c r="A129" s="370" t="s">
        <v>235</v>
      </c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0"/>
      <c r="O129" s="370"/>
      <c r="P129" s="370"/>
      <c r="Q129" s="370"/>
      <c r="R129" s="370"/>
      <c r="S129" s="370"/>
      <c r="T129" s="370"/>
      <c r="U129" s="370"/>
      <c r="V129" s="370"/>
      <c r="W129" s="370"/>
      <c r="X129" s="66"/>
      <c r="Y129" s="66"/>
    </row>
    <row r="130" spans="1:29" ht="14.25" customHeight="1" x14ac:dyDescent="0.25">
      <c r="A130" s="371" t="s">
        <v>118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67"/>
      <c r="Y130" s="67"/>
    </row>
    <row r="131" spans="1:29" ht="27" customHeight="1" x14ac:dyDescent="0.25">
      <c r="A131" s="64" t="s">
        <v>236</v>
      </c>
      <c r="B131" s="64" t="s">
        <v>237</v>
      </c>
      <c r="C131" s="37">
        <v>4301011223</v>
      </c>
      <c r="D131" s="372">
        <v>4607091383423</v>
      </c>
      <c r="E131" s="372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142</v>
      </c>
      <c r="L131" s="38">
        <v>35</v>
      </c>
      <c r="M131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4"/>
      <c r="O131" s="374"/>
      <c r="P131" s="374"/>
      <c r="Q131" s="375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238</v>
      </c>
      <c r="B132" s="64" t="s">
        <v>239</v>
      </c>
      <c r="C132" s="37">
        <v>4301011338</v>
      </c>
      <c r="D132" s="372">
        <v>4607091381405</v>
      </c>
      <c r="E132" s="372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4"/>
      <c r="O132" s="374"/>
      <c r="P132" s="374"/>
      <c r="Q132" s="375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240</v>
      </c>
      <c r="B133" s="64" t="s">
        <v>241</v>
      </c>
      <c r="C133" s="37">
        <v>4301011333</v>
      </c>
      <c r="D133" s="372">
        <v>4607091386516</v>
      </c>
      <c r="E133" s="372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4"/>
      <c r="O133" s="374"/>
      <c r="P133" s="374"/>
      <c r="Q133" s="375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79"/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80"/>
      <c r="M134" s="376" t="s">
        <v>43</v>
      </c>
      <c r="N134" s="377"/>
      <c r="O134" s="377"/>
      <c r="P134" s="377"/>
      <c r="Q134" s="377"/>
      <c r="R134" s="377"/>
      <c r="S134" s="378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79"/>
      <c r="B135" s="379"/>
      <c r="C135" s="379"/>
      <c r="D135" s="379"/>
      <c r="E135" s="379"/>
      <c r="F135" s="379"/>
      <c r="G135" s="379"/>
      <c r="H135" s="379"/>
      <c r="I135" s="379"/>
      <c r="J135" s="379"/>
      <c r="K135" s="379"/>
      <c r="L135" s="380"/>
      <c r="M135" s="376" t="s">
        <v>43</v>
      </c>
      <c r="N135" s="377"/>
      <c r="O135" s="377"/>
      <c r="P135" s="377"/>
      <c r="Q135" s="377"/>
      <c r="R135" s="377"/>
      <c r="S135" s="378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0" t="s">
        <v>242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66"/>
      <c r="Y136" s="66"/>
    </row>
    <row r="137" spans="1:29" ht="14.25" customHeight="1" x14ac:dyDescent="0.25">
      <c r="A137" s="371" t="s">
        <v>118</v>
      </c>
      <c r="B137" s="371"/>
      <c r="C137" s="371"/>
      <c r="D137" s="371"/>
      <c r="E137" s="371"/>
      <c r="F137" s="371"/>
      <c r="G137" s="371"/>
      <c r="H137" s="371"/>
      <c r="I137" s="371"/>
      <c r="J137" s="371"/>
      <c r="K137" s="371"/>
      <c r="L137" s="371"/>
      <c r="M137" s="371"/>
      <c r="N137" s="371"/>
      <c r="O137" s="371"/>
      <c r="P137" s="371"/>
      <c r="Q137" s="371"/>
      <c r="R137" s="371"/>
      <c r="S137" s="371"/>
      <c r="T137" s="371"/>
      <c r="U137" s="371"/>
      <c r="V137" s="371"/>
      <c r="W137" s="371"/>
      <c r="X137" s="67"/>
      <c r="Y137" s="67"/>
    </row>
    <row r="138" spans="1:29" ht="27" customHeight="1" x14ac:dyDescent="0.25">
      <c r="A138" s="64" t="s">
        <v>243</v>
      </c>
      <c r="B138" s="64" t="s">
        <v>244</v>
      </c>
      <c r="C138" s="37">
        <v>4301011346</v>
      </c>
      <c r="D138" s="372">
        <v>4607091387445</v>
      </c>
      <c r="E138" s="372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245</v>
      </c>
      <c r="B139" s="64" t="s">
        <v>246</v>
      </c>
      <c r="C139" s="37">
        <v>4301011362</v>
      </c>
      <c r="D139" s="372">
        <v>4607091386004</v>
      </c>
      <c r="E139" s="372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247</v>
      </c>
      <c r="L139" s="38">
        <v>55</v>
      </c>
      <c r="M139" s="4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245</v>
      </c>
      <c r="B140" s="64" t="s">
        <v>248</v>
      </c>
      <c r="C140" s="37">
        <v>4301011308</v>
      </c>
      <c r="D140" s="372">
        <v>4607091386004</v>
      </c>
      <c r="E140" s="372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249</v>
      </c>
      <c r="B141" s="64" t="s">
        <v>250</v>
      </c>
      <c r="C141" s="37">
        <v>4301011347</v>
      </c>
      <c r="D141" s="372">
        <v>4607091386073</v>
      </c>
      <c r="E141" s="372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251</v>
      </c>
      <c r="B142" s="64" t="s">
        <v>252</v>
      </c>
      <c r="C142" s="37">
        <v>4301011395</v>
      </c>
      <c r="D142" s="372">
        <v>4607091387322</v>
      </c>
      <c r="E142" s="372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247</v>
      </c>
      <c r="L142" s="38">
        <v>55</v>
      </c>
      <c r="M142" s="45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251</v>
      </c>
      <c r="B143" s="64" t="s">
        <v>253</v>
      </c>
      <c r="C143" s="37">
        <v>4301010928</v>
      </c>
      <c r="D143" s="372">
        <v>4607091387322</v>
      </c>
      <c r="E143" s="372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75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254</v>
      </c>
      <c r="B144" s="64" t="s">
        <v>255</v>
      </c>
      <c r="C144" s="37">
        <v>4301011311</v>
      </c>
      <c r="D144" s="372">
        <v>4607091387377</v>
      </c>
      <c r="E144" s="372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75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256</v>
      </c>
      <c r="B145" s="64" t="s">
        <v>257</v>
      </c>
      <c r="C145" s="37">
        <v>4301011450</v>
      </c>
      <c r="D145" s="372">
        <v>4680115881402</v>
      </c>
      <c r="E145" s="372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3" t="s">
        <v>258</v>
      </c>
      <c r="N145" s="374"/>
      <c r="O145" s="374"/>
      <c r="P145" s="374"/>
      <c r="Q145" s="375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259</v>
      </c>
      <c r="B146" s="64" t="s">
        <v>260</v>
      </c>
      <c r="C146" s="37">
        <v>4301010945</v>
      </c>
      <c r="D146" s="372">
        <v>4607091387353</v>
      </c>
      <c r="E146" s="372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4"/>
      <c r="O146" s="374"/>
      <c r="P146" s="374"/>
      <c r="Q146" s="375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261</v>
      </c>
      <c r="B147" s="64" t="s">
        <v>262</v>
      </c>
      <c r="C147" s="37">
        <v>4301011328</v>
      </c>
      <c r="D147" s="372">
        <v>4607091386011</v>
      </c>
      <c r="E147" s="372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20</v>
      </c>
      <c r="V147" s="56">
        <f t="shared" si="7"/>
        <v>20</v>
      </c>
      <c r="W147" s="42">
        <f>IFERROR(IF(V147=0,"",ROUNDUP(V147/H147,0)*0.00937),"")</f>
        <v>3.7479999999999999E-2</v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263</v>
      </c>
      <c r="B148" s="64" t="s">
        <v>264</v>
      </c>
      <c r="C148" s="37">
        <v>4301011329</v>
      </c>
      <c r="D148" s="372">
        <v>4607091387308</v>
      </c>
      <c r="E148" s="372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265</v>
      </c>
      <c r="B149" s="64" t="s">
        <v>266</v>
      </c>
      <c r="C149" s="37">
        <v>4301011049</v>
      </c>
      <c r="D149" s="372">
        <v>4607091387339</v>
      </c>
      <c r="E149" s="372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4"/>
      <c r="O149" s="374"/>
      <c r="P149" s="374"/>
      <c r="Q149" s="375"/>
      <c r="R149" s="40" t="s">
        <v>48</v>
      </c>
      <c r="S149" s="40" t="s">
        <v>48</v>
      </c>
      <c r="T149" s="41" t="s">
        <v>0</v>
      </c>
      <c r="U149" s="59">
        <v>10</v>
      </c>
      <c r="V149" s="56">
        <f t="shared" si="7"/>
        <v>10</v>
      </c>
      <c r="W149" s="42">
        <f>IFERROR(IF(V149=0,"",ROUNDUP(V149/H149,0)*0.00937),"")</f>
        <v>1.874E-2</v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267</v>
      </c>
      <c r="B150" s="64" t="s">
        <v>268</v>
      </c>
      <c r="C150" s="37">
        <v>4301011433</v>
      </c>
      <c r="D150" s="372">
        <v>4680115882638</v>
      </c>
      <c r="E150" s="372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58" t="s">
        <v>269</v>
      </c>
      <c r="N150" s="374"/>
      <c r="O150" s="374"/>
      <c r="P150" s="374"/>
      <c r="Q150" s="375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270</v>
      </c>
      <c r="B151" s="64" t="s">
        <v>271</v>
      </c>
      <c r="C151" s="37">
        <v>4301011573</v>
      </c>
      <c r="D151" s="372">
        <v>4680115881938</v>
      </c>
      <c r="E151" s="372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59" t="s">
        <v>272</v>
      </c>
      <c r="N151" s="374"/>
      <c r="O151" s="374"/>
      <c r="P151" s="374"/>
      <c r="Q151" s="375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273</v>
      </c>
      <c r="B152" s="64" t="s">
        <v>274</v>
      </c>
      <c r="C152" s="37">
        <v>4301011454</v>
      </c>
      <c r="D152" s="372">
        <v>4680115881396</v>
      </c>
      <c r="E152" s="372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0" t="s">
        <v>275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276</v>
      </c>
      <c r="B153" s="64" t="s">
        <v>277</v>
      </c>
      <c r="C153" s="37">
        <v>4301010944</v>
      </c>
      <c r="D153" s="372">
        <v>4607091387346</v>
      </c>
      <c r="E153" s="372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278</v>
      </c>
      <c r="B154" s="64" t="s">
        <v>279</v>
      </c>
      <c r="C154" s="37">
        <v>4301011353</v>
      </c>
      <c r="D154" s="372">
        <v>4607091389807</v>
      </c>
      <c r="E154" s="372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4"/>
      <c r="O154" s="374"/>
      <c r="P154" s="374"/>
      <c r="Q154" s="375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6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6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5.6219999999999999E-2</v>
      </c>
      <c r="X155" s="68"/>
      <c r="Y155" s="68"/>
    </row>
    <row r="156" spans="1:29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80"/>
      <c r="M156" s="376" t="s">
        <v>43</v>
      </c>
      <c r="N156" s="377"/>
      <c r="O156" s="377"/>
      <c r="P156" s="377"/>
      <c r="Q156" s="377"/>
      <c r="R156" s="377"/>
      <c r="S156" s="378"/>
      <c r="T156" s="43" t="s">
        <v>0</v>
      </c>
      <c r="U156" s="44">
        <f>IFERROR(SUM(U138:U154),"0")</f>
        <v>30</v>
      </c>
      <c r="V156" s="44">
        <f>IFERROR(SUM(V138:V154),"0")</f>
        <v>30</v>
      </c>
      <c r="W156" s="43"/>
      <c r="X156" s="68"/>
      <c r="Y156" s="68"/>
    </row>
    <row r="157" spans="1:29" ht="14.25" customHeight="1" x14ac:dyDescent="0.25">
      <c r="A157" s="371" t="s">
        <v>111</v>
      </c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1"/>
      <c r="N157" s="371"/>
      <c r="O157" s="371"/>
      <c r="P157" s="371"/>
      <c r="Q157" s="371"/>
      <c r="R157" s="371"/>
      <c r="S157" s="371"/>
      <c r="T157" s="371"/>
      <c r="U157" s="371"/>
      <c r="V157" s="371"/>
      <c r="W157" s="371"/>
      <c r="X157" s="67"/>
      <c r="Y157" s="67"/>
    </row>
    <row r="158" spans="1:29" ht="16.5" customHeight="1" x14ac:dyDescent="0.25">
      <c r="A158" s="64" t="s">
        <v>280</v>
      </c>
      <c r="B158" s="64" t="s">
        <v>281</v>
      </c>
      <c r="C158" s="37">
        <v>4301020262</v>
      </c>
      <c r="D158" s="372">
        <v>4680115882935</v>
      </c>
      <c r="E158" s="37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142</v>
      </c>
      <c r="L158" s="38">
        <v>50</v>
      </c>
      <c r="M158" s="463" t="s">
        <v>282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283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2">
        <v>4680115881914</v>
      </c>
      <c r="E159" s="372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4" t="s">
        <v>286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2">
        <v>4680115880764</v>
      </c>
      <c r="E160" s="372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5" t="s">
        <v>289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1" t="s">
        <v>75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2">
        <v>4607091387193</v>
      </c>
      <c r="E164" s="372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24</v>
      </c>
      <c r="V164" s="56">
        <f t="shared" ref="V164:V179" si="8">IFERROR(IF(U164="",0,CEILING((U164/$H164),1)*$H164),"")</f>
        <v>25.200000000000003</v>
      </c>
      <c r="W164" s="42">
        <f>IFERROR(IF(V164=0,"",ROUNDUP(V164/H164,0)*0.00753),"")</f>
        <v>4.5179999999999998E-2</v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2">
        <v>4607091387230</v>
      </c>
      <c r="E165" s="372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250</v>
      </c>
      <c r="V165" s="56">
        <f t="shared" si="8"/>
        <v>252</v>
      </c>
      <c r="W165" s="42">
        <f>IFERROR(IF(V165=0,"",ROUNDUP(V165/H165,0)*0.00753),"")</f>
        <v>0.45180000000000003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2">
        <v>4680115880993</v>
      </c>
      <c r="E166" s="372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68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24</v>
      </c>
      <c r="V166" s="56">
        <f t="shared" si="8"/>
        <v>25.200000000000003</v>
      </c>
      <c r="W166" s="42">
        <f>IFERROR(IF(V166=0,"",ROUNDUP(V166/H166,0)*0.00753),"")</f>
        <v>4.5179999999999998E-2</v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2">
        <v>4680115881761</v>
      </c>
      <c r="E167" s="372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69" t="s">
        <v>298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2">
        <v>4680115881563</v>
      </c>
      <c r="E168" s="372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0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2">
        <v>4680115882683</v>
      </c>
      <c r="E169" s="37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1" t="s">
        <v>303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2">
        <v>4680115882690</v>
      </c>
      <c r="E170" s="372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2" t="s">
        <v>306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2">
        <v>4680115882669</v>
      </c>
      <c r="E171" s="37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3" t="s">
        <v>309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2">
        <v>4680115882676</v>
      </c>
      <c r="E172" s="372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4" t="s">
        <v>312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2">
        <v>4607091387285</v>
      </c>
      <c r="E173" s="372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70</v>
      </c>
      <c r="V173" s="56">
        <f t="shared" si="8"/>
        <v>71.400000000000006</v>
      </c>
      <c r="W173" s="42">
        <f>IFERROR(IF(V173=0,"",ROUNDUP(V173/H173,0)*0.00502),"")</f>
        <v>0.17068</v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2">
        <v>4680115880986</v>
      </c>
      <c r="E174" s="372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6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105</v>
      </c>
      <c r="V174" s="56">
        <f t="shared" si="8"/>
        <v>105</v>
      </c>
      <c r="W174" s="42">
        <f>IFERROR(IF(V174=0,"",ROUNDUP(V174/H174,0)*0.00502),"")</f>
        <v>0.251</v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2">
        <v>4680115880207</v>
      </c>
      <c r="E175" s="372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7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2">
        <v>4680115881785</v>
      </c>
      <c r="E176" s="372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8" t="s">
        <v>321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2">
        <v>4680115881679</v>
      </c>
      <c r="E177" s="372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9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2">
        <v>4680115880191</v>
      </c>
      <c r="E178" s="372"/>
      <c r="F178" s="63">
        <v>0.4</v>
      </c>
      <c r="G178" s="38">
        <v>6</v>
      </c>
      <c r="H178" s="63">
        <v>2.4</v>
      </c>
      <c r="I178" s="63">
        <v>2.5</v>
      </c>
      <c r="J178" s="38">
        <v>234</v>
      </c>
      <c r="K178" s="39" t="s">
        <v>79</v>
      </c>
      <c r="L178" s="38">
        <v>40</v>
      </c>
      <c r="M178" s="48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IFERROR(IF(V178=0,"",ROUNDUP(V178/H178,0)*0.00502),"")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2">
        <v>4607091389845</v>
      </c>
      <c r="E179" s="372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105</v>
      </c>
      <c r="V179" s="56">
        <f t="shared" si="8"/>
        <v>105</v>
      </c>
      <c r="W179" s="42">
        <f>IFERROR(IF(V179=0,"",ROUNDUP(V179/H179,0)*0.00502),"")</f>
        <v>0.251</v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79"/>
      <c r="B180" s="379"/>
      <c r="C180" s="379"/>
      <c r="D180" s="379"/>
      <c r="E180" s="379"/>
      <c r="F180" s="379"/>
      <c r="G180" s="379"/>
      <c r="H180" s="379"/>
      <c r="I180" s="379"/>
      <c r="J180" s="379"/>
      <c r="K180" s="379"/>
      <c r="L180" s="380"/>
      <c r="M180" s="376" t="s">
        <v>43</v>
      </c>
      <c r="N180" s="377"/>
      <c r="O180" s="377"/>
      <c r="P180" s="377"/>
      <c r="Q180" s="377"/>
      <c r="R180" s="377"/>
      <c r="S180" s="378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204.28571428571428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206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1.2148399999999999</v>
      </c>
      <c r="X180" s="68"/>
      <c r="Y180" s="68"/>
    </row>
    <row r="181" spans="1:29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0</v>
      </c>
      <c r="U181" s="44">
        <f>IFERROR(SUM(U164:U179),"0")</f>
        <v>578</v>
      </c>
      <c r="V181" s="44">
        <f>IFERROR(SUM(V164:V179),"0")</f>
        <v>583.79999999999995</v>
      </c>
      <c r="W181" s="43"/>
      <c r="X181" s="68"/>
      <c r="Y181" s="68"/>
    </row>
    <row r="182" spans="1:29" ht="14.25" customHeight="1" x14ac:dyDescent="0.25">
      <c r="A182" s="371" t="s">
        <v>80</v>
      </c>
      <c r="B182" s="371"/>
      <c r="C182" s="371"/>
      <c r="D182" s="371"/>
      <c r="E182" s="371"/>
      <c r="F182" s="371"/>
      <c r="G182" s="371"/>
      <c r="H182" s="371"/>
      <c r="I182" s="371"/>
      <c r="J182" s="371"/>
      <c r="K182" s="371"/>
      <c r="L182" s="371"/>
      <c r="M182" s="371"/>
      <c r="N182" s="371"/>
      <c r="O182" s="371"/>
      <c r="P182" s="371"/>
      <c r="Q182" s="371"/>
      <c r="R182" s="371"/>
      <c r="S182" s="371"/>
      <c r="T182" s="371"/>
      <c r="U182" s="371"/>
      <c r="V182" s="371"/>
      <c r="W182" s="371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2">
        <v>4680115881556</v>
      </c>
      <c r="E183" s="372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142</v>
      </c>
      <c r="L183" s="38">
        <v>45</v>
      </c>
      <c r="M183" s="482" t="s">
        <v>330</v>
      </c>
      <c r="N183" s="374"/>
      <c r="O183" s="374"/>
      <c r="P183" s="374"/>
      <c r="Q183" s="375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2">
        <v>4607091387766</v>
      </c>
      <c r="E184" s="372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200</v>
      </c>
      <c r="V184" s="56">
        <f t="shared" si="9"/>
        <v>202.5</v>
      </c>
      <c r="W184" s="42">
        <f>IFERROR(IF(V184=0,"",ROUNDUP(V184/H184,0)*0.02175),"")</f>
        <v>0.54374999999999996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2">
        <v>4607091387957</v>
      </c>
      <c r="E185" s="372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2">
        <v>4607091387964</v>
      </c>
      <c r="E186" s="372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4"/>
      <c r="O186" s="374"/>
      <c r="P186" s="374"/>
      <c r="Q186" s="375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2">
        <v>4680115880573</v>
      </c>
      <c r="E187" s="372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142</v>
      </c>
      <c r="L187" s="38">
        <v>45</v>
      </c>
      <c r="M187" s="486" t="s">
        <v>339</v>
      </c>
      <c r="N187" s="374"/>
      <c r="O187" s="374"/>
      <c r="P187" s="374"/>
      <c r="Q187" s="375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2">
        <v>4680115881594</v>
      </c>
      <c r="E188" s="372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142</v>
      </c>
      <c r="L188" s="38">
        <v>40</v>
      </c>
      <c r="M188" s="487" t="s">
        <v>342</v>
      </c>
      <c r="N188" s="374"/>
      <c r="O188" s="374"/>
      <c r="P188" s="374"/>
      <c r="Q188" s="375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2">
        <v>4680115881587</v>
      </c>
      <c r="E189" s="372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88" t="s">
        <v>345</v>
      </c>
      <c r="N189" s="374"/>
      <c r="O189" s="374"/>
      <c r="P189" s="374"/>
      <c r="Q189" s="375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2">
        <v>4680115880962</v>
      </c>
      <c r="E190" s="372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89" t="s">
        <v>348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2">
        <v>4680115881617</v>
      </c>
      <c r="E191" s="372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142</v>
      </c>
      <c r="L191" s="38">
        <v>40</v>
      </c>
      <c r="M191" s="490" t="s">
        <v>351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2">
        <v>4680115881228</v>
      </c>
      <c r="E192" s="372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2">
        <v>4680115881037</v>
      </c>
      <c r="E193" s="372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2" t="s">
        <v>356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2">
        <v>4680115881211</v>
      </c>
      <c r="E194" s="372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3" t="s">
        <v>359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2">
        <v>4680115881020</v>
      </c>
      <c r="E195" s="372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4" t="s">
        <v>362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2">
        <v>4607091381672</v>
      </c>
      <c r="E196" s="372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90</v>
      </c>
      <c r="V196" s="56">
        <f t="shared" si="9"/>
        <v>90</v>
      </c>
      <c r="W196" s="42">
        <f>IFERROR(IF(V196=0,"",ROUNDUP(V196/H196,0)*0.00937),"")</f>
        <v>0.23424999999999999</v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2">
        <v>4607091387537</v>
      </c>
      <c r="E197" s="372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2">
        <v>4607091387513</v>
      </c>
      <c r="E198" s="372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2">
        <v>4680115882195</v>
      </c>
      <c r="E199" s="372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142</v>
      </c>
      <c r="L199" s="38">
        <v>40</v>
      </c>
      <c r="M199" s="498" t="s">
        <v>371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2">
        <v>4680115882607</v>
      </c>
      <c r="E200" s="372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142</v>
      </c>
      <c r="L200" s="38">
        <v>45</v>
      </c>
      <c r="M200" s="499" t="s">
        <v>374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2">
        <v>4680115880092</v>
      </c>
      <c r="E201" s="372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142</v>
      </c>
      <c r="L201" s="38">
        <v>45</v>
      </c>
      <c r="M201" s="500" t="s">
        <v>377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80</v>
      </c>
      <c r="V201" s="56">
        <f t="shared" si="9"/>
        <v>81.599999999999994</v>
      </c>
      <c r="W201" s="42">
        <f t="shared" si="10"/>
        <v>0.25602000000000003</v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2">
        <v>4680115880221</v>
      </c>
      <c r="E202" s="372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142</v>
      </c>
      <c r="L202" s="38">
        <v>45</v>
      </c>
      <c r="M202" s="501" t="s">
        <v>380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2">
        <v>4680115882942</v>
      </c>
      <c r="E203" s="372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2" t="s">
        <v>383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2">
        <v>4680115880504</v>
      </c>
      <c r="E204" s="372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3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2">
        <v>4680115882164</v>
      </c>
      <c r="E205" s="372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142</v>
      </c>
      <c r="L205" s="38">
        <v>40</v>
      </c>
      <c r="M205" s="504" t="s">
        <v>388</v>
      </c>
      <c r="N205" s="374"/>
      <c r="O205" s="374"/>
      <c r="P205" s="374"/>
      <c r="Q205" s="375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83.024691358024683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84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1.0340199999999999</v>
      </c>
      <c r="X206" s="68"/>
      <c r="Y206" s="68"/>
    </row>
    <row r="207" spans="1:29" x14ac:dyDescent="0.2">
      <c r="A207" s="379"/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80"/>
      <c r="M207" s="376" t="s">
        <v>43</v>
      </c>
      <c r="N207" s="377"/>
      <c r="O207" s="377"/>
      <c r="P207" s="377"/>
      <c r="Q207" s="377"/>
      <c r="R207" s="377"/>
      <c r="S207" s="378"/>
      <c r="T207" s="43" t="s">
        <v>0</v>
      </c>
      <c r="U207" s="44">
        <f>IFERROR(SUM(U183:U205),"0")</f>
        <v>370</v>
      </c>
      <c r="V207" s="44">
        <f>IFERROR(SUM(V183:V205),"0")</f>
        <v>374.1</v>
      </c>
      <c r="W207" s="43"/>
      <c r="X207" s="68"/>
      <c r="Y207" s="68"/>
    </row>
    <row r="208" spans="1:29" ht="14.25" customHeight="1" x14ac:dyDescent="0.25">
      <c r="A208" s="371" t="s">
        <v>214</v>
      </c>
      <c r="B208" s="371"/>
      <c r="C208" s="371"/>
      <c r="D208" s="371"/>
      <c r="E208" s="371"/>
      <c r="F208" s="371"/>
      <c r="G208" s="371"/>
      <c r="H208" s="371"/>
      <c r="I208" s="371"/>
      <c r="J208" s="371"/>
      <c r="K208" s="371"/>
      <c r="L208" s="371"/>
      <c r="M208" s="371"/>
      <c r="N208" s="371"/>
      <c r="O208" s="371"/>
      <c r="P208" s="371"/>
      <c r="Q208" s="371"/>
      <c r="R208" s="371"/>
      <c r="S208" s="371"/>
      <c r="T208" s="371"/>
      <c r="U208" s="371"/>
      <c r="V208" s="371"/>
      <c r="W208" s="371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2">
        <v>4607091380880</v>
      </c>
      <c r="E209" s="372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4"/>
      <c r="O209" s="374"/>
      <c r="P209" s="374"/>
      <c r="Q209" s="375"/>
      <c r="R209" s="40" t="s">
        <v>48</v>
      </c>
      <c r="S209" s="40" t="s">
        <v>48</v>
      </c>
      <c r="T209" s="41" t="s">
        <v>0</v>
      </c>
      <c r="U209" s="59">
        <v>24</v>
      </c>
      <c r="V209" s="56">
        <f t="shared" ref="V209:V214" si="11">IFERROR(IF(U209="",0,CEILING((U209/$H209),1)*$H209),"")</f>
        <v>25.200000000000003</v>
      </c>
      <c r="W209" s="42">
        <f>IFERROR(IF(V209=0,"",ROUNDUP(V209/H209,0)*0.02175),"")</f>
        <v>6.5250000000000002E-2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2">
        <v>4607091384482</v>
      </c>
      <c r="E210" s="372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4"/>
      <c r="O210" s="374"/>
      <c r="P210" s="374"/>
      <c r="Q210" s="375"/>
      <c r="R210" s="40" t="s">
        <v>48</v>
      </c>
      <c r="S210" s="40" t="s">
        <v>48</v>
      </c>
      <c r="T210" s="41" t="s">
        <v>0</v>
      </c>
      <c r="U210" s="59">
        <v>15</v>
      </c>
      <c r="V210" s="56">
        <f t="shared" si="11"/>
        <v>15.6</v>
      </c>
      <c r="W210" s="42">
        <f>IFERROR(IF(V210=0,"",ROUNDUP(V210/H210,0)*0.02175),"")</f>
        <v>4.3499999999999997E-2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2">
        <v>4607091380897</v>
      </c>
      <c r="E211" s="372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4"/>
      <c r="O211" s="374"/>
      <c r="P211" s="374"/>
      <c r="Q211" s="375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2">
        <v>4680115880801</v>
      </c>
      <c r="E212" s="372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08" t="s">
        <v>397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2">
        <v>4680115880818</v>
      </c>
      <c r="E213" s="372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09" t="s">
        <v>400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2">
        <v>4680115880368</v>
      </c>
      <c r="E214" s="372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142</v>
      </c>
      <c r="L214" s="38">
        <v>40</v>
      </c>
      <c r="M214" s="510" t="s">
        <v>403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79"/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80"/>
      <c r="M215" s="376" t="s">
        <v>43</v>
      </c>
      <c r="N215" s="377"/>
      <c r="O215" s="377"/>
      <c r="P215" s="377"/>
      <c r="Q215" s="377"/>
      <c r="R215" s="377"/>
      <c r="S215" s="378"/>
      <c r="T215" s="43" t="s">
        <v>42</v>
      </c>
      <c r="U215" s="44">
        <f>IFERROR(U209/H209,"0")+IFERROR(U210/H210,"0")+IFERROR(U211/H211,"0")+IFERROR(U212/H212,"0")+IFERROR(U213/H213,"0")+IFERROR(U214/H214,"0")</f>
        <v>4.7802197802197801</v>
      </c>
      <c r="V215" s="44">
        <f>IFERROR(V209/H209,"0")+IFERROR(V210/H210,"0")+IFERROR(V211/H211,"0")+IFERROR(V212/H212,"0")+IFERROR(V213/H213,"0")+IFERROR(V214/H214,"0")</f>
        <v>5</v>
      </c>
      <c r="W215" s="44">
        <f>IFERROR(IF(W209="",0,W209),"0")+IFERROR(IF(W210="",0,W210),"0")+IFERROR(IF(W211="",0,W211),"0")+IFERROR(IF(W212="",0,W212),"0")+IFERROR(IF(W213="",0,W213),"0")+IFERROR(IF(W214="",0,W214),"0")</f>
        <v>0.10875</v>
      </c>
      <c r="X215" s="68"/>
      <c r="Y215" s="68"/>
    </row>
    <row r="216" spans="1:29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0</v>
      </c>
      <c r="U216" s="44">
        <f>IFERROR(SUM(U209:U214),"0")</f>
        <v>39</v>
      </c>
      <c r="V216" s="44">
        <f>IFERROR(SUM(V209:V214),"0")</f>
        <v>40.800000000000004</v>
      </c>
      <c r="W216" s="43"/>
      <c r="X216" s="68"/>
      <c r="Y216" s="68"/>
    </row>
    <row r="217" spans="1:29" ht="14.25" customHeight="1" x14ac:dyDescent="0.25">
      <c r="A217" s="371" t="s">
        <v>94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2">
        <v>4607091388374</v>
      </c>
      <c r="E218" s="372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1" t="s">
        <v>406</v>
      </c>
      <c r="N218" s="374"/>
      <c r="O218" s="374"/>
      <c r="P218" s="374"/>
      <c r="Q218" s="375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2">
        <v>4607091388381</v>
      </c>
      <c r="E219" s="372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2" t="s">
        <v>409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2">
        <v>4607091388404</v>
      </c>
      <c r="E220" s="372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25.5</v>
      </c>
      <c r="V220" s="56">
        <f>IFERROR(IF(U220="",0,CEILING((U220/$H220),1)*$H220),"")</f>
        <v>25.5</v>
      </c>
      <c r="W220" s="42">
        <f>IFERROR(IF(V220=0,"",ROUNDUP(V220/H220,0)*0.00753),"")</f>
        <v>7.5300000000000006E-2</v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79"/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80"/>
      <c r="M221" s="376" t="s">
        <v>43</v>
      </c>
      <c r="N221" s="377"/>
      <c r="O221" s="377"/>
      <c r="P221" s="377"/>
      <c r="Q221" s="377"/>
      <c r="R221" s="377"/>
      <c r="S221" s="378"/>
      <c r="T221" s="43" t="s">
        <v>42</v>
      </c>
      <c r="U221" s="44">
        <f>IFERROR(U218/H218,"0")+IFERROR(U219/H219,"0")+IFERROR(U220/H220,"0")</f>
        <v>10</v>
      </c>
      <c r="V221" s="44">
        <f>IFERROR(V218/H218,"0")+IFERROR(V219/H219,"0")+IFERROR(V220/H220,"0")</f>
        <v>10</v>
      </c>
      <c r="W221" s="44">
        <f>IFERROR(IF(W218="",0,W218),"0")+IFERROR(IF(W219="",0,W219),"0")+IFERROR(IF(W220="",0,W220),"0")</f>
        <v>7.5300000000000006E-2</v>
      </c>
      <c r="X221" s="68"/>
      <c r="Y221" s="68"/>
    </row>
    <row r="222" spans="1:29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80"/>
      <c r="M222" s="376" t="s">
        <v>43</v>
      </c>
      <c r="N222" s="377"/>
      <c r="O222" s="377"/>
      <c r="P222" s="377"/>
      <c r="Q222" s="377"/>
      <c r="R222" s="377"/>
      <c r="S222" s="378"/>
      <c r="T222" s="43" t="s">
        <v>0</v>
      </c>
      <c r="U222" s="44">
        <f>IFERROR(SUM(U218:U220),"0")</f>
        <v>25.5</v>
      </c>
      <c r="V222" s="44">
        <f>IFERROR(SUM(V218:V220),"0")</f>
        <v>25.5</v>
      </c>
      <c r="W222" s="43"/>
      <c r="X222" s="68"/>
      <c r="Y222" s="68"/>
    </row>
    <row r="223" spans="1:29" ht="14.25" customHeight="1" x14ac:dyDescent="0.25">
      <c r="A223" s="371" t="s">
        <v>412</v>
      </c>
      <c r="B223" s="371"/>
      <c r="C223" s="371"/>
      <c r="D223" s="371"/>
      <c r="E223" s="371"/>
      <c r="F223" s="371"/>
      <c r="G223" s="371"/>
      <c r="H223" s="371"/>
      <c r="I223" s="371"/>
      <c r="J223" s="371"/>
      <c r="K223" s="371"/>
      <c r="L223" s="371"/>
      <c r="M223" s="371"/>
      <c r="N223" s="371"/>
      <c r="O223" s="371"/>
      <c r="P223" s="371"/>
      <c r="Q223" s="371"/>
      <c r="R223" s="371"/>
      <c r="S223" s="371"/>
      <c r="T223" s="371"/>
      <c r="U223" s="371"/>
      <c r="V223" s="371"/>
      <c r="W223" s="371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4301180002</v>
      </c>
      <c r="D224" s="372">
        <v>4680115880122</v>
      </c>
      <c r="E224" s="372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415</v>
      </c>
      <c r="L224" s="38">
        <v>730</v>
      </c>
      <c r="M224" s="5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10</v>
      </c>
      <c r="V224" s="56">
        <f>IFERROR(IF(U224="",0,CEILING((U224/$H224),1)*$H224),"")</f>
        <v>10</v>
      </c>
      <c r="W224" s="42">
        <f>IFERROR(IF(V224=0,"",ROUNDUP(V224/H224,0)*0.00474),"")</f>
        <v>2.3700000000000002E-2</v>
      </c>
      <c r="X224" s="69" t="s">
        <v>48</v>
      </c>
      <c r="Y224" s="70" t="s">
        <v>48</v>
      </c>
      <c r="AC224" s="206" t="s">
        <v>65</v>
      </c>
    </row>
    <row r="225" spans="1:29" ht="16.5" customHeight="1" x14ac:dyDescent="0.25">
      <c r="A225" s="64" t="s">
        <v>416</v>
      </c>
      <c r="B225" s="64" t="s">
        <v>417</v>
      </c>
      <c r="C225" s="37">
        <v>4301180007</v>
      </c>
      <c r="D225" s="372">
        <v>4680115881808</v>
      </c>
      <c r="E225" s="372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415</v>
      </c>
      <c r="L225" s="38">
        <v>730</v>
      </c>
      <c r="M225" s="515" t="s">
        <v>418</v>
      </c>
      <c r="N225" s="374"/>
      <c r="O225" s="374"/>
      <c r="P225" s="374"/>
      <c r="Q225" s="375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419</v>
      </c>
      <c r="B226" s="64" t="s">
        <v>420</v>
      </c>
      <c r="C226" s="37">
        <v>4301180006</v>
      </c>
      <c r="D226" s="372">
        <v>4680115881822</v>
      </c>
      <c r="E226" s="372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415</v>
      </c>
      <c r="L226" s="38">
        <v>730</v>
      </c>
      <c r="M226" s="516" t="s">
        <v>421</v>
      </c>
      <c r="N226" s="374"/>
      <c r="O226" s="374"/>
      <c r="P226" s="374"/>
      <c r="Q226" s="375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ht="27" customHeight="1" x14ac:dyDescent="0.25">
      <c r="A227" s="64" t="s">
        <v>422</v>
      </c>
      <c r="B227" s="64" t="s">
        <v>423</v>
      </c>
      <c r="C227" s="37">
        <v>4301180001</v>
      </c>
      <c r="D227" s="372">
        <v>4680115880016</v>
      </c>
      <c r="E227" s="372"/>
      <c r="F227" s="63">
        <v>0.1</v>
      </c>
      <c r="G227" s="38">
        <v>20</v>
      </c>
      <c r="H227" s="63">
        <v>2</v>
      </c>
      <c r="I227" s="63">
        <v>2.2400000000000002</v>
      </c>
      <c r="J227" s="38">
        <v>238</v>
      </c>
      <c r="K227" s="39" t="s">
        <v>415</v>
      </c>
      <c r="L227" s="38">
        <v>730</v>
      </c>
      <c r="M227" s="5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74"/>
      <c r="O227" s="374"/>
      <c r="P227" s="374"/>
      <c r="Q227" s="375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IFERROR(IF(V227=0,"",ROUNDUP(V227/H227,0)*0.00474),"")</f>
        <v/>
      </c>
      <c r="X227" s="69" t="s">
        <v>48</v>
      </c>
      <c r="Y227" s="70" t="s">
        <v>48</v>
      </c>
      <c r="AC227" s="209" t="s">
        <v>65</v>
      </c>
    </row>
    <row r="228" spans="1:29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80"/>
      <c r="M228" s="376" t="s">
        <v>43</v>
      </c>
      <c r="N228" s="377"/>
      <c r="O228" s="377"/>
      <c r="P228" s="377"/>
      <c r="Q228" s="377"/>
      <c r="R228" s="377"/>
      <c r="S228" s="378"/>
      <c r="T228" s="43" t="s">
        <v>42</v>
      </c>
      <c r="U228" s="44">
        <f>IFERROR(U224/H224,"0")+IFERROR(U225/H225,"0")+IFERROR(U226/H226,"0")+IFERROR(U227/H227,"0")</f>
        <v>5</v>
      </c>
      <c r="V228" s="44">
        <f>IFERROR(V224/H224,"0")+IFERROR(V225/H225,"0")+IFERROR(V226/H226,"0")+IFERROR(V227/H227,"0")</f>
        <v>5</v>
      </c>
      <c r="W228" s="44">
        <f>IFERROR(IF(W224="",0,W224),"0")+IFERROR(IF(W225="",0,W225),"0")+IFERROR(IF(W226="",0,W226),"0")+IFERROR(IF(W227="",0,W227),"0")</f>
        <v>2.3700000000000002E-2</v>
      </c>
      <c r="X228" s="68"/>
      <c r="Y228" s="68"/>
    </row>
    <row r="229" spans="1:29" x14ac:dyDescent="0.2">
      <c r="A229" s="379"/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80"/>
      <c r="M229" s="376" t="s">
        <v>43</v>
      </c>
      <c r="N229" s="377"/>
      <c r="O229" s="377"/>
      <c r="P229" s="377"/>
      <c r="Q229" s="377"/>
      <c r="R229" s="377"/>
      <c r="S229" s="378"/>
      <c r="T229" s="43" t="s">
        <v>0</v>
      </c>
      <c r="U229" s="44">
        <f>IFERROR(SUM(U224:U227),"0")</f>
        <v>10</v>
      </c>
      <c r="V229" s="44">
        <f>IFERROR(SUM(V224:V227),"0")</f>
        <v>10</v>
      </c>
      <c r="W229" s="43"/>
      <c r="X229" s="68"/>
      <c r="Y229" s="68"/>
    </row>
    <row r="230" spans="1:29" ht="16.5" customHeight="1" x14ac:dyDescent="0.25">
      <c r="A230" s="370" t="s">
        <v>424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66"/>
      <c r="Y230" s="66"/>
    </row>
    <row r="231" spans="1:29" ht="14.25" customHeight="1" x14ac:dyDescent="0.25">
      <c r="A231" s="371" t="s">
        <v>118</v>
      </c>
      <c r="B231" s="371"/>
      <c r="C231" s="371"/>
      <c r="D231" s="371"/>
      <c r="E231" s="371"/>
      <c r="F231" s="371"/>
      <c r="G231" s="371"/>
      <c r="H231" s="371"/>
      <c r="I231" s="371"/>
      <c r="J231" s="371"/>
      <c r="K231" s="371"/>
      <c r="L231" s="371"/>
      <c r="M231" s="371"/>
      <c r="N231" s="371"/>
      <c r="O231" s="371"/>
      <c r="P231" s="371"/>
      <c r="Q231" s="371"/>
      <c r="R231" s="371"/>
      <c r="S231" s="371"/>
      <c r="T231" s="371"/>
      <c r="U231" s="371"/>
      <c r="V231" s="371"/>
      <c r="W231" s="371"/>
      <c r="X231" s="67"/>
      <c r="Y231" s="67"/>
    </row>
    <row r="232" spans="1:29" ht="27" customHeight="1" x14ac:dyDescent="0.25">
      <c r="A232" s="64" t="s">
        <v>425</v>
      </c>
      <c r="B232" s="64" t="s">
        <v>426</v>
      </c>
      <c r="C232" s="37">
        <v>4301011315</v>
      </c>
      <c r="D232" s="372">
        <v>4607091387421</v>
      </c>
      <c r="E232" s="372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114</v>
      </c>
      <c r="L232" s="38">
        <v>55</v>
      </c>
      <c r="M232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4"/>
      <c r="O232" s="374"/>
      <c r="P232" s="374"/>
      <c r="Q232" s="375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ref="V232:V238" si="12"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425</v>
      </c>
      <c r="B233" s="64" t="s">
        <v>427</v>
      </c>
      <c r="C233" s="37">
        <v>4301011121</v>
      </c>
      <c r="D233" s="372">
        <v>4607091387421</v>
      </c>
      <c r="E233" s="372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247</v>
      </c>
      <c r="L233" s="38">
        <v>55</v>
      </c>
      <c r="M233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74"/>
      <c r="O233" s="374"/>
      <c r="P233" s="374"/>
      <c r="Q233" s="375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428</v>
      </c>
      <c r="B234" s="64" t="s">
        <v>429</v>
      </c>
      <c r="C234" s="37">
        <v>4301011396</v>
      </c>
      <c r="D234" s="372">
        <v>4607091387452</v>
      </c>
      <c r="E234" s="372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9" t="s">
        <v>247</v>
      </c>
      <c r="L234" s="38">
        <v>55</v>
      </c>
      <c r="M234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4"/>
      <c r="O234" s="374"/>
      <c r="P234" s="374"/>
      <c r="Q234" s="375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IFERROR(IF(V234=0,"",ROUNDUP(V234/H234,0)*0.02039),"")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428</v>
      </c>
      <c r="B235" s="64" t="s">
        <v>430</v>
      </c>
      <c r="C235" s="37">
        <v>4301011322</v>
      </c>
      <c r="D235" s="372">
        <v>4607091387452</v>
      </c>
      <c r="E235" s="372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142</v>
      </c>
      <c r="L235" s="38">
        <v>55</v>
      </c>
      <c r="M235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4301011313</v>
      </c>
      <c r="D236" s="372">
        <v>4607091385984</v>
      </c>
      <c r="E236" s="372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9" t="s">
        <v>114</v>
      </c>
      <c r="L236" s="38">
        <v>55</v>
      </c>
      <c r="M236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4301011316</v>
      </c>
      <c r="D237" s="372">
        <v>4607091387438</v>
      </c>
      <c r="E237" s="372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9" t="s">
        <v>114</v>
      </c>
      <c r="L237" s="38">
        <v>55</v>
      </c>
      <c r="M237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ht="27" customHeight="1" x14ac:dyDescent="0.25">
      <c r="A238" s="64" t="s">
        <v>435</v>
      </c>
      <c r="B238" s="64" t="s">
        <v>436</v>
      </c>
      <c r="C238" s="37">
        <v>4301011318</v>
      </c>
      <c r="D238" s="372">
        <v>4607091387469</v>
      </c>
      <c r="E238" s="372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9" t="s">
        <v>79</v>
      </c>
      <c r="L238" s="38">
        <v>55</v>
      </c>
      <c r="M238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74"/>
      <c r="O238" s="374"/>
      <c r="P238" s="374"/>
      <c r="Q238" s="375"/>
      <c r="R238" s="40" t="s">
        <v>48</v>
      </c>
      <c r="S238" s="40" t="s">
        <v>48</v>
      </c>
      <c r="T238" s="41" t="s">
        <v>0</v>
      </c>
      <c r="U238" s="59">
        <v>0</v>
      </c>
      <c r="V238" s="56">
        <f t="shared" si="12"/>
        <v>0</v>
      </c>
      <c r="W238" s="42" t="str">
        <f>IFERROR(IF(V238=0,"",ROUNDUP(V238/H238,0)*0.00937),"")</f>
        <v/>
      </c>
      <c r="X238" s="69" t="s">
        <v>48</v>
      </c>
      <c r="Y238" s="70" t="s">
        <v>48</v>
      </c>
      <c r="AC238" s="216" t="s">
        <v>65</v>
      </c>
    </row>
    <row r="239" spans="1:29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42</v>
      </c>
      <c r="U239" s="44">
        <f>IFERROR(U232/H232,"0")+IFERROR(U233/H233,"0")+IFERROR(U234/H234,"0")+IFERROR(U235/H235,"0")+IFERROR(U236/H236,"0")+IFERROR(U237/H237,"0")+IFERROR(U238/H238,"0")</f>
        <v>0</v>
      </c>
      <c r="V239" s="44">
        <f>IFERROR(V232/H232,"0")+IFERROR(V233/H233,"0")+IFERROR(V234/H234,"0")+IFERROR(V235/H235,"0")+IFERROR(V236/H236,"0")+IFERROR(V237/H237,"0")+IFERROR(V238/H238,"0")</f>
        <v>0</v>
      </c>
      <c r="W239" s="44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68"/>
      <c r="Y239" s="68"/>
    </row>
    <row r="240" spans="1:29" x14ac:dyDescent="0.2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80"/>
      <c r="M240" s="376" t="s">
        <v>43</v>
      </c>
      <c r="N240" s="377"/>
      <c r="O240" s="377"/>
      <c r="P240" s="377"/>
      <c r="Q240" s="377"/>
      <c r="R240" s="377"/>
      <c r="S240" s="378"/>
      <c r="T240" s="43" t="s">
        <v>0</v>
      </c>
      <c r="U240" s="44">
        <f>IFERROR(SUM(U232:U238),"0")</f>
        <v>0</v>
      </c>
      <c r="V240" s="44">
        <f>IFERROR(SUM(V232:V238),"0")</f>
        <v>0</v>
      </c>
      <c r="W240" s="43"/>
      <c r="X240" s="68"/>
      <c r="Y240" s="68"/>
    </row>
    <row r="241" spans="1:29" ht="14.25" customHeight="1" x14ac:dyDescent="0.25">
      <c r="A241" s="371" t="s">
        <v>75</v>
      </c>
      <c r="B241" s="371"/>
      <c r="C241" s="371"/>
      <c r="D241" s="371"/>
      <c r="E241" s="371"/>
      <c r="F241" s="371"/>
      <c r="G241" s="371"/>
      <c r="H241" s="371"/>
      <c r="I241" s="371"/>
      <c r="J241" s="371"/>
      <c r="K241" s="371"/>
      <c r="L241" s="371"/>
      <c r="M241" s="371"/>
      <c r="N241" s="371"/>
      <c r="O241" s="371"/>
      <c r="P241" s="371"/>
      <c r="Q241" s="371"/>
      <c r="R241" s="371"/>
      <c r="S241" s="371"/>
      <c r="T241" s="371"/>
      <c r="U241" s="371"/>
      <c r="V241" s="371"/>
      <c r="W241" s="371"/>
      <c r="X241" s="67"/>
      <c r="Y241" s="67"/>
    </row>
    <row r="242" spans="1:29" ht="27" customHeight="1" x14ac:dyDescent="0.25">
      <c r="A242" s="64" t="s">
        <v>437</v>
      </c>
      <c r="B242" s="64" t="s">
        <v>438</v>
      </c>
      <c r="C242" s="37">
        <v>4301031154</v>
      </c>
      <c r="D242" s="372">
        <v>4607091387292</v>
      </c>
      <c r="E242" s="372"/>
      <c r="F242" s="63">
        <v>0.63</v>
      </c>
      <c r="G242" s="38">
        <v>6</v>
      </c>
      <c r="H242" s="63">
        <v>3.78</v>
      </c>
      <c r="I242" s="63">
        <v>4.04</v>
      </c>
      <c r="J242" s="38">
        <v>156</v>
      </c>
      <c r="K242" s="39" t="s">
        <v>79</v>
      </c>
      <c r="L242" s="38">
        <v>45</v>
      </c>
      <c r="M242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ht="27" customHeight="1" x14ac:dyDescent="0.25">
      <c r="A243" s="64" t="s">
        <v>439</v>
      </c>
      <c r="B243" s="64" t="s">
        <v>440</v>
      </c>
      <c r="C243" s="37">
        <v>4301031155</v>
      </c>
      <c r="D243" s="372">
        <v>4607091387315</v>
      </c>
      <c r="E243" s="372"/>
      <c r="F243" s="63">
        <v>0.7</v>
      </c>
      <c r="G243" s="38">
        <v>4</v>
      </c>
      <c r="H243" s="63">
        <v>2.8</v>
      </c>
      <c r="I243" s="63">
        <v>3.048</v>
      </c>
      <c r="J243" s="38">
        <v>156</v>
      </c>
      <c r="K243" s="39" t="s">
        <v>79</v>
      </c>
      <c r="L243" s="38">
        <v>45</v>
      </c>
      <c r="M243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8" t="s">
        <v>65</v>
      </c>
    </row>
    <row r="244" spans="1:29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IFERROR(U242/H242,"0")+IFERROR(U243/H243,"0")</f>
        <v>0</v>
      </c>
      <c r="V244" s="44">
        <f>IFERROR(V242/H242,"0")+IFERROR(V243/H243,"0")</f>
        <v>0</v>
      </c>
      <c r="W244" s="44">
        <f>IFERROR(IF(W242="",0,W242),"0")+IFERROR(IF(W243="",0,W243),"0")</f>
        <v>0</v>
      </c>
      <c r="X244" s="68"/>
      <c r="Y244" s="68"/>
    </row>
    <row r="245" spans="1:29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IFERROR(SUM(U242:U243),"0")</f>
        <v>0</v>
      </c>
      <c r="V245" s="44">
        <f>IFERROR(SUM(V242:V243),"0")</f>
        <v>0</v>
      </c>
      <c r="W245" s="43"/>
      <c r="X245" s="68"/>
      <c r="Y245" s="68"/>
    </row>
    <row r="246" spans="1:29" ht="16.5" customHeight="1" x14ac:dyDescent="0.25">
      <c r="A246" s="370" t="s">
        <v>441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29" ht="14.25" customHeight="1" x14ac:dyDescent="0.25">
      <c r="A247" s="371" t="s">
        <v>75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29" ht="37.5" customHeight="1" x14ac:dyDescent="0.25">
      <c r="A248" s="64" t="s">
        <v>442</v>
      </c>
      <c r="B248" s="64" t="s">
        <v>443</v>
      </c>
      <c r="C248" s="37">
        <v>4301030368</v>
      </c>
      <c r="D248" s="372">
        <v>4607091383232</v>
      </c>
      <c r="E248" s="372"/>
      <c r="F248" s="63">
        <v>0.28000000000000003</v>
      </c>
      <c r="G248" s="38">
        <v>6</v>
      </c>
      <c r="H248" s="63">
        <v>1.68</v>
      </c>
      <c r="I248" s="63">
        <v>2.6</v>
      </c>
      <c r="J248" s="38">
        <v>156</v>
      </c>
      <c r="K248" s="39" t="s">
        <v>79</v>
      </c>
      <c r="L248" s="38">
        <v>35</v>
      </c>
      <c r="M248" s="52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16.8</v>
      </c>
      <c r="V248" s="56">
        <f>IFERROR(IF(U248="",0,CEILING((U248/$H248),1)*$H248),"")</f>
        <v>16.8</v>
      </c>
      <c r="W248" s="42">
        <f>IFERROR(IF(V248=0,"",ROUNDUP(V248/H248,0)*0.00753),"")</f>
        <v>7.5300000000000006E-2</v>
      </c>
      <c r="X248" s="69" t="s">
        <v>48</v>
      </c>
      <c r="Y248" s="70" t="s">
        <v>48</v>
      </c>
      <c r="AC248" s="219" t="s">
        <v>65</v>
      </c>
    </row>
    <row r="249" spans="1:29" ht="27" customHeight="1" x14ac:dyDescent="0.25">
      <c r="A249" s="64" t="s">
        <v>444</v>
      </c>
      <c r="B249" s="64" t="s">
        <v>445</v>
      </c>
      <c r="C249" s="37">
        <v>4301031066</v>
      </c>
      <c r="D249" s="372">
        <v>4607091383836</v>
      </c>
      <c r="E249" s="372"/>
      <c r="F249" s="63">
        <v>0.3</v>
      </c>
      <c r="G249" s="38">
        <v>6</v>
      </c>
      <c r="H249" s="63">
        <v>1.8</v>
      </c>
      <c r="I249" s="63">
        <v>2.048</v>
      </c>
      <c r="J249" s="38">
        <v>156</v>
      </c>
      <c r="K249" s="39" t="s">
        <v>79</v>
      </c>
      <c r="L249" s="38">
        <v>40</v>
      </c>
      <c r="M249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18</v>
      </c>
      <c r="V249" s="56">
        <f>IFERROR(IF(U249="",0,CEILING((U249/$H249),1)*$H249),"")</f>
        <v>18</v>
      </c>
      <c r="W249" s="42">
        <f>IFERROR(IF(V249=0,"",ROUNDUP(V249/H249,0)*0.00753),"")</f>
        <v>7.5300000000000006E-2</v>
      </c>
      <c r="X249" s="69" t="s">
        <v>48</v>
      </c>
      <c r="Y249" s="70" t="s">
        <v>48</v>
      </c>
      <c r="AC249" s="220" t="s">
        <v>65</v>
      </c>
    </row>
    <row r="250" spans="1:29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80"/>
      <c r="M250" s="376" t="s">
        <v>43</v>
      </c>
      <c r="N250" s="377"/>
      <c r="O250" s="377"/>
      <c r="P250" s="377"/>
      <c r="Q250" s="377"/>
      <c r="R250" s="377"/>
      <c r="S250" s="378"/>
      <c r="T250" s="43" t="s">
        <v>42</v>
      </c>
      <c r="U250" s="44">
        <f>IFERROR(U248/H248,"0")+IFERROR(U249/H249,"0")</f>
        <v>20</v>
      </c>
      <c r="V250" s="44">
        <f>IFERROR(V248/H248,"0")+IFERROR(V249/H249,"0")</f>
        <v>20</v>
      </c>
      <c r="W250" s="44">
        <f>IFERROR(IF(W248="",0,W248),"0")+IFERROR(IF(W249="",0,W249),"0")</f>
        <v>0.15060000000000001</v>
      </c>
      <c r="X250" s="68"/>
      <c r="Y250" s="68"/>
    </row>
    <row r="251" spans="1:29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80"/>
      <c r="M251" s="376" t="s">
        <v>43</v>
      </c>
      <c r="N251" s="377"/>
      <c r="O251" s="377"/>
      <c r="P251" s="377"/>
      <c r="Q251" s="377"/>
      <c r="R251" s="377"/>
      <c r="S251" s="378"/>
      <c r="T251" s="43" t="s">
        <v>0</v>
      </c>
      <c r="U251" s="44">
        <f>IFERROR(SUM(U248:U249),"0")</f>
        <v>34.799999999999997</v>
      </c>
      <c r="V251" s="44">
        <f>IFERROR(SUM(V248:V249),"0")</f>
        <v>34.799999999999997</v>
      </c>
      <c r="W251" s="43"/>
      <c r="X251" s="68"/>
      <c r="Y251" s="68"/>
    </row>
    <row r="252" spans="1:29" ht="14.25" customHeight="1" x14ac:dyDescent="0.25">
      <c r="A252" s="371" t="s">
        <v>80</v>
      </c>
      <c r="B252" s="371"/>
      <c r="C252" s="371"/>
      <c r="D252" s="371"/>
      <c r="E252" s="371"/>
      <c r="F252" s="371"/>
      <c r="G252" s="371"/>
      <c r="H252" s="371"/>
      <c r="I252" s="371"/>
      <c r="J252" s="371"/>
      <c r="K252" s="371"/>
      <c r="L252" s="371"/>
      <c r="M252" s="371"/>
      <c r="N252" s="371"/>
      <c r="O252" s="371"/>
      <c r="P252" s="371"/>
      <c r="Q252" s="371"/>
      <c r="R252" s="371"/>
      <c r="S252" s="371"/>
      <c r="T252" s="371"/>
      <c r="U252" s="371"/>
      <c r="V252" s="371"/>
      <c r="W252" s="371"/>
      <c r="X252" s="67"/>
      <c r="Y252" s="67"/>
    </row>
    <row r="253" spans="1:29" ht="27" customHeight="1" x14ac:dyDescent="0.25">
      <c r="A253" s="64" t="s">
        <v>446</v>
      </c>
      <c r="B253" s="64" t="s">
        <v>447</v>
      </c>
      <c r="C253" s="37">
        <v>4301051142</v>
      </c>
      <c r="D253" s="372">
        <v>4607091387919</v>
      </c>
      <c r="E253" s="372"/>
      <c r="F253" s="63">
        <v>1.35</v>
      </c>
      <c r="G253" s="38">
        <v>6</v>
      </c>
      <c r="H253" s="63">
        <v>8.1</v>
      </c>
      <c r="I253" s="63">
        <v>8.6639999999999997</v>
      </c>
      <c r="J253" s="38">
        <v>56</v>
      </c>
      <c r="K253" s="39" t="s">
        <v>79</v>
      </c>
      <c r="L253" s="38">
        <v>45</v>
      </c>
      <c r="M253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16</v>
      </c>
      <c r="V253" s="56">
        <f>IFERROR(IF(U253="",0,CEILING((U253/$H253),1)*$H253),"")</f>
        <v>16.2</v>
      </c>
      <c r="W253" s="42">
        <f>IFERROR(IF(V253=0,"",ROUNDUP(V253/H253,0)*0.02175),"")</f>
        <v>4.3499999999999997E-2</v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4301051109</v>
      </c>
      <c r="D254" s="372">
        <v>4607091383942</v>
      </c>
      <c r="E254" s="372"/>
      <c r="F254" s="63">
        <v>0.42</v>
      </c>
      <c r="G254" s="38">
        <v>6</v>
      </c>
      <c r="H254" s="63">
        <v>2.52</v>
      </c>
      <c r="I254" s="63">
        <v>2.7919999999999998</v>
      </c>
      <c r="J254" s="38">
        <v>156</v>
      </c>
      <c r="K254" s="39" t="s">
        <v>142</v>
      </c>
      <c r="L254" s="38">
        <v>45</v>
      </c>
      <c r="M254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210</v>
      </c>
      <c r="V254" s="56">
        <f>IFERROR(IF(U254="",0,CEILING((U254/$H254),1)*$H254),"")</f>
        <v>211.68</v>
      </c>
      <c r="W254" s="42">
        <f>IFERROR(IF(V254=0,"",ROUNDUP(V254/H254,0)*0.00753),"")</f>
        <v>0.63251999999999997</v>
      </c>
      <c r="X254" s="69" t="s">
        <v>48</v>
      </c>
      <c r="Y254" s="70" t="s">
        <v>48</v>
      </c>
      <c r="AC254" s="222" t="s">
        <v>65</v>
      </c>
    </row>
    <row r="255" spans="1:29" ht="27" customHeight="1" x14ac:dyDescent="0.25">
      <c r="A255" s="64" t="s">
        <v>450</v>
      </c>
      <c r="B255" s="64" t="s">
        <v>451</v>
      </c>
      <c r="C255" s="37">
        <v>4301051300</v>
      </c>
      <c r="D255" s="372">
        <v>4607091383959</v>
      </c>
      <c r="E255" s="372"/>
      <c r="F255" s="63">
        <v>0.42</v>
      </c>
      <c r="G255" s="38">
        <v>6</v>
      </c>
      <c r="H255" s="63">
        <v>2.52</v>
      </c>
      <c r="I255" s="63">
        <v>2.78</v>
      </c>
      <c r="J255" s="38">
        <v>156</v>
      </c>
      <c r="K255" s="39" t="s">
        <v>79</v>
      </c>
      <c r="L255" s="38">
        <v>35</v>
      </c>
      <c r="M255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74"/>
      <c r="O255" s="374"/>
      <c r="P255" s="374"/>
      <c r="Q255" s="375"/>
      <c r="R255" s="40" t="s">
        <v>48</v>
      </c>
      <c r="S255" s="40" t="s">
        <v>48</v>
      </c>
      <c r="T255" s="41" t="s">
        <v>0</v>
      </c>
      <c r="U255" s="59">
        <v>37.799999999999997</v>
      </c>
      <c r="V255" s="56">
        <f>IFERROR(IF(U255="",0,CEILING((U255/$H255),1)*$H255),"")</f>
        <v>37.799999999999997</v>
      </c>
      <c r="W255" s="42">
        <f>IFERROR(IF(V255=0,"",ROUNDUP(V255/H255,0)*0.00753),"")</f>
        <v>0.11295000000000001</v>
      </c>
      <c r="X255" s="69" t="s">
        <v>48</v>
      </c>
      <c r="Y255" s="70" t="s">
        <v>48</v>
      </c>
      <c r="AC255" s="223" t="s">
        <v>65</v>
      </c>
    </row>
    <row r="256" spans="1:29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42</v>
      </c>
      <c r="U256" s="44">
        <f>IFERROR(U253/H253,"0")+IFERROR(U254/H254,"0")+IFERROR(U255/H255,"0")</f>
        <v>100.30864197530863</v>
      </c>
      <c r="V256" s="44">
        <f>IFERROR(V253/H253,"0")+IFERROR(V254/H254,"0")+IFERROR(V255/H255,"0")</f>
        <v>101</v>
      </c>
      <c r="W256" s="44">
        <f>IFERROR(IF(W253="",0,W253),"0")+IFERROR(IF(W254="",0,W254),"0")+IFERROR(IF(W255="",0,W255),"0")</f>
        <v>0.78896999999999995</v>
      </c>
      <c r="X256" s="68"/>
      <c r="Y256" s="68"/>
    </row>
    <row r="257" spans="1:29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80"/>
      <c r="M257" s="376" t="s">
        <v>43</v>
      </c>
      <c r="N257" s="377"/>
      <c r="O257" s="377"/>
      <c r="P257" s="377"/>
      <c r="Q257" s="377"/>
      <c r="R257" s="377"/>
      <c r="S257" s="378"/>
      <c r="T257" s="43" t="s">
        <v>0</v>
      </c>
      <c r="U257" s="44">
        <f>IFERROR(SUM(U253:U255),"0")</f>
        <v>263.8</v>
      </c>
      <c r="V257" s="44">
        <f>IFERROR(SUM(V253:V255),"0")</f>
        <v>265.68</v>
      </c>
      <c r="W257" s="43"/>
      <c r="X257" s="68"/>
      <c r="Y257" s="68"/>
    </row>
    <row r="258" spans="1:29" ht="14.25" customHeight="1" x14ac:dyDescent="0.25">
      <c r="A258" s="371" t="s">
        <v>214</v>
      </c>
      <c r="B258" s="371"/>
      <c r="C258" s="371"/>
      <c r="D258" s="371"/>
      <c r="E258" s="371"/>
      <c r="F258" s="371"/>
      <c r="G258" s="371"/>
      <c r="H258" s="371"/>
      <c r="I258" s="371"/>
      <c r="J258" s="371"/>
      <c r="K258" s="371"/>
      <c r="L258" s="371"/>
      <c r="M258" s="371"/>
      <c r="N258" s="371"/>
      <c r="O258" s="371"/>
      <c r="P258" s="371"/>
      <c r="Q258" s="371"/>
      <c r="R258" s="371"/>
      <c r="S258" s="371"/>
      <c r="T258" s="371"/>
      <c r="U258" s="371"/>
      <c r="V258" s="371"/>
      <c r="W258" s="371"/>
      <c r="X258" s="67"/>
      <c r="Y258" s="67"/>
    </row>
    <row r="259" spans="1:29" ht="27" customHeight="1" x14ac:dyDescent="0.25">
      <c r="A259" s="64" t="s">
        <v>452</v>
      </c>
      <c r="B259" s="64" t="s">
        <v>453</v>
      </c>
      <c r="C259" s="37">
        <v>4301060324</v>
      </c>
      <c r="D259" s="372">
        <v>4607091388831</v>
      </c>
      <c r="E259" s="372"/>
      <c r="F259" s="63">
        <v>0.38</v>
      </c>
      <c r="G259" s="38">
        <v>6</v>
      </c>
      <c r="H259" s="63">
        <v>2.2799999999999998</v>
      </c>
      <c r="I259" s="63">
        <v>2.552</v>
      </c>
      <c r="J259" s="38">
        <v>156</v>
      </c>
      <c r="K259" s="39" t="s">
        <v>79</v>
      </c>
      <c r="L259" s="38">
        <v>40</v>
      </c>
      <c r="M259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15.96</v>
      </c>
      <c r="V259" s="56">
        <f>IFERROR(IF(U259="",0,CEILING((U259/$H259),1)*$H259),"")</f>
        <v>15.959999999999999</v>
      </c>
      <c r="W259" s="42">
        <f>IFERROR(IF(V259=0,"",ROUNDUP(V259/H259,0)*0.00753),"")</f>
        <v>5.271E-2</v>
      </c>
      <c r="X259" s="69" t="s">
        <v>48</v>
      </c>
      <c r="Y259" s="70" t="s">
        <v>48</v>
      </c>
      <c r="AC259" s="224" t="s">
        <v>65</v>
      </c>
    </row>
    <row r="260" spans="1:29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IFERROR(U259/H259,"0")</f>
        <v>7.0000000000000009</v>
      </c>
      <c r="V260" s="44">
        <f>IFERROR(V259/H259,"0")</f>
        <v>7</v>
      </c>
      <c r="W260" s="44">
        <f>IFERROR(IF(W259="",0,W259),"0")</f>
        <v>5.271E-2</v>
      </c>
      <c r="X260" s="68"/>
      <c r="Y260" s="68"/>
    </row>
    <row r="261" spans="1:29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IFERROR(SUM(U259:U259),"0")</f>
        <v>15.96</v>
      </c>
      <c r="V261" s="44">
        <f>IFERROR(SUM(V259:V259),"0")</f>
        <v>15.959999999999999</v>
      </c>
      <c r="W261" s="43"/>
      <c r="X261" s="68"/>
      <c r="Y261" s="68"/>
    </row>
    <row r="262" spans="1:29" ht="14.25" customHeight="1" x14ac:dyDescent="0.25">
      <c r="A262" s="371" t="s">
        <v>94</v>
      </c>
      <c r="B262" s="371"/>
      <c r="C262" s="371"/>
      <c r="D262" s="371"/>
      <c r="E262" s="371"/>
      <c r="F262" s="371"/>
      <c r="G262" s="371"/>
      <c r="H262" s="371"/>
      <c r="I262" s="371"/>
      <c r="J262" s="371"/>
      <c r="K262" s="371"/>
      <c r="L262" s="371"/>
      <c r="M262" s="371"/>
      <c r="N262" s="371"/>
      <c r="O262" s="371"/>
      <c r="P262" s="371"/>
      <c r="Q262" s="371"/>
      <c r="R262" s="371"/>
      <c r="S262" s="371"/>
      <c r="T262" s="371"/>
      <c r="U262" s="371"/>
      <c r="V262" s="371"/>
      <c r="W262" s="371"/>
      <c r="X262" s="67"/>
      <c r="Y262" s="67"/>
    </row>
    <row r="263" spans="1:29" ht="27" customHeight="1" x14ac:dyDescent="0.25">
      <c r="A263" s="64" t="s">
        <v>454</v>
      </c>
      <c r="B263" s="64" t="s">
        <v>455</v>
      </c>
      <c r="C263" s="37">
        <v>4301032015</v>
      </c>
      <c r="D263" s="372">
        <v>4607091383102</v>
      </c>
      <c r="E263" s="372"/>
      <c r="F263" s="63">
        <v>0.17</v>
      </c>
      <c r="G263" s="38">
        <v>15</v>
      </c>
      <c r="H263" s="63">
        <v>2.5499999999999998</v>
      </c>
      <c r="I263" s="63">
        <v>2.9750000000000001</v>
      </c>
      <c r="J263" s="38">
        <v>156</v>
      </c>
      <c r="K263" s="39" t="s">
        <v>98</v>
      </c>
      <c r="L263" s="38">
        <v>180</v>
      </c>
      <c r="M263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74"/>
      <c r="O263" s="374"/>
      <c r="P263" s="374"/>
      <c r="Q263" s="375"/>
      <c r="R263" s="40" t="s">
        <v>48</v>
      </c>
      <c r="S263" s="40" t="s">
        <v>48</v>
      </c>
      <c r="T263" s="41" t="s">
        <v>0</v>
      </c>
      <c r="U263" s="59">
        <v>15.3</v>
      </c>
      <c r="V263" s="56">
        <f>IFERROR(IF(U263="",0,CEILING((U263/$H263),1)*$H263),"")</f>
        <v>15.299999999999999</v>
      </c>
      <c r="W263" s="42">
        <f>IFERROR(IF(V263=0,"",ROUNDUP(V263/H263,0)*0.00753),"")</f>
        <v>4.5179999999999998E-2</v>
      </c>
      <c r="X263" s="69" t="s">
        <v>48</v>
      </c>
      <c r="Y263" s="70" t="s">
        <v>48</v>
      </c>
      <c r="AC263" s="225" t="s">
        <v>65</v>
      </c>
    </row>
    <row r="264" spans="1:29" x14ac:dyDescent="0.2">
      <c r="A264" s="379"/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80"/>
      <c r="M264" s="376" t="s">
        <v>43</v>
      </c>
      <c r="N264" s="377"/>
      <c r="O264" s="377"/>
      <c r="P264" s="377"/>
      <c r="Q264" s="377"/>
      <c r="R264" s="377"/>
      <c r="S264" s="378"/>
      <c r="T264" s="43" t="s">
        <v>42</v>
      </c>
      <c r="U264" s="44">
        <f>IFERROR(U263/H263,"0")</f>
        <v>6.0000000000000009</v>
      </c>
      <c r="V264" s="44">
        <f>IFERROR(V263/H263,"0")</f>
        <v>6</v>
      </c>
      <c r="W264" s="44">
        <f>IFERROR(IF(W263="",0,W263),"0")</f>
        <v>4.5179999999999998E-2</v>
      </c>
      <c r="X264" s="68"/>
      <c r="Y264" s="68"/>
    </row>
    <row r="265" spans="1:29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0</v>
      </c>
      <c r="U265" s="44">
        <f>IFERROR(SUM(U263:U263),"0")</f>
        <v>15.3</v>
      </c>
      <c r="V265" s="44">
        <f>IFERROR(SUM(V263:V263),"0")</f>
        <v>15.299999999999999</v>
      </c>
      <c r="W265" s="43"/>
      <c r="X265" s="68"/>
      <c r="Y265" s="68"/>
    </row>
    <row r="266" spans="1:29" ht="27.75" customHeight="1" x14ac:dyDescent="0.2">
      <c r="A266" s="369" t="s">
        <v>456</v>
      </c>
      <c r="B266" s="369"/>
      <c r="C266" s="369"/>
      <c r="D266" s="369"/>
      <c r="E266" s="369"/>
      <c r="F266" s="369"/>
      <c r="G266" s="369"/>
      <c r="H266" s="369"/>
      <c r="I266" s="369"/>
      <c r="J266" s="369"/>
      <c r="K266" s="369"/>
      <c r="L266" s="369"/>
      <c r="M266" s="369"/>
      <c r="N266" s="369"/>
      <c r="O266" s="369"/>
      <c r="P266" s="369"/>
      <c r="Q266" s="369"/>
      <c r="R266" s="369"/>
      <c r="S266" s="369"/>
      <c r="T266" s="369"/>
      <c r="U266" s="369"/>
      <c r="V266" s="369"/>
      <c r="W266" s="369"/>
      <c r="X266" s="55"/>
      <c r="Y266" s="55"/>
    </row>
    <row r="267" spans="1:29" ht="16.5" customHeight="1" x14ac:dyDescent="0.25">
      <c r="A267" s="370" t="s">
        <v>457</v>
      </c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70"/>
      <c r="N267" s="370"/>
      <c r="O267" s="370"/>
      <c r="P267" s="370"/>
      <c r="Q267" s="370"/>
      <c r="R267" s="370"/>
      <c r="S267" s="370"/>
      <c r="T267" s="370"/>
      <c r="U267" s="370"/>
      <c r="V267" s="370"/>
      <c r="W267" s="370"/>
      <c r="X267" s="66"/>
      <c r="Y267" s="66"/>
    </row>
    <row r="268" spans="1:29" ht="14.25" customHeight="1" x14ac:dyDescent="0.25">
      <c r="A268" s="371" t="s">
        <v>118</v>
      </c>
      <c r="B268" s="371"/>
      <c r="C268" s="371"/>
      <c r="D268" s="371"/>
      <c r="E268" s="371"/>
      <c r="F268" s="371"/>
      <c r="G268" s="371"/>
      <c r="H268" s="371"/>
      <c r="I268" s="371"/>
      <c r="J268" s="371"/>
      <c r="K268" s="371"/>
      <c r="L268" s="371"/>
      <c r="M268" s="371"/>
      <c r="N268" s="371"/>
      <c r="O268" s="371"/>
      <c r="P268" s="371"/>
      <c r="Q268" s="371"/>
      <c r="R268" s="371"/>
      <c r="S268" s="371"/>
      <c r="T268" s="371"/>
      <c r="U268" s="371"/>
      <c r="V268" s="371"/>
      <c r="W268" s="371"/>
      <c r="X268" s="67"/>
      <c r="Y268" s="67"/>
    </row>
    <row r="269" spans="1:29" ht="27" customHeight="1" x14ac:dyDescent="0.25">
      <c r="A269" s="64" t="s">
        <v>458</v>
      </c>
      <c r="B269" s="64" t="s">
        <v>459</v>
      </c>
      <c r="C269" s="37">
        <v>4301011239</v>
      </c>
      <c r="D269" s="372">
        <v>4607091383997</v>
      </c>
      <c r="E269" s="372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247</v>
      </c>
      <c r="L269" s="38">
        <v>60</v>
      </c>
      <c r="M269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458</v>
      </c>
      <c r="B270" s="64" t="s">
        <v>460</v>
      </c>
      <c r="C270" s="37">
        <v>4301011339</v>
      </c>
      <c r="D270" s="372">
        <v>4607091383997</v>
      </c>
      <c r="E270" s="372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500</v>
      </c>
      <c r="V270" s="56">
        <f t="shared" si="13"/>
        <v>510</v>
      </c>
      <c r="W270" s="42">
        <f>IFERROR(IF(V270=0,"",ROUNDUP(V270/H270,0)*0.02175),"")</f>
        <v>0.73949999999999994</v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461</v>
      </c>
      <c r="B271" s="64" t="s">
        <v>462</v>
      </c>
      <c r="C271" s="37">
        <v>4301011326</v>
      </c>
      <c r="D271" s="372">
        <v>4607091384130</v>
      </c>
      <c r="E271" s="372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79</v>
      </c>
      <c r="L271" s="38">
        <v>60</v>
      </c>
      <c r="M271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75"/>
      <c r="R271" s="40" t="s">
        <v>48</v>
      </c>
      <c r="S271" s="40" t="s">
        <v>48</v>
      </c>
      <c r="T271" s="41" t="s">
        <v>0</v>
      </c>
      <c r="U271" s="59">
        <v>45</v>
      </c>
      <c r="V271" s="56">
        <f t="shared" si="13"/>
        <v>45</v>
      </c>
      <c r="W271" s="42">
        <f>IFERROR(IF(V271=0,"",ROUNDUP(V271/H271,0)*0.02175),"")</f>
        <v>6.5250000000000002E-2</v>
      </c>
      <c r="X271" s="69" t="s">
        <v>48</v>
      </c>
      <c r="Y271" s="70" t="s">
        <v>48</v>
      </c>
      <c r="AC271" s="228" t="s">
        <v>65</v>
      </c>
    </row>
    <row r="272" spans="1:29" ht="27" customHeight="1" x14ac:dyDescent="0.25">
      <c r="A272" s="64" t="s">
        <v>461</v>
      </c>
      <c r="B272" s="64" t="s">
        <v>463</v>
      </c>
      <c r="C272" s="37">
        <v>4301011240</v>
      </c>
      <c r="D272" s="372">
        <v>4607091384130</v>
      </c>
      <c r="E272" s="372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247</v>
      </c>
      <c r="L272" s="38">
        <v>60</v>
      </c>
      <c r="M272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74"/>
      <c r="O272" s="374"/>
      <c r="P272" s="374"/>
      <c r="Q272" s="375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IFERROR(IF(V272=0,"",ROUNDUP(V272/H272,0)*0.02039),"")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464</v>
      </c>
      <c r="B273" s="64" t="s">
        <v>465</v>
      </c>
      <c r="C273" s="37">
        <v>4301011330</v>
      </c>
      <c r="D273" s="372">
        <v>4607091384147</v>
      </c>
      <c r="E273" s="372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79</v>
      </c>
      <c r="L273" s="38">
        <v>60</v>
      </c>
      <c r="M273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74"/>
      <c r="O273" s="374"/>
      <c r="P273" s="374"/>
      <c r="Q273" s="375"/>
      <c r="R273" s="40" t="s">
        <v>48</v>
      </c>
      <c r="S273" s="40" t="s">
        <v>48</v>
      </c>
      <c r="T273" s="41" t="s">
        <v>0</v>
      </c>
      <c r="U273" s="59">
        <v>120</v>
      </c>
      <c r="V273" s="56">
        <f t="shared" si="13"/>
        <v>120</v>
      </c>
      <c r="W273" s="42">
        <f>IFERROR(IF(V273=0,"",ROUNDUP(V273/H273,0)*0.02175),"")</f>
        <v>0.17399999999999999</v>
      </c>
      <c r="X273" s="69" t="s">
        <v>48</v>
      </c>
      <c r="Y273" s="70" t="s">
        <v>48</v>
      </c>
      <c r="AC273" s="230" t="s">
        <v>65</v>
      </c>
    </row>
    <row r="274" spans="1:29" ht="16.5" customHeight="1" x14ac:dyDescent="0.25">
      <c r="A274" s="64" t="s">
        <v>464</v>
      </c>
      <c r="B274" s="64" t="s">
        <v>466</v>
      </c>
      <c r="C274" s="37">
        <v>4301011238</v>
      </c>
      <c r="D274" s="372">
        <v>4607091384147</v>
      </c>
      <c r="E274" s="372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247</v>
      </c>
      <c r="L274" s="38">
        <v>60</v>
      </c>
      <c r="M274" s="539" t="s">
        <v>467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IFERROR(IF(V274=0,"",ROUNDUP(V274/H274,0)*0.02039),"")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4301011327</v>
      </c>
      <c r="D275" s="372">
        <v>4607091384154</v>
      </c>
      <c r="E275" s="372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74"/>
      <c r="O275" s="374"/>
      <c r="P275" s="374"/>
      <c r="Q275" s="375"/>
      <c r="R275" s="40" t="s">
        <v>48</v>
      </c>
      <c r="S275" s="40" t="s">
        <v>48</v>
      </c>
      <c r="T275" s="41" t="s">
        <v>0</v>
      </c>
      <c r="U275" s="59">
        <v>125</v>
      </c>
      <c r="V275" s="56">
        <f t="shared" si="13"/>
        <v>125</v>
      </c>
      <c r="W275" s="42">
        <f>IFERROR(IF(V275=0,"",ROUNDUP(V275/H275,0)*0.00937),"")</f>
        <v>0.23424999999999999</v>
      </c>
      <c r="X275" s="69" t="s">
        <v>48</v>
      </c>
      <c r="Y275" s="70" t="s">
        <v>48</v>
      </c>
      <c r="AC275" s="232" t="s">
        <v>65</v>
      </c>
    </row>
    <row r="276" spans="1:29" ht="27" customHeight="1" x14ac:dyDescent="0.25">
      <c r="A276" s="64" t="s">
        <v>470</v>
      </c>
      <c r="B276" s="64" t="s">
        <v>471</v>
      </c>
      <c r="C276" s="37">
        <v>4301011332</v>
      </c>
      <c r="D276" s="372">
        <v>4607091384161</v>
      </c>
      <c r="E276" s="372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79</v>
      </c>
      <c r="L276" s="38">
        <v>60</v>
      </c>
      <c r="M276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74"/>
      <c r="O276" s="374"/>
      <c r="P276" s="374"/>
      <c r="Q276" s="375"/>
      <c r="R276" s="40" t="s">
        <v>48</v>
      </c>
      <c r="S276" s="40" t="s">
        <v>48</v>
      </c>
      <c r="T276" s="41" t="s">
        <v>0</v>
      </c>
      <c r="U276" s="59">
        <v>25</v>
      </c>
      <c r="V276" s="56">
        <f t="shared" si="13"/>
        <v>25</v>
      </c>
      <c r="W276" s="42">
        <f>IFERROR(IF(V276=0,"",ROUNDUP(V276/H276,0)*0.00937),"")</f>
        <v>4.6850000000000003E-2</v>
      </c>
      <c r="X276" s="69" t="s">
        <v>48</v>
      </c>
      <c r="Y276" s="70" t="s">
        <v>48</v>
      </c>
      <c r="AC276" s="233" t="s">
        <v>65</v>
      </c>
    </row>
    <row r="277" spans="1:29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80"/>
      <c r="M277" s="376" t="s">
        <v>43</v>
      </c>
      <c r="N277" s="377"/>
      <c r="O277" s="377"/>
      <c r="P277" s="377"/>
      <c r="Q277" s="377"/>
      <c r="R277" s="377"/>
      <c r="S277" s="378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74.333333333333343</v>
      </c>
      <c r="V277" s="44">
        <f>IFERROR(V269/H269,"0")+IFERROR(V270/H270,"0")+IFERROR(V271/H271,"0")+IFERROR(V272/H272,"0")+IFERROR(V273/H273,"0")+IFERROR(V274/H274,"0")+IFERROR(V275/H275,"0")+IFERROR(V276/H276,"0")</f>
        <v>75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1.2598500000000001</v>
      </c>
      <c r="X277" s="68"/>
      <c r="Y277" s="68"/>
    </row>
    <row r="278" spans="1:29" x14ac:dyDescent="0.2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80"/>
      <c r="M278" s="376" t="s">
        <v>43</v>
      </c>
      <c r="N278" s="377"/>
      <c r="O278" s="377"/>
      <c r="P278" s="377"/>
      <c r="Q278" s="377"/>
      <c r="R278" s="377"/>
      <c r="S278" s="378"/>
      <c r="T278" s="43" t="s">
        <v>0</v>
      </c>
      <c r="U278" s="44">
        <f>IFERROR(SUM(U269:U276),"0")</f>
        <v>815</v>
      </c>
      <c r="V278" s="44">
        <f>IFERROR(SUM(V269:V276),"0")</f>
        <v>825</v>
      </c>
      <c r="W278" s="43"/>
      <c r="X278" s="68"/>
      <c r="Y278" s="68"/>
    </row>
    <row r="279" spans="1:29" ht="14.25" customHeight="1" x14ac:dyDescent="0.25">
      <c r="A279" s="371" t="s">
        <v>111</v>
      </c>
      <c r="B279" s="371"/>
      <c r="C279" s="371"/>
      <c r="D279" s="371"/>
      <c r="E279" s="371"/>
      <c r="F279" s="371"/>
      <c r="G279" s="371"/>
      <c r="H279" s="371"/>
      <c r="I279" s="371"/>
      <c r="J279" s="371"/>
      <c r="K279" s="371"/>
      <c r="L279" s="371"/>
      <c r="M279" s="371"/>
      <c r="N279" s="371"/>
      <c r="O279" s="371"/>
      <c r="P279" s="371"/>
      <c r="Q279" s="371"/>
      <c r="R279" s="371"/>
      <c r="S279" s="371"/>
      <c r="T279" s="371"/>
      <c r="U279" s="371"/>
      <c r="V279" s="371"/>
      <c r="W279" s="371"/>
      <c r="X279" s="67"/>
      <c r="Y279" s="67"/>
    </row>
    <row r="280" spans="1:29" ht="27" customHeight="1" x14ac:dyDescent="0.25">
      <c r="A280" s="64" t="s">
        <v>472</v>
      </c>
      <c r="B280" s="64" t="s">
        <v>473</v>
      </c>
      <c r="C280" s="37">
        <v>4301020178</v>
      </c>
      <c r="D280" s="372">
        <v>4607091383980</v>
      </c>
      <c r="E280" s="372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114</v>
      </c>
      <c r="L280" s="38">
        <v>50</v>
      </c>
      <c r="M280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74"/>
      <c r="O280" s="374"/>
      <c r="P280" s="374"/>
      <c r="Q280" s="375"/>
      <c r="R280" s="40" t="s">
        <v>48</v>
      </c>
      <c r="S280" s="40" t="s">
        <v>48</v>
      </c>
      <c r="T280" s="41" t="s">
        <v>0</v>
      </c>
      <c r="U280" s="59">
        <v>150</v>
      </c>
      <c r="V280" s="56">
        <f>IFERROR(IF(U280="",0,CEILING((U280/$H280),1)*$H280),"")</f>
        <v>150</v>
      </c>
      <c r="W280" s="42">
        <f>IFERROR(IF(V280=0,"",ROUNDUP(V280/H280,0)*0.02175),"")</f>
        <v>0.21749999999999997</v>
      </c>
      <c r="X280" s="69" t="s">
        <v>48</v>
      </c>
      <c r="Y280" s="70" t="s">
        <v>48</v>
      </c>
      <c r="AC280" s="234" t="s">
        <v>65</v>
      </c>
    </row>
    <row r="281" spans="1:29" ht="27" customHeight="1" x14ac:dyDescent="0.25">
      <c r="A281" s="64" t="s">
        <v>474</v>
      </c>
      <c r="B281" s="64" t="s">
        <v>475</v>
      </c>
      <c r="C281" s="37">
        <v>4301020179</v>
      </c>
      <c r="D281" s="372">
        <v>4607091384178</v>
      </c>
      <c r="E281" s="372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114</v>
      </c>
      <c r="L281" s="38">
        <v>50</v>
      </c>
      <c r="M281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74"/>
      <c r="O281" s="374"/>
      <c r="P281" s="374"/>
      <c r="Q281" s="375"/>
      <c r="R281" s="40" t="s">
        <v>48</v>
      </c>
      <c r="S281" s="40" t="s">
        <v>48</v>
      </c>
      <c r="T281" s="41" t="s">
        <v>0</v>
      </c>
      <c r="U281" s="59">
        <v>12</v>
      </c>
      <c r="V281" s="56">
        <f>IFERROR(IF(U281="",0,CEILING((U281/$H281),1)*$H281),"")</f>
        <v>12</v>
      </c>
      <c r="W281" s="42">
        <f>IFERROR(IF(V281=0,"",ROUNDUP(V281/H281,0)*0.00937),"")</f>
        <v>2.811E-2</v>
      </c>
      <c r="X281" s="69" t="s">
        <v>48</v>
      </c>
      <c r="Y281" s="70" t="s">
        <v>48</v>
      </c>
      <c r="AC281" s="235" t="s">
        <v>65</v>
      </c>
    </row>
    <row r="282" spans="1:29" x14ac:dyDescent="0.2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80"/>
      <c r="M282" s="376" t="s">
        <v>43</v>
      </c>
      <c r="N282" s="377"/>
      <c r="O282" s="377"/>
      <c r="P282" s="377"/>
      <c r="Q282" s="377"/>
      <c r="R282" s="377"/>
      <c r="S282" s="378"/>
      <c r="T282" s="43" t="s">
        <v>42</v>
      </c>
      <c r="U282" s="44">
        <f>IFERROR(U280/H280,"0")+IFERROR(U281/H281,"0")</f>
        <v>13</v>
      </c>
      <c r="V282" s="44">
        <f>IFERROR(V280/H280,"0")+IFERROR(V281/H281,"0")</f>
        <v>13</v>
      </c>
      <c r="W282" s="44">
        <f>IFERROR(IF(W280="",0,W280),"0")+IFERROR(IF(W281="",0,W281),"0")</f>
        <v>0.24560999999999997</v>
      </c>
      <c r="X282" s="68"/>
      <c r="Y282" s="68"/>
    </row>
    <row r="283" spans="1:29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80"/>
      <c r="M283" s="376" t="s">
        <v>43</v>
      </c>
      <c r="N283" s="377"/>
      <c r="O283" s="377"/>
      <c r="P283" s="377"/>
      <c r="Q283" s="377"/>
      <c r="R283" s="377"/>
      <c r="S283" s="378"/>
      <c r="T283" s="43" t="s">
        <v>0</v>
      </c>
      <c r="U283" s="44">
        <f>IFERROR(SUM(U280:U281),"0")</f>
        <v>162</v>
      </c>
      <c r="V283" s="44">
        <f>IFERROR(SUM(V280:V281),"0")</f>
        <v>162</v>
      </c>
      <c r="W283" s="43"/>
      <c r="X283" s="68"/>
      <c r="Y283" s="68"/>
    </row>
    <row r="284" spans="1:29" ht="14.25" customHeight="1" x14ac:dyDescent="0.25">
      <c r="A284" s="371" t="s">
        <v>75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67"/>
      <c r="Y284" s="67"/>
    </row>
    <row r="285" spans="1:29" ht="27" customHeight="1" x14ac:dyDescent="0.25">
      <c r="A285" s="64" t="s">
        <v>476</v>
      </c>
      <c r="B285" s="64" t="s">
        <v>477</v>
      </c>
      <c r="C285" s="37">
        <v>4301031137</v>
      </c>
      <c r="D285" s="372">
        <v>4607091384857</v>
      </c>
      <c r="E285" s="372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79</v>
      </c>
      <c r="L285" s="38">
        <v>35</v>
      </c>
      <c r="M285" s="54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65</v>
      </c>
    </row>
    <row r="286" spans="1:29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80"/>
      <c r="M286" s="376" t="s">
        <v>43</v>
      </c>
      <c r="N286" s="377"/>
      <c r="O286" s="377"/>
      <c r="P286" s="377"/>
      <c r="Q286" s="377"/>
      <c r="R286" s="377"/>
      <c r="S286" s="378"/>
      <c r="T286" s="43" t="s">
        <v>42</v>
      </c>
      <c r="U286" s="44">
        <f>IFERROR(U285/H285,"0")</f>
        <v>0</v>
      </c>
      <c r="V286" s="44">
        <f>IFERROR(V285/H285,"0")</f>
        <v>0</v>
      </c>
      <c r="W286" s="44">
        <f>IFERROR(IF(W285="",0,W285),"0")</f>
        <v>0</v>
      </c>
      <c r="X286" s="68"/>
      <c r="Y286" s="68"/>
    </row>
    <row r="287" spans="1:29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80"/>
      <c r="M287" s="376" t="s">
        <v>43</v>
      </c>
      <c r="N287" s="377"/>
      <c r="O287" s="377"/>
      <c r="P287" s="377"/>
      <c r="Q287" s="377"/>
      <c r="R287" s="377"/>
      <c r="S287" s="378"/>
      <c r="T287" s="43" t="s">
        <v>0</v>
      </c>
      <c r="U287" s="44">
        <f>IFERROR(SUM(U285:U285),"0")</f>
        <v>0</v>
      </c>
      <c r="V287" s="44">
        <f>IFERROR(SUM(V285:V285),"0")</f>
        <v>0</v>
      </c>
      <c r="W287" s="43"/>
      <c r="X287" s="68"/>
      <c r="Y287" s="68"/>
    </row>
    <row r="288" spans="1:29" ht="14.25" customHeight="1" x14ac:dyDescent="0.25">
      <c r="A288" s="371" t="s">
        <v>80</v>
      </c>
      <c r="B288" s="371"/>
      <c r="C288" s="371"/>
      <c r="D288" s="371"/>
      <c r="E288" s="371"/>
      <c r="F288" s="371"/>
      <c r="G288" s="371"/>
      <c r="H288" s="371"/>
      <c r="I288" s="371"/>
      <c r="J288" s="371"/>
      <c r="K288" s="371"/>
      <c r="L288" s="371"/>
      <c r="M288" s="371"/>
      <c r="N288" s="371"/>
      <c r="O288" s="371"/>
      <c r="P288" s="371"/>
      <c r="Q288" s="371"/>
      <c r="R288" s="371"/>
      <c r="S288" s="371"/>
      <c r="T288" s="371"/>
      <c r="U288" s="371"/>
      <c r="V288" s="371"/>
      <c r="W288" s="371"/>
      <c r="X288" s="67"/>
      <c r="Y288" s="67"/>
    </row>
    <row r="289" spans="1:29" ht="27" customHeight="1" x14ac:dyDescent="0.25">
      <c r="A289" s="64" t="s">
        <v>478</v>
      </c>
      <c r="B289" s="64" t="s">
        <v>479</v>
      </c>
      <c r="C289" s="37">
        <v>4301051298</v>
      </c>
      <c r="D289" s="372">
        <v>4607091384260</v>
      </c>
      <c r="E289" s="372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79</v>
      </c>
      <c r="L289" s="38">
        <v>35</v>
      </c>
      <c r="M289" s="5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65</v>
      </c>
    </row>
    <row r="290" spans="1:29" x14ac:dyDescent="0.2">
      <c r="A290" s="379"/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80"/>
      <c r="M290" s="376" t="s">
        <v>43</v>
      </c>
      <c r="N290" s="377"/>
      <c r="O290" s="377"/>
      <c r="P290" s="377"/>
      <c r="Q290" s="377"/>
      <c r="R290" s="377"/>
      <c r="S290" s="378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79"/>
      <c r="B291" s="379"/>
      <c r="C291" s="379"/>
      <c r="D291" s="379"/>
      <c r="E291" s="379"/>
      <c r="F291" s="379"/>
      <c r="G291" s="379"/>
      <c r="H291" s="379"/>
      <c r="I291" s="379"/>
      <c r="J291" s="379"/>
      <c r="K291" s="379"/>
      <c r="L291" s="380"/>
      <c r="M291" s="376" t="s">
        <v>43</v>
      </c>
      <c r="N291" s="377"/>
      <c r="O291" s="377"/>
      <c r="P291" s="377"/>
      <c r="Q291" s="377"/>
      <c r="R291" s="377"/>
      <c r="S291" s="378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71" t="s">
        <v>214</v>
      </c>
      <c r="B292" s="371"/>
      <c r="C292" s="371"/>
      <c r="D292" s="371"/>
      <c r="E292" s="371"/>
      <c r="F292" s="371"/>
      <c r="G292" s="371"/>
      <c r="H292" s="371"/>
      <c r="I292" s="371"/>
      <c r="J292" s="371"/>
      <c r="K292" s="371"/>
      <c r="L292" s="371"/>
      <c r="M292" s="371"/>
      <c r="N292" s="371"/>
      <c r="O292" s="371"/>
      <c r="P292" s="371"/>
      <c r="Q292" s="371"/>
      <c r="R292" s="371"/>
      <c r="S292" s="371"/>
      <c r="T292" s="371"/>
      <c r="U292" s="371"/>
      <c r="V292" s="371"/>
      <c r="W292" s="371"/>
      <c r="X292" s="67"/>
      <c r="Y292" s="67"/>
    </row>
    <row r="293" spans="1:29" ht="16.5" customHeight="1" x14ac:dyDescent="0.25">
      <c r="A293" s="64" t="s">
        <v>480</v>
      </c>
      <c r="B293" s="64" t="s">
        <v>481</v>
      </c>
      <c r="C293" s="37">
        <v>4301060314</v>
      </c>
      <c r="D293" s="372">
        <v>4607091384673</v>
      </c>
      <c r="E293" s="372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79</v>
      </c>
      <c r="L293" s="38">
        <v>30</v>
      </c>
      <c r="M293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75"/>
      <c r="R293" s="40" t="s">
        <v>48</v>
      </c>
      <c r="S293" s="40" t="s">
        <v>48</v>
      </c>
      <c r="T293" s="41" t="s">
        <v>0</v>
      </c>
      <c r="U293" s="59">
        <v>7</v>
      </c>
      <c r="V293" s="56">
        <f>IFERROR(IF(U293="",0,CEILING((U293/$H293),1)*$H293),"")</f>
        <v>7.8</v>
      </c>
      <c r="W293" s="42">
        <f>IFERROR(IF(V293=0,"",ROUNDUP(V293/H293,0)*0.02175),"")</f>
        <v>2.1749999999999999E-2</v>
      </c>
      <c r="X293" s="69" t="s">
        <v>48</v>
      </c>
      <c r="Y293" s="70" t="s">
        <v>48</v>
      </c>
      <c r="AC293" s="238" t="s">
        <v>65</v>
      </c>
    </row>
    <row r="294" spans="1:29" x14ac:dyDescent="0.2">
      <c r="A294" s="379"/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80"/>
      <c r="M294" s="376" t="s">
        <v>43</v>
      </c>
      <c r="N294" s="377"/>
      <c r="O294" s="377"/>
      <c r="P294" s="377"/>
      <c r="Q294" s="377"/>
      <c r="R294" s="377"/>
      <c r="S294" s="378"/>
      <c r="T294" s="43" t="s">
        <v>42</v>
      </c>
      <c r="U294" s="44">
        <f>IFERROR(U293/H293,"0")</f>
        <v>0.89743589743589747</v>
      </c>
      <c r="V294" s="44">
        <f>IFERROR(V293/H293,"0")</f>
        <v>1</v>
      </c>
      <c r="W294" s="44">
        <f>IFERROR(IF(W293="",0,W293),"0")</f>
        <v>2.1749999999999999E-2</v>
      </c>
      <c r="X294" s="68"/>
      <c r="Y294" s="68"/>
    </row>
    <row r="295" spans="1:29" x14ac:dyDescent="0.2">
      <c r="A295" s="379"/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80"/>
      <c r="M295" s="376" t="s">
        <v>43</v>
      </c>
      <c r="N295" s="377"/>
      <c r="O295" s="377"/>
      <c r="P295" s="377"/>
      <c r="Q295" s="377"/>
      <c r="R295" s="377"/>
      <c r="S295" s="378"/>
      <c r="T295" s="43" t="s">
        <v>0</v>
      </c>
      <c r="U295" s="44">
        <f>IFERROR(SUM(U293:U293),"0")</f>
        <v>7</v>
      </c>
      <c r="V295" s="44">
        <f>IFERROR(SUM(V293:V293),"0")</f>
        <v>7.8</v>
      </c>
      <c r="W295" s="43"/>
      <c r="X295" s="68"/>
      <c r="Y295" s="68"/>
    </row>
    <row r="296" spans="1:29" ht="16.5" customHeight="1" x14ac:dyDescent="0.25">
      <c r="A296" s="370" t="s">
        <v>482</v>
      </c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70"/>
      <c r="N296" s="370"/>
      <c r="O296" s="370"/>
      <c r="P296" s="370"/>
      <c r="Q296" s="370"/>
      <c r="R296" s="370"/>
      <c r="S296" s="370"/>
      <c r="T296" s="370"/>
      <c r="U296" s="370"/>
      <c r="V296" s="370"/>
      <c r="W296" s="370"/>
      <c r="X296" s="66"/>
      <c r="Y296" s="66"/>
    </row>
    <row r="297" spans="1:29" ht="14.25" customHeight="1" x14ac:dyDescent="0.25">
      <c r="A297" s="371" t="s">
        <v>118</v>
      </c>
      <c r="B297" s="371"/>
      <c r="C297" s="371"/>
      <c r="D297" s="371"/>
      <c r="E297" s="371"/>
      <c r="F297" s="371"/>
      <c r="G297" s="371"/>
      <c r="H297" s="371"/>
      <c r="I297" s="371"/>
      <c r="J297" s="371"/>
      <c r="K297" s="371"/>
      <c r="L297" s="371"/>
      <c r="M297" s="371"/>
      <c r="N297" s="371"/>
      <c r="O297" s="371"/>
      <c r="P297" s="371"/>
      <c r="Q297" s="371"/>
      <c r="R297" s="371"/>
      <c r="S297" s="371"/>
      <c r="T297" s="371"/>
      <c r="U297" s="371"/>
      <c r="V297" s="371"/>
      <c r="W297" s="371"/>
      <c r="X297" s="67"/>
      <c r="Y297" s="67"/>
    </row>
    <row r="298" spans="1:29" ht="27" customHeight="1" x14ac:dyDescent="0.25">
      <c r="A298" s="64" t="s">
        <v>483</v>
      </c>
      <c r="B298" s="64" t="s">
        <v>484</v>
      </c>
      <c r="C298" s="37">
        <v>4301011324</v>
      </c>
      <c r="D298" s="372">
        <v>4607091384185</v>
      </c>
      <c r="E298" s="372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79</v>
      </c>
      <c r="L298" s="38">
        <v>60</v>
      </c>
      <c r="M298" s="5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75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4301011312</v>
      </c>
      <c r="D299" s="372">
        <v>4607091384192</v>
      </c>
      <c r="E299" s="372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114</v>
      </c>
      <c r="L299" s="38">
        <v>60</v>
      </c>
      <c r="M299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75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487</v>
      </c>
      <c r="B300" s="64" t="s">
        <v>488</v>
      </c>
      <c r="C300" s="37">
        <v>4301011483</v>
      </c>
      <c r="D300" s="372">
        <v>4680115881907</v>
      </c>
      <c r="E300" s="372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79</v>
      </c>
      <c r="L300" s="38">
        <v>60</v>
      </c>
      <c r="M300" s="549" t="s">
        <v>489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65</v>
      </c>
    </row>
    <row r="301" spans="1:29" ht="27" customHeight="1" x14ac:dyDescent="0.25">
      <c r="A301" s="64" t="s">
        <v>490</v>
      </c>
      <c r="B301" s="64" t="s">
        <v>491</v>
      </c>
      <c r="C301" s="37">
        <v>4301011303</v>
      </c>
      <c r="D301" s="372">
        <v>4607091384680</v>
      </c>
      <c r="E301" s="372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79</v>
      </c>
      <c r="L301" s="38">
        <v>60</v>
      </c>
      <c r="M301" s="55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75"/>
      <c r="R301" s="40" t="s">
        <v>48</v>
      </c>
      <c r="S301" s="40" t="s">
        <v>48</v>
      </c>
      <c r="T301" s="41" t="s">
        <v>0</v>
      </c>
      <c r="U301" s="59">
        <v>20</v>
      </c>
      <c r="V301" s="56">
        <f>IFERROR(IF(U301="",0,CEILING((U301/$H301),1)*$H301),"")</f>
        <v>20</v>
      </c>
      <c r="W301" s="42">
        <f>IFERROR(IF(V301=0,"",ROUNDUP(V301/H301,0)*0.00937),"")</f>
        <v>4.6850000000000003E-2</v>
      </c>
      <c r="X301" s="69" t="s">
        <v>48</v>
      </c>
      <c r="Y301" s="70" t="s">
        <v>48</v>
      </c>
      <c r="AC301" s="242" t="s">
        <v>65</v>
      </c>
    </row>
    <row r="302" spans="1:29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42</v>
      </c>
      <c r="U302" s="44">
        <f>IFERROR(U298/H298,"0")+IFERROR(U299/H299,"0")+IFERROR(U300/H300,"0")+IFERROR(U301/H301,"0")</f>
        <v>5</v>
      </c>
      <c r="V302" s="44">
        <f>IFERROR(V298/H298,"0")+IFERROR(V299/H299,"0")+IFERROR(V300/H300,"0")+IFERROR(V301/H301,"0")</f>
        <v>5</v>
      </c>
      <c r="W302" s="44">
        <f>IFERROR(IF(W298="",0,W298),"0")+IFERROR(IF(W299="",0,W299),"0")+IFERROR(IF(W300="",0,W300),"0")+IFERROR(IF(W301="",0,W301),"0")</f>
        <v>4.6850000000000003E-2</v>
      </c>
      <c r="X302" s="68"/>
      <c r="Y302" s="68"/>
    </row>
    <row r="303" spans="1:29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80"/>
      <c r="M303" s="376" t="s">
        <v>43</v>
      </c>
      <c r="N303" s="377"/>
      <c r="O303" s="377"/>
      <c r="P303" s="377"/>
      <c r="Q303" s="377"/>
      <c r="R303" s="377"/>
      <c r="S303" s="378"/>
      <c r="T303" s="43" t="s">
        <v>0</v>
      </c>
      <c r="U303" s="44">
        <f>IFERROR(SUM(U298:U301),"0")</f>
        <v>20</v>
      </c>
      <c r="V303" s="44">
        <f>IFERROR(SUM(V298:V301),"0")</f>
        <v>20</v>
      </c>
      <c r="W303" s="43"/>
      <c r="X303" s="68"/>
      <c r="Y303" s="68"/>
    </row>
    <row r="304" spans="1:29" ht="14.25" customHeight="1" x14ac:dyDescent="0.25">
      <c r="A304" s="371" t="s">
        <v>75</v>
      </c>
      <c r="B304" s="371"/>
      <c r="C304" s="371"/>
      <c r="D304" s="371"/>
      <c r="E304" s="371"/>
      <c r="F304" s="371"/>
      <c r="G304" s="371"/>
      <c r="H304" s="371"/>
      <c r="I304" s="371"/>
      <c r="J304" s="371"/>
      <c r="K304" s="371"/>
      <c r="L304" s="371"/>
      <c r="M304" s="371"/>
      <c r="N304" s="371"/>
      <c r="O304" s="371"/>
      <c r="P304" s="371"/>
      <c r="Q304" s="371"/>
      <c r="R304" s="371"/>
      <c r="S304" s="371"/>
      <c r="T304" s="371"/>
      <c r="U304" s="371"/>
      <c r="V304" s="371"/>
      <c r="W304" s="371"/>
      <c r="X304" s="67"/>
      <c r="Y304" s="67"/>
    </row>
    <row r="305" spans="1:29" ht="27" customHeight="1" x14ac:dyDescent="0.25">
      <c r="A305" s="64" t="s">
        <v>492</v>
      </c>
      <c r="B305" s="64" t="s">
        <v>493</v>
      </c>
      <c r="C305" s="37">
        <v>4301031139</v>
      </c>
      <c r="D305" s="372">
        <v>4607091384802</v>
      </c>
      <c r="E305" s="372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79</v>
      </c>
      <c r="L305" s="38">
        <v>35</v>
      </c>
      <c r="M305" s="55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75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65</v>
      </c>
    </row>
    <row r="306" spans="1:29" ht="27" customHeight="1" x14ac:dyDescent="0.25">
      <c r="A306" s="64" t="s">
        <v>494</v>
      </c>
      <c r="B306" s="64" t="s">
        <v>495</v>
      </c>
      <c r="C306" s="37">
        <v>4301031140</v>
      </c>
      <c r="D306" s="372">
        <v>4607091384826</v>
      </c>
      <c r="E306" s="372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79</v>
      </c>
      <c r="L306" s="38">
        <v>35</v>
      </c>
      <c r="M306" s="55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75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65</v>
      </c>
    </row>
    <row r="307" spans="1:29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80"/>
      <c r="M307" s="376" t="s">
        <v>43</v>
      </c>
      <c r="N307" s="377"/>
      <c r="O307" s="377"/>
      <c r="P307" s="377"/>
      <c r="Q307" s="377"/>
      <c r="R307" s="377"/>
      <c r="S307" s="378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80"/>
      <c r="M308" s="376" t="s">
        <v>43</v>
      </c>
      <c r="N308" s="377"/>
      <c r="O308" s="377"/>
      <c r="P308" s="377"/>
      <c r="Q308" s="377"/>
      <c r="R308" s="377"/>
      <c r="S308" s="378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71" t="s">
        <v>80</v>
      </c>
      <c r="B309" s="371"/>
      <c r="C309" s="371"/>
      <c r="D309" s="371"/>
      <c r="E309" s="371"/>
      <c r="F309" s="371"/>
      <c r="G309" s="371"/>
      <c r="H309" s="371"/>
      <c r="I309" s="371"/>
      <c r="J309" s="371"/>
      <c r="K309" s="371"/>
      <c r="L309" s="371"/>
      <c r="M309" s="371"/>
      <c r="N309" s="371"/>
      <c r="O309" s="371"/>
      <c r="P309" s="371"/>
      <c r="Q309" s="371"/>
      <c r="R309" s="371"/>
      <c r="S309" s="371"/>
      <c r="T309" s="371"/>
      <c r="U309" s="371"/>
      <c r="V309" s="371"/>
      <c r="W309" s="371"/>
      <c r="X309" s="67"/>
      <c r="Y309" s="67"/>
    </row>
    <row r="310" spans="1:29" ht="27" customHeight="1" x14ac:dyDescent="0.25">
      <c r="A310" s="64" t="s">
        <v>496</v>
      </c>
      <c r="B310" s="64" t="s">
        <v>497</v>
      </c>
      <c r="C310" s="37">
        <v>4301051303</v>
      </c>
      <c r="D310" s="372">
        <v>4607091384246</v>
      </c>
      <c r="E310" s="372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79</v>
      </c>
      <c r="L310" s="38">
        <v>40</v>
      </c>
      <c r="M310" s="5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16</v>
      </c>
      <c r="V310" s="56">
        <f>IFERROR(IF(U310="",0,CEILING((U310/$H310),1)*$H310),"")</f>
        <v>23.4</v>
      </c>
      <c r="W310" s="42">
        <f>IFERROR(IF(V310=0,"",ROUNDUP(V310/H310,0)*0.02175),"")</f>
        <v>6.5250000000000002E-2</v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498</v>
      </c>
      <c r="B311" s="64" t="s">
        <v>499</v>
      </c>
      <c r="C311" s="37">
        <v>4301051445</v>
      </c>
      <c r="D311" s="372">
        <v>4680115881976</v>
      </c>
      <c r="E311" s="372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79</v>
      </c>
      <c r="L311" s="38">
        <v>40</v>
      </c>
      <c r="M311" s="554" t="s">
        <v>500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4301051297</v>
      </c>
      <c r="D312" s="372">
        <v>4607091384253</v>
      </c>
      <c r="E312" s="372"/>
      <c r="F312" s="63">
        <v>0.4</v>
      </c>
      <c r="G312" s="38">
        <v>6</v>
      </c>
      <c r="H312" s="63">
        <v>2.4</v>
      </c>
      <c r="I312" s="63">
        <v>2.6840000000000002</v>
      </c>
      <c r="J312" s="38">
        <v>156</v>
      </c>
      <c r="K312" s="39" t="s">
        <v>79</v>
      </c>
      <c r="L312" s="38">
        <v>40</v>
      </c>
      <c r="M312" s="5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36</v>
      </c>
      <c r="V312" s="56">
        <f>IFERROR(IF(U312="",0,CEILING((U312/$H312),1)*$H312),"")</f>
        <v>36</v>
      </c>
      <c r="W312" s="42">
        <f>IFERROR(IF(V312=0,"",ROUNDUP(V312/H312,0)*0.00753),"")</f>
        <v>0.11295000000000001</v>
      </c>
      <c r="X312" s="69" t="s">
        <v>48</v>
      </c>
      <c r="Y312" s="70" t="s">
        <v>48</v>
      </c>
      <c r="AC312" s="247" t="s">
        <v>65</v>
      </c>
    </row>
    <row r="313" spans="1:29" ht="27" customHeight="1" x14ac:dyDescent="0.25">
      <c r="A313" s="64" t="s">
        <v>503</v>
      </c>
      <c r="B313" s="64" t="s">
        <v>504</v>
      </c>
      <c r="C313" s="37">
        <v>4301051444</v>
      </c>
      <c r="D313" s="372">
        <v>4680115881969</v>
      </c>
      <c r="E313" s="372"/>
      <c r="F313" s="63">
        <v>0.4</v>
      </c>
      <c r="G313" s="38">
        <v>6</v>
      </c>
      <c r="H313" s="63">
        <v>2.4</v>
      </c>
      <c r="I313" s="63">
        <v>2.6</v>
      </c>
      <c r="J313" s="38">
        <v>156</v>
      </c>
      <c r="K313" s="39" t="s">
        <v>79</v>
      </c>
      <c r="L313" s="38">
        <v>40</v>
      </c>
      <c r="M313" s="556" t="s">
        <v>505</v>
      </c>
      <c r="N313" s="374"/>
      <c r="O313" s="374"/>
      <c r="P313" s="374"/>
      <c r="Q313" s="375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65</v>
      </c>
    </row>
    <row r="314" spans="1:29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42</v>
      </c>
      <c r="U314" s="44">
        <f>IFERROR(U310/H310,"0")+IFERROR(U311/H311,"0")+IFERROR(U312/H312,"0")+IFERROR(U313/H313,"0")</f>
        <v>17.051282051282051</v>
      </c>
      <c r="V314" s="44">
        <f>IFERROR(V310/H310,"0")+IFERROR(V311/H311,"0")+IFERROR(V312/H312,"0")+IFERROR(V313/H313,"0")</f>
        <v>18</v>
      </c>
      <c r="W314" s="44">
        <f>IFERROR(IF(W310="",0,W310),"0")+IFERROR(IF(W311="",0,W311),"0")+IFERROR(IF(W312="",0,W312),"0")+IFERROR(IF(W313="",0,W313),"0")</f>
        <v>0.17820000000000003</v>
      </c>
      <c r="X314" s="68"/>
      <c r="Y314" s="68"/>
    </row>
    <row r="315" spans="1:29" x14ac:dyDescent="0.2">
      <c r="A315" s="379"/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80"/>
      <c r="M315" s="376" t="s">
        <v>43</v>
      </c>
      <c r="N315" s="377"/>
      <c r="O315" s="377"/>
      <c r="P315" s="377"/>
      <c r="Q315" s="377"/>
      <c r="R315" s="377"/>
      <c r="S315" s="378"/>
      <c r="T315" s="43" t="s">
        <v>0</v>
      </c>
      <c r="U315" s="44">
        <f>IFERROR(SUM(U310:U313),"0")</f>
        <v>52</v>
      </c>
      <c r="V315" s="44">
        <f>IFERROR(SUM(V310:V313),"0")</f>
        <v>59.4</v>
      </c>
      <c r="W315" s="43"/>
      <c r="X315" s="68"/>
      <c r="Y315" s="68"/>
    </row>
    <row r="316" spans="1:29" ht="14.25" customHeight="1" x14ac:dyDescent="0.25">
      <c r="A316" s="371" t="s">
        <v>214</v>
      </c>
      <c r="B316" s="371"/>
      <c r="C316" s="371"/>
      <c r="D316" s="371"/>
      <c r="E316" s="371"/>
      <c r="F316" s="371"/>
      <c r="G316" s="371"/>
      <c r="H316" s="371"/>
      <c r="I316" s="371"/>
      <c r="J316" s="371"/>
      <c r="K316" s="371"/>
      <c r="L316" s="371"/>
      <c r="M316" s="371"/>
      <c r="N316" s="371"/>
      <c r="O316" s="371"/>
      <c r="P316" s="371"/>
      <c r="Q316" s="371"/>
      <c r="R316" s="371"/>
      <c r="S316" s="371"/>
      <c r="T316" s="371"/>
      <c r="U316" s="371"/>
      <c r="V316" s="371"/>
      <c r="W316" s="371"/>
      <c r="X316" s="67"/>
      <c r="Y316" s="67"/>
    </row>
    <row r="317" spans="1:29" ht="27" customHeight="1" x14ac:dyDescent="0.25">
      <c r="A317" s="64" t="s">
        <v>506</v>
      </c>
      <c r="B317" s="64" t="s">
        <v>507</v>
      </c>
      <c r="C317" s="37">
        <v>4301060322</v>
      </c>
      <c r="D317" s="372">
        <v>4607091389357</v>
      </c>
      <c r="E317" s="372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79</v>
      </c>
      <c r="L317" s="38">
        <v>40</v>
      </c>
      <c r="M317" s="557" t="s">
        <v>508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65</v>
      </c>
    </row>
    <row r="318" spans="1:29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69" t="s">
        <v>509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55"/>
      <c r="Y320" s="55"/>
    </row>
    <row r="321" spans="1:29" ht="16.5" customHeight="1" x14ac:dyDescent="0.25">
      <c r="A321" s="370" t="s">
        <v>510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66"/>
      <c r="Y321" s="66"/>
    </row>
    <row r="322" spans="1:29" ht="14.25" customHeight="1" x14ac:dyDescent="0.25">
      <c r="A322" s="371" t="s">
        <v>118</v>
      </c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  <c r="X322" s="67"/>
      <c r="Y322" s="67"/>
    </row>
    <row r="323" spans="1:29" ht="27" customHeight="1" x14ac:dyDescent="0.25">
      <c r="A323" s="64" t="s">
        <v>511</v>
      </c>
      <c r="B323" s="64" t="s">
        <v>512</v>
      </c>
      <c r="C323" s="37">
        <v>4301011428</v>
      </c>
      <c r="D323" s="372">
        <v>4607091389708</v>
      </c>
      <c r="E323" s="372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ht="27" customHeight="1" x14ac:dyDescent="0.25">
      <c r="A324" s="64" t="s">
        <v>513</v>
      </c>
      <c r="B324" s="64" t="s">
        <v>514</v>
      </c>
      <c r="C324" s="37">
        <v>4301011427</v>
      </c>
      <c r="D324" s="372">
        <v>4607091389692</v>
      </c>
      <c r="E324" s="372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114</v>
      </c>
      <c r="L324" s="38">
        <v>50</v>
      </c>
      <c r="M324" s="559" t="s">
        <v>515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65</v>
      </c>
    </row>
    <row r="325" spans="1:29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71" t="s">
        <v>75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29" ht="37.5" customHeight="1" x14ac:dyDescent="0.25">
      <c r="A328" s="64" t="s">
        <v>516</v>
      </c>
      <c r="B328" s="64" t="s">
        <v>517</v>
      </c>
      <c r="C328" s="37">
        <v>4301031236</v>
      </c>
      <c r="D328" s="372">
        <v>4680115882928</v>
      </c>
      <c r="E328" s="372"/>
      <c r="F328" s="63">
        <v>0.28000000000000003</v>
      </c>
      <c r="G328" s="38">
        <v>6</v>
      </c>
      <c r="H328" s="63">
        <v>1.68</v>
      </c>
      <c r="I328" s="63">
        <v>2.6</v>
      </c>
      <c r="J328" s="38">
        <v>156</v>
      </c>
      <c r="K328" s="39" t="s">
        <v>79</v>
      </c>
      <c r="L328" s="38">
        <v>35</v>
      </c>
      <c r="M328" s="560" t="s">
        <v>518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40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283</v>
      </c>
      <c r="AC328" s="252" t="s">
        <v>65</v>
      </c>
    </row>
    <row r="329" spans="1:29" ht="27" customHeight="1" x14ac:dyDescent="0.25">
      <c r="A329" s="64" t="s">
        <v>519</v>
      </c>
      <c r="B329" s="64" t="s">
        <v>520</v>
      </c>
      <c r="C329" s="37">
        <v>4301031257</v>
      </c>
      <c r="D329" s="372">
        <v>4680115883147</v>
      </c>
      <c r="E329" s="372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79</v>
      </c>
      <c r="L329" s="38">
        <v>45</v>
      </c>
      <c r="M329" s="561" t="s">
        <v>521</v>
      </c>
      <c r="N329" s="374"/>
      <c r="O329" s="374"/>
      <c r="P329" s="374"/>
      <c r="Q329" s="375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283</v>
      </c>
      <c r="AC329" s="253" t="s">
        <v>65</v>
      </c>
    </row>
    <row r="330" spans="1:29" ht="37.5" customHeight="1" x14ac:dyDescent="0.25">
      <c r="A330" s="64" t="s">
        <v>522</v>
      </c>
      <c r="B330" s="64" t="s">
        <v>523</v>
      </c>
      <c r="C330" s="37">
        <v>4301031254</v>
      </c>
      <c r="D330" s="372">
        <v>4680115883154</v>
      </c>
      <c r="E330" s="372"/>
      <c r="F330" s="63">
        <v>0.28000000000000003</v>
      </c>
      <c r="G330" s="38">
        <v>6</v>
      </c>
      <c r="H330" s="63">
        <v>1.68</v>
      </c>
      <c r="I330" s="63">
        <v>1.81</v>
      </c>
      <c r="J330" s="38">
        <v>234</v>
      </c>
      <c r="K330" s="39" t="s">
        <v>79</v>
      </c>
      <c r="L330" s="38">
        <v>45</v>
      </c>
      <c r="M330" s="562" t="s">
        <v>524</v>
      </c>
      <c r="N330" s="374"/>
      <c r="O330" s="374"/>
      <c r="P330" s="374"/>
      <c r="Q330" s="375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IFERROR(IF(V330=0,"",ROUNDUP(V330/H330,0)*0.00502),"")</f>
        <v/>
      </c>
      <c r="X330" s="69" t="s">
        <v>48</v>
      </c>
      <c r="Y330" s="70" t="s">
        <v>283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4301031258</v>
      </c>
      <c r="D331" s="372">
        <v>4680115883161</v>
      </c>
      <c r="E331" s="372"/>
      <c r="F331" s="63">
        <v>0.28000000000000003</v>
      </c>
      <c r="G331" s="38">
        <v>6</v>
      </c>
      <c r="H331" s="63">
        <v>1.68</v>
      </c>
      <c r="I331" s="63">
        <v>1.81</v>
      </c>
      <c r="J331" s="38">
        <v>234</v>
      </c>
      <c r="K331" s="39" t="s">
        <v>79</v>
      </c>
      <c r="L331" s="38">
        <v>45</v>
      </c>
      <c r="M331" s="563" t="s">
        <v>527</v>
      </c>
      <c r="N331" s="374"/>
      <c r="O331" s="374"/>
      <c r="P331" s="374"/>
      <c r="Q331" s="375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283</v>
      </c>
      <c r="AC331" s="255" t="s">
        <v>65</v>
      </c>
    </row>
    <row r="332" spans="1:29" ht="27" customHeight="1" x14ac:dyDescent="0.25">
      <c r="A332" s="64" t="s">
        <v>528</v>
      </c>
      <c r="B332" s="64" t="s">
        <v>529</v>
      </c>
      <c r="C332" s="37">
        <v>4301031256</v>
      </c>
      <c r="D332" s="372">
        <v>4680115883178</v>
      </c>
      <c r="E332" s="372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4" t="s">
        <v>530</v>
      </c>
      <c r="N332" s="374"/>
      <c r="O332" s="374"/>
      <c r="P332" s="374"/>
      <c r="Q332" s="375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283</v>
      </c>
      <c r="AC332" s="256" t="s">
        <v>65</v>
      </c>
    </row>
    <row r="333" spans="1:29" ht="27" customHeight="1" x14ac:dyDescent="0.25">
      <c r="A333" s="64" t="s">
        <v>531</v>
      </c>
      <c r="B333" s="64" t="s">
        <v>532</v>
      </c>
      <c r="C333" s="37">
        <v>4301031255</v>
      </c>
      <c r="D333" s="372">
        <v>4680115883185</v>
      </c>
      <c r="E333" s="372"/>
      <c r="F333" s="63">
        <v>0.28000000000000003</v>
      </c>
      <c r="G333" s="38">
        <v>6</v>
      </c>
      <c r="H333" s="63">
        <v>1.68</v>
      </c>
      <c r="I333" s="63">
        <v>1.81</v>
      </c>
      <c r="J333" s="38">
        <v>234</v>
      </c>
      <c r="K333" s="39" t="s">
        <v>79</v>
      </c>
      <c r="L333" s="38">
        <v>45</v>
      </c>
      <c r="M333" s="565" t="s">
        <v>533</v>
      </c>
      <c r="N333" s="374"/>
      <c r="O333" s="374"/>
      <c r="P333" s="374"/>
      <c r="Q333" s="375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283</v>
      </c>
      <c r="AC333" s="257" t="s">
        <v>65</v>
      </c>
    </row>
    <row r="334" spans="1:29" ht="27" customHeight="1" x14ac:dyDescent="0.25">
      <c r="A334" s="64" t="s">
        <v>534</v>
      </c>
      <c r="B334" s="64" t="s">
        <v>535</v>
      </c>
      <c r="C334" s="37">
        <v>4301031177</v>
      </c>
      <c r="D334" s="372">
        <v>4607091389753</v>
      </c>
      <c r="E334" s="372"/>
      <c r="F334" s="63">
        <v>0.7</v>
      </c>
      <c r="G334" s="38">
        <v>6</v>
      </c>
      <c r="H334" s="63">
        <v>4.2</v>
      </c>
      <c r="I334" s="63">
        <v>4.43</v>
      </c>
      <c r="J334" s="38">
        <v>156</v>
      </c>
      <c r="K334" s="39" t="s">
        <v>79</v>
      </c>
      <c r="L334" s="38">
        <v>45</v>
      </c>
      <c r="M334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4</v>
      </c>
      <c r="V334" s="56">
        <f t="shared" si="14"/>
        <v>4.2</v>
      </c>
      <c r="W334" s="42">
        <f>IFERROR(IF(V334=0,"",ROUNDUP(V334/H334,0)*0.00753),"")</f>
        <v>7.5300000000000002E-3</v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536</v>
      </c>
      <c r="B335" s="64" t="s">
        <v>537</v>
      </c>
      <c r="C335" s="37">
        <v>4301031174</v>
      </c>
      <c r="D335" s="372">
        <v>4607091389760</v>
      </c>
      <c r="E335" s="372"/>
      <c r="F335" s="63">
        <v>0.7</v>
      </c>
      <c r="G335" s="38">
        <v>6</v>
      </c>
      <c r="H335" s="63">
        <v>4.2</v>
      </c>
      <c r="I335" s="63">
        <v>4.43</v>
      </c>
      <c r="J335" s="38">
        <v>156</v>
      </c>
      <c r="K335" s="39" t="s">
        <v>79</v>
      </c>
      <c r="L335" s="38">
        <v>45</v>
      </c>
      <c r="M33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538</v>
      </c>
      <c r="B336" s="64" t="s">
        <v>539</v>
      </c>
      <c r="C336" s="37">
        <v>4301031175</v>
      </c>
      <c r="D336" s="372">
        <v>4607091389746</v>
      </c>
      <c r="E336" s="372"/>
      <c r="F336" s="63">
        <v>0.7</v>
      </c>
      <c r="G336" s="38">
        <v>6</v>
      </c>
      <c r="H336" s="63">
        <v>4.2</v>
      </c>
      <c r="I336" s="63">
        <v>4.43</v>
      </c>
      <c r="J336" s="38">
        <v>156</v>
      </c>
      <c r="K336" s="39" t="s">
        <v>79</v>
      </c>
      <c r="L336" s="38">
        <v>45</v>
      </c>
      <c r="M336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74"/>
      <c r="O336" s="374"/>
      <c r="P336" s="374"/>
      <c r="Q336" s="375"/>
      <c r="R336" s="40" t="s">
        <v>48</v>
      </c>
      <c r="S336" s="40" t="s">
        <v>48</v>
      </c>
      <c r="T336" s="41" t="s">
        <v>0</v>
      </c>
      <c r="U336" s="59">
        <v>4</v>
      </c>
      <c r="V336" s="56">
        <f t="shared" si="14"/>
        <v>4.2</v>
      </c>
      <c r="W336" s="42">
        <f>IFERROR(IF(V336=0,"",ROUNDUP(V336/H336,0)*0.00753),"")</f>
        <v>7.5300000000000002E-3</v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4301031178</v>
      </c>
      <c r="D337" s="372">
        <v>4607091384338</v>
      </c>
      <c r="E337" s="372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74"/>
      <c r="O337" s="374"/>
      <c r="P337" s="374"/>
      <c r="Q337" s="375"/>
      <c r="R337" s="40" t="s">
        <v>48</v>
      </c>
      <c r="S337" s="40" t="s">
        <v>48</v>
      </c>
      <c r="T337" s="41" t="s">
        <v>0</v>
      </c>
      <c r="U337" s="59">
        <v>42</v>
      </c>
      <c r="V337" s="56">
        <f t="shared" si="14"/>
        <v>42</v>
      </c>
      <c r="W337" s="42">
        <f>IFERROR(IF(V337=0,"",ROUNDUP(V337/H337,0)*0.00502),"")</f>
        <v>0.1004</v>
      </c>
      <c r="X337" s="69" t="s">
        <v>48</v>
      </c>
      <c r="Y337" s="70" t="s">
        <v>48</v>
      </c>
      <c r="AC337" s="261" t="s">
        <v>65</v>
      </c>
    </row>
    <row r="338" spans="1:29" ht="37.5" customHeight="1" x14ac:dyDescent="0.25">
      <c r="A338" s="64" t="s">
        <v>542</v>
      </c>
      <c r="B338" s="64" t="s">
        <v>543</v>
      </c>
      <c r="C338" s="37">
        <v>4301031171</v>
      </c>
      <c r="D338" s="372">
        <v>4607091389524</v>
      </c>
      <c r="E338" s="372"/>
      <c r="F338" s="63">
        <v>0.35</v>
      </c>
      <c r="G338" s="38">
        <v>6</v>
      </c>
      <c r="H338" s="63">
        <v>2.1</v>
      </c>
      <c r="I338" s="63">
        <v>2.23</v>
      </c>
      <c r="J338" s="38">
        <v>234</v>
      </c>
      <c r="K338" s="39" t="s">
        <v>79</v>
      </c>
      <c r="L338" s="38">
        <v>45</v>
      </c>
      <c r="M338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74"/>
      <c r="O338" s="374"/>
      <c r="P338" s="374"/>
      <c r="Q338" s="375"/>
      <c r="R338" s="40" t="s">
        <v>48</v>
      </c>
      <c r="S338" s="40" t="s">
        <v>48</v>
      </c>
      <c r="T338" s="41" t="s">
        <v>0</v>
      </c>
      <c r="U338" s="59">
        <v>42</v>
      </c>
      <c r="V338" s="56">
        <f t="shared" si="14"/>
        <v>42</v>
      </c>
      <c r="W338" s="42">
        <f>IFERROR(IF(V338=0,"",ROUNDUP(V338/H338,0)*0.00502),"")</f>
        <v>0.1004</v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544</v>
      </c>
      <c r="B339" s="64" t="s">
        <v>545</v>
      </c>
      <c r="C339" s="37">
        <v>4301031170</v>
      </c>
      <c r="D339" s="372">
        <v>4607091384345</v>
      </c>
      <c r="E339" s="372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>IFERROR(IF(V339=0,"",ROUNDUP(V339/H339,0)*0.00502),"")</f>
        <v/>
      </c>
      <c r="X339" s="69" t="s">
        <v>48</v>
      </c>
      <c r="Y339" s="70" t="s">
        <v>48</v>
      </c>
      <c r="AC339" s="263" t="s">
        <v>65</v>
      </c>
    </row>
    <row r="340" spans="1:29" ht="27" customHeight="1" x14ac:dyDescent="0.25">
      <c r="A340" s="64" t="s">
        <v>546</v>
      </c>
      <c r="B340" s="64" t="s">
        <v>547</v>
      </c>
      <c r="C340" s="37">
        <v>4301031172</v>
      </c>
      <c r="D340" s="372">
        <v>4607091389531</v>
      </c>
      <c r="E340" s="372"/>
      <c r="F340" s="63">
        <v>0.35</v>
      </c>
      <c r="G340" s="38">
        <v>6</v>
      </c>
      <c r="H340" s="63">
        <v>2.1</v>
      </c>
      <c r="I340" s="63">
        <v>2.23</v>
      </c>
      <c r="J340" s="38">
        <v>234</v>
      </c>
      <c r="K340" s="39" t="s">
        <v>79</v>
      </c>
      <c r="L340" s="38">
        <v>45</v>
      </c>
      <c r="M340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42</v>
      </c>
      <c r="V340" s="56">
        <f t="shared" si="14"/>
        <v>42</v>
      </c>
      <c r="W340" s="42">
        <f>IFERROR(IF(V340=0,"",ROUNDUP(V340/H340,0)*0.00502),"")</f>
        <v>0.1004</v>
      </c>
      <c r="X340" s="69" t="s">
        <v>48</v>
      </c>
      <c r="Y340" s="70" t="s">
        <v>48</v>
      </c>
      <c r="AC340" s="264" t="s">
        <v>65</v>
      </c>
    </row>
    <row r="341" spans="1:29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80"/>
      <c r="M341" s="376" t="s">
        <v>43</v>
      </c>
      <c r="N341" s="377"/>
      <c r="O341" s="377"/>
      <c r="P341" s="377"/>
      <c r="Q341" s="377"/>
      <c r="R341" s="377"/>
      <c r="S341" s="378"/>
      <c r="T341" s="43" t="s">
        <v>42</v>
      </c>
      <c r="U341" s="44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61.904761904761905</v>
      </c>
      <c r="V341" s="44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62</v>
      </c>
      <c r="W341" s="44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0.31625999999999999</v>
      </c>
      <c r="X341" s="68"/>
      <c r="Y341" s="68"/>
    </row>
    <row r="342" spans="1:29" x14ac:dyDescent="0.2">
      <c r="A342" s="379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80"/>
      <c r="M342" s="376" t="s">
        <v>43</v>
      </c>
      <c r="N342" s="377"/>
      <c r="O342" s="377"/>
      <c r="P342" s="377"/>
      <c r="Q342" s="377"/>
      <c r="R342" s="377"/>
      <c r="S342" s="378"/>
      <c r="T342" s="43" t="s">
        <v>0</v>
      </c>
      <c r="U342" s="44">
        <f>IFERROR(SUM(U328:U340),"0")</f>
        <v>134</v>
      </c>
      <c r="V342" s="44">
        <f>IFERROR(SUM(V328:V340),"0")</f>
        <v>134.4</v>
      </c>
      <c r="W342" s="43"/>
      <c r="X342" s="68"/>
      <c r="Y342" s="68"/>
    </row>
    <row r="343" spans="1:29" ht="14.25" customHeight="1" x14ac:dyDescent="0.25">
      <c r="A343" s="371" t="s">
        <v>80</v>
      </c>
      <c r="B343" s="371"/>
      <c r="C343" s="371"/>
      <c r="D343" s="371"/>
      <c r="E343" s="371"/>
      <c r="F343" s="371"/>
      <c r="G343" s="371"/>
      <c r="H343" s="371"/>
      <c r="I343" s="371"/>
      <c r="J343" s="371"/>
      <c r="K343" s="371"/>
      <c r="L343" s="371"/>
      <c r="M343" s="371"/>
      <c r="N343" s="371"/>
      <c r="O343" s="371"/>
      <c r="P343" s="371"/>
      <c r="Q343" s="371"/>
      <c r="R343" s="371"/>
      <c r="S343" s="371"/>
      <c r="T343" s="371"/>
      <c r="U343" s="371"/>
      <c r="V343" s="371"/>
      <c r="W343" s="371"/>
      <c r="X343" s="67"/>
      <c r="Y343" s="67"/>
    </row>
    <row r="344" spans="1:29" ht="27" customHeight="1" x14ac:dyDescent="0.25">
      <c r="A344" s="64" t="s">
        <v>548</v>
      </c>
      <c r="B344" s="64" t="s">
        <v>549</v>
      </c>
      <c r="C344" s="37">
        <v>4301051258</v>
      </c>
      <c r="D344" s="372">
        <v>4607091389685</v>
      </c>
      <c r="E344" s="372"/>
      <c r="F344" s="63">
        <v>1.3</v>
      </c>
      <c r="G344" s="38">
        <v>6</v>
      </c>
      <c r="H344" s="63">
        <v>7.8</v>
      </c>
      <c r="I344" s="63">
        <v>8.3460000000000001</v>
      </c>
      <c r="J344" s="38">
        <v>56</v>
      </c>
      <c r="K344" s="39" t="s">
        <v>142</v>
      </c>
      <c r="L344" s="38">
        <v>45</v>
      </c>
      <c r="M344" s="5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IFERROR(IF(V344=0,"",ROUNDUP(V344/H344,0)*0.02175),"")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550</v>
      </c>
      <c r="B345" s="64" t="s">
        <v>551</v>
      </c>
      <c r="C345" s="37">
        <v>4301051431</v>
      </c>
      <c r="D345" s="372">
        <v>4607091389654</v>
      </c>
      <c r="E345" s="372"/>
      <c r="F345" s="63">
        <v>0.33</v>
      </c>
      <c r="G345" s="38">
        <v>6</v>
      </c>
      <c r="H345" s="63">
        <v>1.98</v>
      </c>
      <c r="I345" s="63">
        <v>2.258</v>
      </c>
      <c r="J345" s="38">
        <v>156</v>
      </c>
      <c r="K345" s="39" t="s">
        <v>142</v>
      </c>
      <c r="L345" s="38">
        <v>45</v>
      </c>
      <c r="M345" s="574" t="s">
        <v>552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553</v>
      </c>
      <c r="B346" s="64" t="s">
        <v>554</v>
      </c>
      <c r="C346" s="37">
        <v>4301051284</v>
      </c>
      <c r="D346" s="372">
        <v>4607091384352</v>
      </c>
      <c r="E346" s="372"/>
      <c r="F346" s="63">
        <v>0.6</v>
      </c>
      <c r="G346" s="38">
        <v>4</v>
      </c>
      <c r="H346" s="63">
        <v>2.4</v>
      </c>
      <c r="I346" s="63">
        <v>2.6459999999999999</v>
      </c>
      <c r="J346" s="38">
        <v>120</v>
      </c>
      <c r="K346" s="39" t="s">
        <v>142</v>
      </c>
      <c r="L346" s="38">
        <v>45</v>
      </c>
      <c r="M346" s="5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ht="27" customHeight="1" x14ac:dyDescent="0.25">
      <c r="A347" s="64" t="s">
        <v>555</v>
      </c>
      <c r="B347" s="64" t="s">
        <v>556</v>
      </c>
      <c r="C347" s="37">
        <v>4301051257</v>
      </c>
      <c r="D347" s="372">
        <v>4607091389661</v>
      </c>
      <c r="E347" s="372"/>
      <c r="F347" s="63">
        <v>0.55000000000000004</v>
      </c>
      <c r="G347" s="38">
        <v>4</v>
      </c>
      <c r="H347" s="63">
        <v>2.2000000000000002</v>
      </c>
      <c r="I347" s="63">
        <v>2.492</v>
      </c>
      <c r="J347" s="38">
        <v>120</v>
      </c>
      <c r="K347" s="39" t="s">
        <v>142</v>
      </c>
      <c r="L347" s="38">
        <v>45</v>
      </c>
      <c r="M347" s="5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IFERROR(IF(V347=0,"",ROUNDUP(V347/H347,0)*0.00937),"")</f>
        <v/>
      </c>
      <c r="X347" s="69" t="s">
        <v>48</v>
      </c>
      <c r="Y347" s="70" t="s">
        <v>48</v>
      </c>
      <c r="AC347" s="268" t="s">
        <v>65</v>
      </c>
    </row>
    <row r="348" spans="1:29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80"/>
      <c r="M348" s="376" t="s">
        <v>43</v>
      </c>
      <c r="N348" s="377"/>
      <c r="O348" s="377"/>
      <c r="P348" s="377"/>
      <c r="Q348" s="377"/>
      <c r="R348" s="377"/>
      <c r="S348" s="378"/>
      <c r="T348" s="43" t="s">
        <v>42</v>
      </c>
      <c r="U348" s="44">
        <f>IFERROR(U344/H344,"0")+IFERROR(U345/H345,"0")+IFERROR(U346/H346,"0")+IFERROR(U347/H347,"0")</f>
        <v>0</v>
      </c>
      <c r="V348" s="44">
        <f>IFERROR(V344/H344,"0")+IFERROR(V345/H345,"0")+IFERROR(V346/H346,"0")+IFERROR(V347/H347,"0")</f>
        <v>0</v>
      </c>
      <c r="W348" s="44">
        <f>IFERROR(IF(W344="",0,W344),"0")+IFERROR(IF(W345="",0,W345),"0")+IFERROR(IF(W346="",0,W346),"0")+IFERROR(IF(W347="",0,W347),"0")</f>
        <v>0</v>
      </c>
      <c r="X348" s="68"/>
      <c r="Y348" s="68"/>
    </row>
    <row r="349" spans="1:29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80"/>
      <c r="M349" s="376" t="s">
        <v>43</v>
      </c>
      <c r="N349" s="377"/>
      <c r="O349" s="377"/>
      <c r="P349" s="377"/>
      <c r="Q349" s="377"/>
      <c r="R349" s="377"/>
      <c r="S349" s="378"/>
      <c r="T349" s="43" t="s">
        <v>0</v>
      </c>
      <c r="U349" s="44">
        <f>IFERROR(SUM(U344:U347),"0")</f>
        <v>0</v>
      </c>
      <c r="V349" s="44">
        <f>IFERROR(SUM(V344:V347),"0")</f>
        <v>0</v>
      </c>
      <c r="W349" s="43"/>
      <c r="X349" s="68"/>
      <c r="Y349" s="68"/>
    </row>
    <row r="350" spans="1:29" ht="14.25" customHeight="1" x14ac:dyDescent="0.25">
      <c r="A350" s="371" t="s">
        <v>214</v>
      </c>
      <c r="B350" s="371"/>
      <c r="C350" s="371"/>
      <c r="D350" s="371"/>
      <c r="E350" s="371"/>
      <c r="F350" s="371"/>
      <c r="G350" s="371"/>
      <c r="H350" s="371"/>
      <c r="I350" s="371"/>
      <c r="J350" s="371"/>
      <c r="K350" s="371"/>
      <c r="L350" s="371"/>
      <c r="M350" s="371"/>
      <c r="N350" s="371"/>
      <c r="O350" s="371"/>
      <c r="P350" s="371"/>
      <c r="Q350" s="371"/>
      <c r="R350" s="371"/>
      <c r="S350" s="371"/>
      <c r="T350" s="371"/>
      <c r="U350" s="371"/>
      <c r="V350" s="371"/>
      <c r="W350" s="371"/>
      <c r="X350" s="67"/>
      <c r="Y350" s="67"/>
    </row>
    <row r="351" spans="1:29" ht="27" customHeight="1" x14ac:dyDescent="0.25">
      <c r="A351" s="64" t="s">
        <v>557</v>
      </c>
      <c r="B351" s="64" t="s">
        <v>558</v>
      </c>
      <c r="C351" s="37">
        <v>4301060352</v>
      </c>
      <c r="D351" s="372">
        <v>4680115881648</v>
      </c>
      <c r="E351" s="372"/>
      <c r="F351" s="63">
        <v>1</v>
      </c>
      <c r="G351" s="38">
        <v>4</v>
      </c>
      <c r="H351" s="63">
        <v>4</v>
      </c>
      <c r="I351" s="63">
        <v>4.4039999999999999</v>
      </c>
      <c r="J351" s="38">
        <v>104</v>
      </c>
      <c r="K351" s="39" t="s">
        <v>79</v>
      </c>
      <c r="L351" s="38">
        <v>35</v>
      </c>
      <c r="M351" s="577" t="s">
        <v>559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IFERROR(IF(V351=0,"",ROUNDUP(V351/H351,0)*0.01196),"")</f>
        <v/>
      </c>
      <c r="X351" s="69" t="s">
        <v>48</v>
      </c>
      <c r="Y351" s="70" t="s">
        <v>48</v>
      </c>
      <c r="AC351" s="269" t="s">
        <v>65</v>
      </c>
    </row>
    <row r="352" spans="1:29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IFERROR(U351/H351,"0")</f>
        <v>0</v>
      </c>
      <c r="V352" s="44">
        <f>IFERROR(V351/H351,"0")</f>
        <v>0</v>
      </c>
      <c r="W352" s="44">
        <f>IFERROR(IF(W351="",0,W351),"0")</f>
        <v>0</v>
      </c>
      <c r="X352" s="68"/>
      <c r="Y352" s="68"/>
    </row>
    <row r="353" spans="1:29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IFERROR(SUM(U351:U351),"0")</f>
        <v>0</v>
      </c>
      <c r="V353" s="44">
        <f>IFERROR(SUM(V351:V351),"0")</f>
        <v>0</v>
      </c>
      <c r="W353" s="43"/>
      <c r="X353" s="68"/>
      <c r="Y353" s="68"/>
    </row>
    <row r="354" spans="1:29" ht="14.25" customHeight="1" x14ac:dyDescent="0.25">
      <c r="A354" s="371" t="s">
        <v>94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29" ht="27" customHeight="1" x14ac:dyDescent="0.25">
      <c r="A355" s="64" t="s">
        <v>560</v>
      </c>
      <c r="B355" s="64" t="s">
        <v>561</v>
      </c>
      <c r="C355" s="37">
        <v>4301032042</v>
      </c>
      <c r="D355" s="372">
        <v>4680115883017</v>
      </c>
      <c r="E355" s="372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563</v>
      </c>
      <c r="L355" s="38">
        <v>60</v>
      </c>
      <c r="M355" s="578" t="s">
        <v>562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283</v>
      </c>
      <c r="AC355" s="270" t="s">
        <v>65</v>
      </c>
    </row>
    <row r="356" spans="1:29" ht="27" customHeight="1" x14ac:dyDescent="0.25">
      <c r="A356" s="64" t="s">
        <v>564</v>
      </c>
      <c r="B356" s="64" t="s">
        <v>565</v>
      </c>
      <c r="C356" s="37">
        <v>4301032043</v>
      </c>
      <c r="D356" s="372">
        <v>4680115883031</v>
      </c>
      <c r="E356" s="372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563</v>
      </c>
      <c r="L356" s="38">
        <v>60</v>
      </c>
      <c r="M356" s="579" t="s">
        <v>566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283</v>
      </c>
      <c r="AC356" s="271" t="s">
        <v>65</v>
      </c>
    </row>
    <row r="357" spans="1:29" ht="27" customHeight="1" x14ac:dyDescent="0.25">
      <c r="A357" s="64" t="s">
        <v>567</v>
      </c>
      <c r="B357" s="64" t="s">
        <v>568</v>
      </c>
      <c r="C357" s="37">
        <v>4301032041</v>
      </c>
      <c r="D357" s="372">
        <v>4680115883024</v>
      </c>
      <c r="E357" s="372"/>
      <c r="F357" s="63">
        <v>0.03</v>
      </c>
      <c r="G357" s="38">
        <v>20</v>
      </c>
      <c r="H357" s="63">
        <v>0.6</v>
      </c>
      <c r="I357" s="63">
        <v>0.63</v>
      </c>
      <c r="J357" s="38">
        <v>350</v>
      </c>
      <c r="K357" s="39" t="s">
        <v>563</v>
      </c>
      <c r="L357" s="38">
        <v>60</v>
      </c>
      <c r="M357" s="580" t="s">
        <v>569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IFERROR(IF(V357=0,"",ROUNDUP(V357/H357,0)*0.00349),"")</f>
        <v/>
      </c>
      <c r="X357" s="69" t="s">
        <v>48</v>
      </c>
      <c r="Y357" s="70" t="s">
        <v>283</v>
      </c>
      <c r="AC357" s="272" t="s">
        <v>65</v>
      </c>
    </row>
    <row r="358" spans="1:29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80"/>
      <c r="M358" s="376" t="s">
        <v>43</v>
      </c>
      <c r="N358" s="377"/>
      <c r="O358" s="377"/>
      <c r="P358" s="377"/>
      <c r="Q358" s="377"/>
      <c r="R358" s="377"/>
      <c r="S358" s="378"/>
      <c r="T358" s="43" t="s">
        <v>42</v>
      </c>
      <c r="U358" s="44">
        <f>IFERROR(U355/H355,"0")+IFERROR(U356/H356,"0")+IFERROR(U357/H357,"0")</f>
        <v>0</v>
      </c>
      <c r="V358" s="44">
        <f>IFERROR(V355/H355,"0")+IFERROR(V356/H356,"0")+IFERROR(V357/H357,"0")</f>
        <v>0</v>
      </c>
      <c r="W358" s="44">
        <f>IFERROR(IF(W355="",0,W355),"0")+IFERROR(IF(W356="",0,W356),"0")+IFERROR(IF(W357="",0,W357),"0")</f>
        <v>0</v>
      </c>
      <c r="X358" s="68"/>
      <c r="Y358" s="68"/>
    </row>
    <row r="359" spans="1:29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0</v>
      </c>
      <c r="U359" s="44">
        <f>IFERROR(SUM(U355:U357),"0")</f>
        <v>0</v>
      </c>
      <c r="V359" s="44">
        <f>IFERROR(SUM(V355:V357),"0")</f>
        <v>0</v>
      </c>
      <c r="W359" s="43"/>
      <c r="X359" s="68"/>
      <c r="Y359" s="68"/>
    </row>
    <row r="360" spans="1:29" ht="14.25" customHeight="1" x14ac:dyDescent="0.25">
      <c r="A360" s="371" t="s">
        <v>106</v>
      </c>
      <c r="B360" s="371"/>
      <c r="C360" s="371"/>
      <c r="D360" s="371"/>
      <c r="E360" s="371"/>
      <c r="F360" s="371"/>
      <c r="G360" s="371"/>
      <c r="H360" s="371"/>
      <c r="I360" s="371"/>
      <c r="J360" s="371"/>
      <c r="K360" s="371"/>
      <c r="L360" s="371"/>
      <c r="M360" s="371"/>
      <c r="N360" s="371"/>
      <c r="O360" s="371"/>
      <c r="P360" s="371"/>
      <c r="Q360" s="371"/>
      <c r="R360" s="371"/>
      <c r="S360" s="371"/>
      <c r="T360" s="371"/>
      <c r="U360" s="371"/>
      <c r="V360" s="371"/>
      <c r="W360" s="371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4301170009</v>
      </c>
      <c r="D361" s="372">
        <v>4680115882997</v>
      </c>
      <c r="E361" s="372"/>
      <c r="F361" s="63">
        <v>0.13</v>
      </c>
      <c r="G361" s="38">
        <v>10</v>
      </c>
      <c r="H361" s="63">
        <v>1.3</v>
      </c>
      <c r="I361" s="63">
        <v>1.43</v>
      </c>
      <c r="J361" s="38">
        <v>320</v>
      </c>
      <c r="K361" s="39" t="s">
        <v>563</v>
      </c>
      <c r="L361" s="38">
        <v>150</v>
      </c>
      <c r="M361" s="581" t="s">
        <v>572</v>
      </c>
      <c r="N361" s="374"/>
      <c r="O361" s="374"/>
      <c r="P361" s="374"/>
      <c r="Q361" s="375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IFERROR(IF(V361=0,"",ROUNDUP(V361/H361,0)*0.00266),"")</f>
        <v/>
      </c>
      <c r="X361" s="69" t="s">
        <v>48</v>
      </c>
      <c r="Y361" s="70" t="s">
        <v>283</v>
      </c>
      <c r="AC361" s="273" t="s">
        <v>65</v>
      </c>
    </row>
    <row r="362" spans="1:29" x14ac:dyDescent="0.2">
      <c r="A362" s="379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80"/>
      <c r="M362" s="376" t="s">
        <v>43</v>
      </c>
      <c r="N362" s="377"/>
      <c r="O362" s="377"/>
      <c r="P362" s="377"/>
      <c r="Q362" s="377"/>
      <c r="R362" s="377"/>
      <c r="S362" s="378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29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29" ht="16.5" customHeight="1" x14ac:dyDescent="0.25">
      <c r="A364" s="370" t="s">
        <v>573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6"/>
      <c r="Y364" s="66"/>
    </row>
    <row r="365" spans="1:29" ht="14.25" customHeight="1" x14ac:dyDescent="0.25">
      <c r="A365" s="371" t="s">
        <v>111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4301020196</v>
      </c>
      <c r="D366" s="372">
        <v>4607091389388</v>
      </c>
      <c r="E366" s="372"/>
      <c r="F366" s="63">
        <v>1.3</v>
      </c>
      <c r="G366" s="38">
        <v>4</v>
      </c>
      <c r="H366" s="63">
        <v>5.2</v>
      </c>
      <c r="I366" s="63">
        <v>5.6079999999999997</v>
      </c>
      <c r="J366" s="38">
        <v>104</v>
      </c>
      <c r="K366" s="39" t="s">
        <v>142</v>
      </c>
      <c r="L366" s="38">
        <v>35</v>
      </c>
      <c r="M366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4301020185</v>
      </c>
      <c r="D367" s="372">
        <v>4607091389364</v>
      </c>
      <c r="E367" s="372"/>
      <c r="F367" s="63">
        <v>0.42</v>
      </c>
      <c r="G367" s="38">
        <v>6</v>
      </c>
      <c r="H367" s="63">
        <v>2.52</v>
      </c>
      <c r="I367" s="63">
        <v>2.75</v>
      </c>
      <c r="J367" s="38">
        <v>156</v>
      </c>
      <c r="K367" s="39" t="s">
        <v>142</v>
      </c>
      <c r="L367" s="38">
        <v>35</v>
      </c>
      <c r="M367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IFERROR(IF(V367=0,"",ROUNDUP(V367/H367,0)*0.00753),"")</f>
        <v/>
      </c>
      <c r="X367" s="69" t="s">
        <v>48</v>
      </c>
      <c r="Y367" s="70" t="s">
        <v>48</v>
      </c>
      <c r="AC367" s="275" t="s">
        <v>65</v>
      </c>
    </row>
    <row r="368" spans="1:29" x14ac:dyDescent="0.2">
      <c r="A368" s="379"/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80"/>
      <c r="M368" s="376" t="s">
        <v>43</v>
      </c>
      <c r="N368" s="377"/>
      <c r="O368" s="377"/>
      <c r="P368" s="377"/>
      <c r="Q368" s="377"/>
      <c r="R368" s="377"/>
      <c r="S368" s="378"/>
      <c r="T368" s="43" t="s">
        <v>42</v>
      </c>
      <c r="U368" s="44">
        <f>IFERROR(U366/H366,"0")+IFERROR(U367/H367,"0")</f>
        <v>0</v>
      </c>
      <c r="V368" s="44">
        <f>IFERROR(V366/H366,"0")+IFERROR(V367/H367,"0")</f>
        <v>0</v>
      </c>
      <c r="W368" s="44">
        <f>IFERROR(IF(W366="",0,W366),"0")+IFERROR(IF(W367="",0,W367),"0")</f>
        <v>0</v>
      </c>
      <c r="X368" s="68"/>
      <c r="Y368" s="68"/>
    </row>
    <row r="369" spans="1:29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0</v>
      </c>
      <c r="U369" s="44">
        <f>IFERROR(SUM(U366:U367),"0")</f>
        <v>0</v>
      </c>
      <c r="V369" s="44">
        <f>IFERROR(SUM(V366:V367),"0")</f>
        <v>0</v>
      </c>
      <c r="W369" s="43"/>
      <c r="X369" s="68"/>
      <c r="Y369" s="68"/>
    </row>
    <row r="370" spans="1:29" ht="14.25" customHeight="1" x14ac:dyDescent="0.25">
      <c r="A370" s="371" t="s">
        <v>75</v>
      </c>
      <c r="B370" s="371"/>
      <c r="C370" s="371"/>
      <c r="D370" s="371"/>
      <c r="E370" s="371"/>
      <c r="F370" s="371"/>
      <c r="G370" s="371"/>
      <c r="H370" s="371"/>
      <c r="I370" s="371"/>
      <c r="J370" s="371"/>
      <c r="K370" s="371"/>
      <c r="L370" s="371"/>
      <c r="M370" s="371"/>
      <c r="N370" s="371"/>
      <c r="O370" s="371"/>
      <c r="P370" s="371"/>
      <c r="Q370" s="371"/>
      <c r="R370" s="371"/>
      <c r="S370" s="371"/>
      <c r="T370" s="371"/>
      <c r="U370" s="371"/>
      <c r="V370" s="371"/>
      <c r="W370" s="371"/>
      <c r="X370" s="67"/>
      <c r="Y370" s="67"/>
    </row>
    <row r="371" spans="1:29" ht="27" customHeight="1" x14ac:dyDescent="0.25">
      <c r="A371" s="64" t="s">
        <v>578</v>
      </c>
      <c r="B371" s="64" t="s">
        <v>579</v>
      </c>
      <c r="C371" s="37">
        <v>4301031179</v>
      </c>
      <c r="D371" s="372">
        <v>4607091389739</v>
      </c>
      <c r="E371" s="372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9" t="s">
        <v>79</v>
      </c>
      <c r="L371" s="38">
        <v>45</v>
      </c>
      <c r="M371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74"/>
      <c r="O371" s="374"/>
      <c r="P371" s="374"/>
      <c r="Q371" s="375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IFERROR(IF(V371=0,"",ROUNDUP(V371/H371,0)*0.00753),"")</f>
        <v/>
      </c>
      <c r="X371" s="69" t="s">
        <v>48</v>
      </c>
      <c r="Y371" s="70" t="s">
        <v>48</v>
      </c>
      <c r="AC371" s="276" t="s">
        <v>65</v>
      </c>
    </row>
    <row r="372" spans="1:29" ht="27" customHeight="1" x14ac:dyDescent="0.25">
      <c r="A372" s="64" t="s">
        <v>580</v>
      </c>
      <c r="B372" s="64" t="s">
        <v>581</v>
      </c>
      <c r="C372" s="37">
        <v>4301031176</v>
      </c>
      <c r="D372" s="372">
        <v>4607091389425</v>
      </c>
      <c r="E372" s="372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9" t="s">
        <v>79</v>
      </c>
      <c r="L372" s="38">
        <v>45</v>
      </c>
      <c r="M372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IFERROR(IF(V372=0,"",ROUNDUP(V372/H372,0)*0.00502),"")</f>
        <v/>
      </c>
      <c r="X372" s="69" t="s">
        <v>48</v>
      </c>
      <c r="Y372" s="70" t="s">
        <v>48</v>
      </c>
      <c r="AC372" s="277" t="s">
        <v>65</v>
      </c>
    </row>
    <row r="373" spans="1:29" ht="27" customHeight="1" x14ac:dyDescent="0.25">
      <c r="A373" s="64" t="s">
        <v>582</v>
      </c>
      <c r="B373" s="64" t="s">
        <v>583</v>
      </c>
      <c r="C373" s="37">
        <v>4301031167</v>
      </c>
      <c r="D373" s="372">
        <v>4680115880771</v>
      </c>
      <c r="E373" s="372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9" t="s">
        <v>79</v>
      </c>
      <c r="L373" s="38">
        <v>45</v>
      </c>
      <c r="M373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74"/>
      <c r="O373" s="374"/>
      <c r="P373" s="374"/>
      <c r="Q373" s="375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IFERROR(IF(V373=0,"",ROUNDUP(V373/H373,0)*0.00502),"")</f>
        <v/>
      </c>
      <c r="X373" s="69" t="s">
        <v>48</v>
      </c>
      <c r="Y373" s="70" t="s">
        <v>48</v>
      </c>
      <c r="AC373" s="278" t="s">
        <v>65</v>
      </c>
    </row>
    <row r="374" spans="1:29" ht="27" customHeight="1" x14ac:dyDescent="0.25">
      <c r="A374" s="64" t="s">
        <v>584</v>
      </c>
      <c r="B374" s="64" t="s">
        <v>585</v>
      </c>
      <c r="C374" s="37">
        <v>4301031173</v>
      </c>
      <c r="D374" s="372">
        <v>4607091389500</v>
      </c>
      <c r="E374" s="372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9" t="s">
        <v>79</v>
      </c>
      <c r="L374" s="38">
        <v>45</v>
      </c>
      <c r="M374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74"/>
      <c r="O374" s="374"/>
      <c r="P374" s="374"/>
      <c r="Q374" s="375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IFERROR(IF(V374=0,"",ROUNDUP(V374/H374,0)*0.00502),"")</f>
        <v/>
      </c>
      <c r="X374" s="69" t="s">
        <v>48</v>
      </c>
      <c r="Y374" s="70" t="s">
        <v>48</v>
      </c>
      <c r="AC374" s="279" t="s">
        <v>65</v>
      </c>
    </row>
    <row r="375" spans="1:29" ht="27" customHeight="1" x14ac:dyDescent="0.25">
      <c r="A375" s="64" t="s">
        <v>586</v>
      </c>
      <c r="B375" s="64" t="s">
        <v>587</v>
      </c>
      <c r="C375" s="37">
        <v>4301031103</v>
      </c>
      <c r="D375" s="372">
        <v>4680115881983</v>
      </c>
      <c r="E375" s="372"/>
      <c r="F375" s="63">
        <v>0.28000000000000003</v>
      </c>
      <c r="G375" s="38">
        <v>4</v>
      </c>
      <c r="H375" s="63">
        <v>1.1200000000000001</v>
      </c>
      <c r="I375" s="63">
        <v>1.252</v>
      </c>
      <c r="J375" s="38">
        <v>234</v>
      </c>
      <c r="K375" s="39" t="s">
        <v>79</v>
      </c>
      <c r="L375" s="38">
        <v>40</v>
      </c>
      <c r="M375" s="588" t="s">
        <v>588</v>
      </c>
      <c r="N375" s="374"/>
      <c r="O375" s="374"/>
      <c r="P375" s="374"/>
      <c r="Q375" s="375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IFERROR(IF(V375=0,"",ROUNDUP(V375/H375,0)*0.00502),"")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79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80"/>
      <c r="M376" s="376" t="s">
        <v>43</v>
      </c>
      <c r="N376" s="377"/>
      <c r="O376" s="377"/>
      <c r="P376" s="377"/>
      <c r="Q376" s="377"/>
      <c r="R376" s="377"/>
      <c r="S376" s="378"/>
      <c r="T376" s="43" t="s">
        <v>42</v>
      </c>
      <c r="U376" s="44">
        <f>IFERROR(U371/H371,"0")+IFERROR(U372/H372,"0")+IFERROR(U373/H373,"0")+IFERROR(U374/H374,"0")+IFERROR(U375/H375,"0")</f>
        <v>0</v>
      </c>
      <c r="V376" s="44">
        <f>IFERROR(V371/H371,"0")+IFERROR(V372/H372,"0")+IFERROR(V373/H373,"0")+IFERROR(V374/H374,"0")+IFERROR(V375/H375,"0")</f>
        <v>0</v>
      </c>
      <c r="W376" s="44">
        <f>IFERROR(IF(W371="",0,W371),"0")+IFERROR(IF(W372="",0,W372),"0")+IFERROR(IF(W373="",0,W373),"0")+IFERROR(IF(W374="",0,W374),"0")+IFERROR(IF(W375="",0,W375),"0")</f>
        <v>0</v>
      </c>
      <c r="X376" s="68"/>
      <c r="Y376" s="68"/>
    </row>
    <row r="377" spans="1:29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80"/>
      <c r="M377" s="376" t="s">
        <v>43</v>
      </c>
      <c r="N377" s="377"/>
      <c r="O377" s="377"/>
      <c r="P377" s="377"/>
      <c r="Q377" s="377"/>
      <c r="R377" s="377"/>
      <c r="S377" s="378"/>
      <c r="T377" s="43" t="s">
        <v>0</v>
      </c>
      <c r="U377" s="44">
        <f>IFERROR(SUM(U371:U375),"0")</f>
        <v>0</v>
      </c>
      <c r="V377" s="44">
        <f>IFERROR(SUM(V371:V375),"0")</f>
        <v>0</v>
      </c>
      <c r="W377" s="43"/>
      <c r="X377" s="68"/>
      <c r="Y377" s="68"/>
    </row>
    <row r="378" spans="1:29" ht="14.25" customHeight="1" x14ac:dyDescent="0.25">
      <c r="A378" s="371" t="s">
        <v>94</v>
      </c>
      <c r="B378" s="371"/>
      <c r="C378" s="371"/>
      <c r="D378" s="371"/>
      <c r="E378" s="371"/>
      <c r="F378" s="371"/>
      <c r="G378" s="371"/>
      <c r="H378" s="371"/>
      <c r="I378" s="371"/>
      <c r="J378" s="371"/>
      <c r="K378" s="371"/>
      <c r="L378" s="371"/>
      <c r="M378" s="371"/>
      <c r="N378" s="371"/>
      <c r="O378" s="371"/>
      <c r="P378" s="371"/>
      <c r="Q378" s="371"/>
      <c r="R378" s="371"/>
      <c r="S378" s="371"/>
      <c r="T378" s="371"/>
      <c r="U378" s="371"/>
      <c r="V378" s="371"/>
      <c r="W378" s="371"/>
      <c r="X378" s="67"/>
      <c r="Y378" s="67"/>
    </row>
    <row r="379" spans="1:29" ht="27" customHeight="1" x14ac:dyDescent="0.25">
      <c r="A379" s="64" t="s">
        <v>589</v>
      </c>
      <c r="B379" s="64" t="s">
        <v>590</v>
      </c>
      <c r="C379" s="37">
        <v>4301032044</v>
      </c>
      <c r="D379" s="372">
        <v>4680115883000</v>
      </c>
      <c r="E379" s="372"/>
      <c r="F379" s="63">
        <v>0.03</v>
      </c>
      <c r="G379" s="38">
        <v>20</v>
      </c>
      <c r="H379" s="63">
        <v>0.6</v>
      </c>
      <c r="I379" s="63">
        <v>0.63</v>
      </c>
      <c r="J379" s="38">
        <v>350</v>
      </c>
      <c r="K379" s="39" t="s">
        <v>563</v>
      </c>
      <c r="L379" s="38">
        <v>60</v>
      </c>
      <c r="M379" s="589" t="s">
        <v>591</v>
      </c>
      <c r="N379" s="374"/>
      <c r="O379" s="374"/>
      <c r="P379" s="374"/>
      <c r="Q379" s="375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IFERROR(IF(V379=0,"",ROUNDUP(V379/H379,0)*0.00349),"")</f>
        <v/>
      </c>
      <c r="X379" s="69" t="s">
        <v>48</v>
      </c>
      <c r="Y379" s="70" t="s">
        <v>283</v>
      </c>
      <c r="AC379" s="281" t="s">
        <v>65</v>
      </c>
    </row>
    <row r="380" spans="1:29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80"/>
      <c r="M381" s="376" t="s">
        <v>43</v>
      </c>
      <c r="N381" s="377"/>
      <c r="O381" s="377"/>
      <c r="P381" s="377"/>
      <c r="Q381" s="377"/>
      <c r="R381" s="377"/>
      <c r="S381" s="378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14.25" customHeight="1" x14ac:dyDescent="0.25">
      <c r="A382" s="371" t="s">
        <v>106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67"/>
      <c r="Y382" s="67"/>
    </row>
    <row r="383" spans="1:29" ht="27" customHeight="1" x14ac:dyDescent="0.25">
      <c r="A383" s="64" t="s">
        <v>592</v>
      </c>
      <c r="B383" s="64" t="s">
        <v>593</v>
      </c>
      <c r="C383" s="37">
        <v>4301170008</v>
      </c>
      <c r="D383" s="372">
        <v>4680115882980</v>
      </c>
      <c r="E383" s="372"/>
      <c r="F383" s="63">
        <v>0.13</v>
      </c>
      <c r="G383" s="38">
        <v>10</v>
      </c>
      <c r="H383" s="63">
        <v>1.3</v>
      </c>
      <c r="I383" s="63">
        <v>1.43</v>
      </c>
      <c r="J383" s="38">
        <v>320</v>
      </c>
      <c r="K383" s="39" t="s">
        <v>563</v>
      </c>
      <c r="L383" s="38">
        <v>150</v>
      </c>
      <c r="M383" s="590" t="s">
        <v>594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IFERROR(IF(V383=0,"",ROUNDUP(V383/H383,0)*0.00266),"")</f>
        <v/>
      </c>
      <c r="X383" s="69" t="s">
        <v>48</v>
      </c>
      <c r="Y383" s="70" t="s">
        <v>283</v>
      </c>
      <c r="AC383" s="282" t="s">
        <v>65</v>
      </c>
    </row>
    <row r="384" spans="1:29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80"/>
      <c r="M384" s="376" t="s">
        <v>43</v>
      </c>
      <c r="N384" s="377"/>
      <c r="O384" s="377"/>
      <c r="P384" s="377"/>
      <c r="Q384" s="377"/>
      <c r="R384" s="377"/>
      <c r="S384" s="378"/>
      <c r="T384" s="43" t="s">
        <v>42</v>
      </c>
      <c r="U384" s="44">
        <f>IFERROR(U383/H383,"0")</f>
        <v>0</v>
      </c>
      <c r="V384" s="44">
        <f>IFERROR(V383/H383,"0")</f>
        <v>0</v>
      </c>
      <c r="W384" s="44">
        <f>IFERROR(IF(W383="",0,W383),"0")</f>
        <v>0</v>
      </c>
      <c r="X384" s="68"/>
      <c r="Y384" s="68"/>
    </row>
    <row r="385" spans="1:29" x14ac:dyDescent="0.2">
      <c r="A385" s="379"/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80"/>
      <c r="M385" s="376" t="s">
        <v>43</v>
      </c>
      <c r="N385" s="377"/>
      <c r="O385" s="377"/>
      <c r="P385" s="377"/>
      <c r="Q385" s="377"/>
      <c r="R385" s="377"/>
      <c r="S385" s="378"/>
      <c r="T385" s="43" t="s">
        <v>0</v>
      </c>
      <c r="U385" s="44">
        <f>IFERROR(SUM(U383:U383),"0")</f>
        <v>0</v>
      </c>
      <c r="V385" s="44">
        <f>IFERROR(SUM(V383:V383),"0")</f>
        <v>0</v>
      </c>
      <c r="W385" s="43"/>
      <c r="X385" s="68"/>
      <c r="Y385" s="68"/>
    </row>
    <row r="386" spans="1:29" ht="27.75" customHeight="1" x14ac:dyDescent="0.2">
      <c r="A386" s="369" t="s">
        <v>595</v>
      </c>
      <c r="B386" s="369"/>
      <c r="C386" s="369"/>
      <c r="D386" s="369"/>
      <c r="E386" s="369"/>
      <c r="F386" s="369"/>
      <c r="G386" s="369"/>
      <c r="H386" s="369"/>
      <c r="I386" s="369"/>
      <c r="J386" s="369"/>
      <c r="K386" s="369"/>
      <c r="L386" s="369"/>
      <c r="M386" s="369"/>
      <c r="N386" s="369"/>
      <c r="O386" s="369"/>
      <c r="P386" s="369"/>
      <c r="Q386" s="369"/>
      <c r="R386" s="369"/>
      <c r="S386" s="369"/>
      <c r="T386" s="369"/>
      <c r="U386" s="369"/>
      <c r="V386" s="369"/>
      <c r="W386" s="369"/>
      <c r="X386" s="55"/>
      <c r="Y386" s="55"/>
    </row>
    <row r="387" spans="1:29" ht="16.5" customHeight="1" x14ac:dyDescent="0.25">
      <c r="A387" s="370" t="s">
        <v>595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66"/>
      <c r="Y387" s="66"/>
    </row>
    <row r="388" spans="1:29" ht="14.25" customHeight="1" x14ac:dyDescent="0.25">
      <c r="A388" s="371" t="s">
        <v>118</v>
      </c>
      <c r="B388" s="371"/>
      <c r="C388" s="371"/>
      <c r="D388" s="371"/>
      <c r="E388" s="371"/>
      <c r="F388" s="371"/>
      <c r="G388" s="371"/>
      <c r="H388" s="371"/>
      <c r="I388" s="371"/>
      <c r="J388" s="371"/>
      <c r="K388" s="371"/>
      <c r="L388" s="371"/>
      <c r="M388" s="371"/>
      <c r="N388" s="371"/>
      <c r="O388" s="371"/>
      <c r="P388" s="371"/>
      <c r="Q388" s="371"/>
      <c r="R388" s="371"/>
      <c r="S388" s="371"/>
      <c r="T388" s="371"/>
      <c r="U388" s="371"/>
      <c r="V388" s="371"/>
      <c r="W388" s="371"/>
      <c r="X388" s="67"/>
      <c r="Y388" s="67"/>
    </row>
    <row r="389" spans="1:29" ht="27" customHeight="1" x14ac:dyDescent="0.25">
      <c r="A389" s="64" t="s">
        <v>596</v>
      </c>
      <c r="B389" s="64" t="s">
        <v>597</v>
      </c>
      <c r="C389" s="37">
        <v>4301011371</v>
      </c>
      <c r="D389" s="372">
        <v>4607091389067</v>
      </c>
      <c r="E389" s="372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142</v>
      </c>
      <c r="L389" s="38">
        <v>55</v>
      </c>
      <c r="M389" s="59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74"/>
      <c r="O389" s="374"/>
      <c r="P389" s="374"/>
      <c r="Q389" s="375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ref="V389:V398" si="15">IFERROR(IF(U389="",0,CEILING((U389/$H389),1)*$H389),"")</f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  <c r="AC389" s="283" t="s">
        <v>65</v>
      </c>
    </row>
    <row r="390" spans="1:29" ht="27" customHeight="1" x14ac:dyDescent="0.25">
      <c r="A390" s="64" t="s">
        <v>598</v>
      </c>
      <c r="B390" s="64" t="s">
        <v>599</v>
      </c>
      <c r="C390" s="37">
        <v>4301011363</v>
      </c>
      <c r="D390" s="372">
        <v>4607091383522</v>
      </c>
      <c r="E390" s="372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114</v>
      </c>
      <c r="L390" s="38">
        <v>55</v>
      </c>
      <c r="M390" s="59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74"/>
      <c r="O390" s="374"/>
      <c r="P390" s="374"/>
      <c r="Q390" s="375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5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  <c r="AC390" s="284" t="s">
        <v>65</v>
      </c>
    </row>
    <row r="391" spans="1:29" ht="27" customHeight="1" x14ac:dyDescent="0.25">
      <c r="A391" s="64" t="s">
        <v>600</v>
      </c>
      <c r="B391" s="64" t="s">
        <v>601</v>
      </c>
      <c r="C391" s="37">
        <v>4301011431</v>
      </c>
      <c r="D391" s="372">
        <v>4607091384437</v>
      </c>
      <c r="E391" s="372"/>
      <c r="F391" s="63">
        <v>0.88</v>
      </c>
      <c r="G391" s="38">
        <v>6</v>
      </c>
      <c r="H391" s="63">
        <v>5.28</v>
      </c>
      <c r="I391" s="63">
        <v>5.64</v>
      </c>
      <c r="J391" s="38">
        <v>104</v>
      </c>
      <c r="K391" s="39" t="s">
        <v>114</v>
      </c>
      <c r="L391" s="38">
        <v>50</v>
      </c>
      <c r="M391" s="593" t="s">
        <v>602</v>
      </c>
      <c r="N391" s="374"/>
      <c r="O391" s="374"/>
      <c r="P391" s="374"/>
      <c r="Q391" s="375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5"/>
        <v>0</v>
      </c>
      <c r="W391" s="42" t="str">
        <f>IFERROR(IF(V391=0,"",ROUNDUP(V391/H391,0)*0.01196),"")</f>
        <v/>
      </c>
      <c r="X391" s="69" t="s">
        <v>48</v>
      </c>
      <c r="Y391" s="70" t="s">
        <v>48</v>
      </c>
      <c r="AC391" s="285" t="s">
        <v>65</v>
      </c>
    </row>
    <row r="392" spans="1:29" ht="27" customHeight="1" x14ac:dyDescent="0.25">
      <c r="A392" s="64" t="s">
        <v>603</v>
      </c>
      <c r="B392" s="64" t="s">
        <v>604</v>
      </c>
      <c r="C392" s="37">
        <v>4301011365</v>
      </c>
      <c r="D392" s="372">
        <v>4607091389104</v>
      </c>
      <c r="E392" s="372"/>
      <c r="F392" s="63">
        <v>0.88</v>
      </c>
      <c r="G392" s="38">
        <v>6</v>
      </c>
      <c r="H392" s="63">
        <v>5.28</v>
      </c>
      <c r="I392" s="63">
        <v>5.64</v>
      </c>
      <c r="J392" s="38">
        <v>104</v>
      </c>
      <c r="K392" s="39" t="s">
        <v>114</v>
      </c>
      <c r="L392" s="38">
        <v>55</v>
      </c>
      <c r="M392" s="59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5"/>
        <v>0</v>
      </c>
      <c r="W392" s="42" t="str">
        <f>IFERROR(IF(V392=0,"",ROUNDUP(V392/H392,0)*0.01196),"")</f>
        <v/>
      </c>
      <c r="X392" s="69" t="s">
        <v>48</v>
      </c>
      <c r="Y392" s="70" t="s">
        <v>48</v>
      </c>
      <c r="AC392" s="286" t="s">
        <v>65</v>
      </c>
    </row>
    <row r="393" spans="1:29" ht="27" customHeight="1" x14ac:dyDescent="0.25">
      <c r="A393" s="64" t="s">
        <v>605</v>
      </c>
      <c r="B393" s="64" t="s">
        <v>606</v>
      </c>
      <c r="C393" s="37">
        <v>4301011142</v>
      </c>
      <c r="D393" s="372">
        <v>4607091389036</v>
      </c>
      <c r="E393" s="372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142</v>
      </c>
      <c r="L393" s="38">
        <v>50</v>
      </c>
      <c r="M393" s="59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74"/>
      <c r="O393" s="374"/>
      <c r="P393" s="374"/>
      <c r="Q393" s="375"/>
      <c r="R393" s="40" t="s">
        <v>48</v>
      </c>
      <c r="S393" s="40" t="s">
        <v>48</v>
      </c>
      <c r="T393" s="41" t="s">
        <v>0</v>
      </c>
      <c r="U393" s="59">
        <v>4.8</v>
      </c>
      <c r="V393" s="56">
        <f t="shared" si="15"/>
        <v>4.8</v>
      </c>
      <c r="W393" s="42">
        <f>IFERROR(IF(V393=0,"",ROUNDUP(V393/H393,0)*0.00753),"")</f>
        <v>1.506E-2</v>
      </c>
      <c r="X393" s="69" t="s">
        <v>48</v>
      </c>
      <c r="Y393" s="70" t="s">
        <v>48</v>
      </c>
      <c r="AC393" s="287" t="s">
        <v>65</v>
      </c>
    </row>
    <row r="394" spans="1:29" ht="27" customHeight="1" x14ac:dyDescent="0.25">
      <c r="A394" s="64" t="s">
        <v>607</v>
      </c>
      <c r="B394" s="64" t="s">
        <v>608</v>
      </c>
      <c r="C394" s="37">
        <v>4301011367</v>
      </c>
      <c r="D394" s="372">
        <v>4680115880603</v>
      </c>
      <c r="E394" s="372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596" t="s">
        <v>609</v>
      </c>
      <c r="N394" s="374"/>
      <c r="O394" s="374"/>
      <c r="P394" s="374"/>
      <c r="Q394" s="375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5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88" t="s">
        <v>65</v>
      </c>
    </row>
    <row r="395" spans="1:29" ht="27" customHeight="1" x14ac:dyDescent="0.25">
      <c r="A395" s="64" t="s">
        <v>610</v>
      </c>
      <c r="B395" s="64" t="s">
        <v>611</v>
      </c>
      <c r="C395" s="37">
        <v>4301011168</v>
      </c>
      <c r="D395" s="372">
        <v>4607091389999</v>
      </c>
      <c r="E395" s="372"/>
      <c r="F395" s="63">
        <v>0.6</v>
      </c>
      <c r="G395" s="38">
        <v>6</v>
      </c>
      <c r="H395" s="63">
        <v>3.6</v>
      </c>
      <c r="I395" s="63">
        <v>3.84</v>
      </c>
      <c r="J395" s="38">
        <v>120</v>
      </c>
      <c r="K395" s="39" t="s">
        <v>114</v>
      </c>
      <c r="L395" s="38">
        <v>55</v>
      </c>
      <c r="M395" s="597" t="s">
        <v>612</v>
      </c>
      <c r="N395" s="374"/>
      <c r="O395" s="374"/>
      <c r="P395" s="374"/>
      <c r="Q395" s="375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5"/>
        <v>0</v>
      </c>
      <c r="W395" s="42" t="str">
        <f>IFERROR(IF(V395=0,"",ROUNDUP(V395/H395,0)*0.00937),"")</f>
        <v/>
      </c>
      <c r="X395" s="69" t="s">
        <v>48</v>
      </c>
      <c r="Y395" s="70" t="s">
        <v>48</v>
      </c>
      <c r="AC395" s="289" t="s">
        <v>65</v>
      </c>
    </row>
    <row r="396" spans="1:29" ht="27" customHeight="1" x14ac:dyDescent="0.25">
      <c r="A396" s="64" t="s">
        <v>613</v>
      </c>
      <c r="B396" s="64" t="s">
        <v>614</v>
      </c>
      <c r="C396" s="37">
        <v>4301011372</v>
      </c>
      <c r="D396" s="372">
        <v>4680115882782</v>
      </c>
      <c r="E396" s="372"/>
      <c r="F396" s="63">
        <v>0.6</v>
      </c>
      <c r="G396" s="38">
        <v>6</v>
      </c>
      <c r="H396" s="63">
        <v>3.6</v>
      </c>
      <c r="I396" s="63">
        <v>3.84</v>
      </c>
      <c r="J396" s="38">
        <v>120</v>
      </c>
      <c r="K396" s="39" t="s">
        <v>114</v>
      </c>
      <c r="L396" s="38">
        <v>50</v>
      </c>
      <c r="M396" s="598" t="s">
        <v>615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5"/>
        <v>0</v>
      </c>
      <c r="W396" s="42" t="str">
        <f>IFERROR(IF(V396=0,"",ROUNDUP(V396/H396,0)*0.00937),"")</f>
        <v/>
      </c>
      <c r="X396" s="69" t="s">
        <v>48</v>
      </c>
      <c r="Y396" s="70" t="s">
        <v>48</v>
      </c>
      <c r="AC396" s="290" t="s">
        <v>65</v>
      </c>
    </row>
    <row r="397" spans="1:29" ht="27" customHeight="1" x14ac:dyDescent="0.25">
      <c r="A397" s="64" t="s">
        <v>616</v>
      </c>
      <c r="B397" s="64" t="s">
        <v>617</v>
      </c>
      <c r="C397" s="37">
        <v>4301011190</v>
      </c>
      <c r="D397" s="372">
        <v>4607091389098</v>
      </c>
      <c r="E397" s="372"/>
      <c r="F397" s="63">
        <v>0.4</v>
      </c>
      <c r="G397" s="38">
        <v>6</v>
      </c>
      <c r="H397" s="63">
        <v>2.4</v>
      </c>
      <c r="I397" s="63">
        <v>2.6</v>
      </c>
      <c r="J397" s="38">
        <v>156</v>
      </c>
      <c r="K397" s="39" t="s">
        <v>142</v>
      </c>
      <c r="L397" s="38">
        <v>50</v>
      </c>
      <c r="M397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74"/>
      <c r="O397" s="374"/>
      <c r="P397" s="374"/>
      <c r="Q397" s="375"/>
      <c r="R397" s="40" t="s">
        <v>48</v>
      </c>
      <c r="S397" s="40" t="s">
        <v>48</v>
      </c>
      <c r="T397" s="41" t="s">
        <v>0</v>
      </c>
      <c r="U397" s="59">
        <v>4.8</v>
      </c>
      <c r="V397" s="56">
        <f t="shared" si="15"/>
        <v>4.8</v>
      </c>
      <c r="W397" s="42">
        <f>IFERROR(IF(V397=0,"",ROUNDUP(V397/H397,0)*0.00753),"")</f>
        <v>1.506E-2</v>
      </c>
      <c r="X397" s="69" t="s">
        <v>48</v>
      </c>
      <c r="Y397" s="70" t="s">
        <v>48</v>
      </c>
      <c r="AC397" s="291" t="s">
        <v>65</v>
      </c>
    </row>
    <row r="398" spans="1:29" ht="27" customHeight="1" x14ac:dyDescent="0.25">
      <c r="A398" s="64" t="s">
        <v>618</v>
      </c>
      <c r="B398" s="64" t="s">
        <v>619</v>
      </c>
      <c r="C398" s="37">
        <v>4301011366</v>
      </c>
      <c r="D398" s="372">
        <v>4607091389982</v>
      </c>
      <c r="E398" s="372"/>
      <c r="F398" s="63">
        <v>0.6</v>
      </c>
      <c r="G398" s="38">
        <v>6</v>
      </c>
      <c r="H398" s="63">
        <v>3.6</v>
      </c>
      <c r="I398" s="63">
        <v>3.84</v>
      </c>
      <c r="J398" s="38">
        <v>120</v>
      </c>
      <c r="K398" s="39" t="s">
        <v>114</v>
      </c>
      <c r="L398" s="38">
        <v>55</v>
      </c>
      <c r="M398" s="600" t="s">
        <v>620</v>
      </c>
      <c r="N398" s="374"/>
      <c r="O398" s="374"/>
      <c r="P398" s="374"/>
      <c r="Q398" s="375"/>
      <c r="R398" s="40" t="s">
        <v>48</v>
      </c>
      <c r="S398" s="40" t="s">
        <v>48</v>
      </c>
      <c r="T398" s="41" t="s">
        <v>0</v>
      </c>
      <c r="U398" s="59">
        <v>0</v>
      </c>
      <c r="V398" s="56">
        <f t="shared" si="15"/>
        <v>0</v>
      </c>
      <c r="W398" s="42" t="str">
        <f>IFERROR(IF(V398=0,"",ROUNDUP(V398/H398,0)*0.00937),"")</f>
        <v/>
      </c>
      <c r="X398" s="69" t="s">
        <v>48</v>
      </c>
      <c r="Y398" s="70" t="s">
        <v>48</v>
      </c>
      <c r="AC398" s="292" t="s">
        <v>65</v>
      </c>
    </row>
    <row r="399" spans="1:29" x14ac:dyDescent="0.2">
      <c r="A399" s="379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80"/>
      <c r="M399" s="376" t="s">
        <v>43</v>
      </c>
      <c r="N399" s="377"/>
      <c r="O399" s="377"/>
      <c r="P399" s="377"/>
      <c r="Q399" s="377"/>
      <c r="R399" s="377"/>
      <c r="S399" s="378"/>
      <c r="T399" s="43" t="s">
        <v>42</v>
      </c>
      <c r="U399" s="44">
        <f>IFERROR(U389/H389,"0")+IFERROR(U390/H390,"0")+IFERROR(U391/H391,"0")+IFERROR(U392/H392,"0")+IFERROR(U393/H393,"0")+IFERROR(U394/H394,"0")+IFERROR(U395/H395,"0")+IFERROR(U396/H396,"0")+IFERROR(U397/H397,"0")+IFERROR(U398/H398,"0")</f>
        <v>4</v>
      </c>
      <c r="V399" s="44">
        <f>IFERROR(V389/H389,"0")+IFERROR(V390/H390,"0")+IFERROR(V391/H391,"0")+IFERROR(V392/H392,"0")+IFERROR(V393/H393,"0")+IFERROR(V394/H394,"0")+IFERROR(V395/H395,"0")+IFERROR(V396/H396,"0")+IFERROR(V397/H397,"0")+IFERROR(V398/H398,"0")</f>
        <v>4</v>
      </c>
      <c r="W399" s="44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3.0120000000000001E-2</v>
      </c>
      <c r="X399" s="68"/>
      <c r="Y399" s="68"/>
    </row>
    <row r="400" spans="1:29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80"/>
      <c r="M400" s="376" t="s">
        <v>43</v>
      </c>
      <c r="N400" s="377"/>
      <c r="O400" s="377"/>
      <c r="P400" s="377"/>
      <c r="Q400" s="377"/>
      <c r="R400" s="377"/>
      <c r="S400" s="378"/>
      <c r="T400" s="43" t="s">
        <v>0</v>
      </c>
      <c r="U400" s="44">
        <f>IFERROR(SUM(U389:U398),"0")</f>
        <v>9.6</v>
      </c>
      <c r="V400" s="44">
        <f>IFERROR(SUM(V389:V398),"0")</f>
        <v>9.6</v>
      </c>
      <c r="W400" s="43"/>
      <c r="X400" s="68"/>
      <c r="Y400" s="68"/>
    </row>
    <row r="401" spans="1:29" ht="14.25" customHeight="1" x14ac:dyDescent="0.25">
      <c r="A401" s="371" t="s">
        <v>111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29" ht="16.5" customHeight="1" x14ac:dyDescent="0.25">
      <c r="A402" s="64" t="s">
        <v>621</v>
      </c>
      <c r="B402" s="64" t="s">
        <v>622</v>
      </c>
      <c r="C402" s="37">
        <v>4301020222</v>
      </c>
      <c r="D402" s="372">
        <v>4607091388930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114</v>
      </c>
      <c r="L402" s="38">
        <v>55</v>
      </c>
      <c r="M402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293" t="s">
        <v>65</v>
      </c>
    </row>
    <row r="403" spans="1:29" ht="16.5" customHeight="1" x14ac:dyDescent="0.25">
      <c r="A403" s="64" t="s">
        <v>623</v>
      </c>
      <c r="B403" s="64" t="s">
        <v>624</v>
      </c>
      <c r="C403" s="37">
        <v>4301020206</v>
      </c>
      <c r="D403" s="372">
        <v>4680115880054</v>
      </c>
      <c r="E403" s="37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9" t="s">
        <v>114</v>
      </c>
      <c r="L403" s="38">
        <v>55</v>
      </c>
      <c r="M403" s="602" t="s">
        <v>625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0</v>
      </c>
      <c r="V403" s="56">
        <f>IFERROR(IF(U403="",0,CEILING((U403/$H403),1)*$H403),"")</f>
        <v>0</v>
      </c>
      <c r="W403" s="42" t="str">
        <f>IFERROR(IF(V403=0,"",ROUNDUP(V403/H403,0)*0.00937),"")</f>
        <v/>
      </c>
      <c r="X403" s="69" t="s">
        <v>48</v>
      </c>
      <c r="Y403" s="70" t="s">
        <v>48</v>
      </c>
      <c r="AC403" s="294" t="s">
        <v>65</v>
      </c>
    </row>
    <row r="404" spans="1:29" x14ac:dyDescent="0.2">
      <c r="A404" s="379"/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80"/>
      <c r="M404" s="376" t="s">
        <v>43</v>
      </c>
      <c r="N404" s="377"/>
      <c r="O404" s="377"/>
      <c r="P404" s="377"/>
      <c r="Q404" s="377"/>
      <c r="R404" s="377"/>
      <c r="S404" s="378"/>
      <c r="T404" s="43" t="s">
        <v>42</v>
      </c>
      <c r="U404" s="44">
        <f>IFERROR(U402/H402,"0")+IFERROR(U403/H403,"0")</f>
        <v>0</v>
      </c>
      <c r="V404" s="44">
        <f>IFERROR(V402/H402,"0")+IFERROR(V403/H403,"0")</f>
        <v>0</v>
      </c>
      <c r="W404" s="44">
        <f>IFERROR(IF(W402="",0,W402),"0")+IFERROR(IF(W403="",0,W403),"0")</f>
        <v>0</v>
      </c>
      <c r="X404" s="68"/>
      <c r="Y404" s="68"/>
    </row>
    <row r="405" spans="1:29" x14ac:dyDescent="0.2">
      <c r="A405" s="379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80"/>
      <c r="M405" s="376" t="s">
        <v>43</v>
      </c>
      <c r="N405" s="377"/>
      <c r="O405" s="377"/>
      <c r="P405" s="377"/>
      <c r="Q405" s="377"/>
      <c r="R405" s="377"/>
      <c r="S405" s="378"/>
      <c r="T405" s="43" t="s">
        <v>0</v>
      </c>
      <c r="U405" s="44">
        <f>IFERROR(SUM(U402:U403),"0")</f>
        <v>0</v>
      </c>
      <c r="V405" s="44">
        <f>IFERROR(SUM(V402:V403),"0")</f>
        <v>0</v>
      </c>
      <c r="W405" s="43"/>
      <c r="X405" s="68"/>
      <c r="Y405" s="68"/>
    </row>
    <row r="406" spans="1:29" ht="14.25" customHeight="1" x14ac:dyDescent="0.25">
      <c r="A406" s="371" t="s">
        <v>75</v>
      </c>
      <c r="B406" s="371"/>
      <c r="C406" s="371"/>
      <c r="D406" s="371"/>
      <c r="E406" s="371"/>
      <c r="F406" s="371"/>
      <c r="G406" s="371"/>
      <c r="H406" s="371"/>
      <c r="I406" s="371"/>
      <c r="J406" s="371"/>
      <c r="K406" s="371"/>
      <c r="L406" s="371"/>
      <c r="M406" s="371"/>
      <c r="N406" s="371"/>
      <c r="O406" s="371"/>
      <c r="P406" s="371"/>
      <c r="Q406" s="371"/>
      <c r="R406" s="371"/>
      <c r="S406" s="371"/>
      <c r="T406" s="371"/>
      <c r="U406" s="371"/>
      <c r="V406" s="371"/>
      <c r="W406" s="371"/>
      <c r="X406" s="67"/>
      <c r="Y406" s="67"/>
    </row>
    <row r="407" spans="1:29" ht="27" customHeight="1" x14ac:dyDescent="0.25">
      <c r="A407" s="64" t="s">
        <v>626</v>
      </c>
      <c r="B407" s="64" t="s">
        <v>627</v>
      </c>
      <c r="C407" s="37">
        <v>4301031198</v>
      </c>
      <c r="D407" s="372">
        <v>4607091383348</v>
      </c>
      <c r="E407" s="372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114</v>
      </c>
      <c r="L407" s="38">
        <v>55</v>
      </c>
      <c r="M407" s="60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2" si="16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95" t="s">
        <v>65</v>
      </c>
    </row>
    <row r="408" spans="1:29" ht="27" customHeight="1" x14ac:dyDescent="0.25">
      <c r="A408" s="64" t="s">
        <v>628</v>
      </c>
      <c r="B408" s="64" t="s">
        <v>629</v>
      </c>
      <c r="C408" s="37">
        <v>4301031188</v>
      </c>
      <c r="D408" s="372">
        <v>4607091383386</v>
      </c>
      <c r="E408" s="372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79</v>
      </c>
      <c r="L408" s="38">
        <v>55</v>
      </c>
      <c r="M408" s="60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6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96" t="s">
        <v>65</v>
      </c>
    </row>
    <row r="409" spans="1:29" ht="27" customHeight="1" x14ac:dyDescent="0.25">
      <c r="A409" s="64" t="s">
        <v>630</v>
      </c>
      <c r="B409" s="64" t="s">
        <v>631</v>
      </c>
      <c r="C409" s="37">
        <v>4301031189</v>
      </c>
      <c r="D409" s="372">
        <v>4607091383355</v>
      </c>
      <c r="E409" s="372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79</v>
      </c>
      <c r="L409" s="38">
        <v>55</v>
      </c>
      <c r="M409" s="60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6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97" t="s">
        <v>65</v>
      </c>
    </row>
    <row r="410" spans="1:29" ht="27" customHeight="1" x14ac:dyDescent="0.25">
      <c r="A410" s="64" t="s">
        <v>632</v>
      </c>
      <c r="B410" s="64" t="s">
        <v>633</v>
      </c>
      <c r="C410" s="37">
        <v>4301031214</v>
      </c>
      <c r="D410" s="372">
        <v>4680115882072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114</v>
      </c>
      <c r="L410" s="38">
        <v>55</v>
      </c>
      <c r="M410" s="606" t="s">
        <v>634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6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298" t="s">
        <v>65</v>
      </c>
    </row>
    <row r="411" spans="1:29" ht="27" customHeight="1" x14ac:dyDescent="0.25">
      <c r="A411" s="64" t="s">
        <v>635</v>
      </c>
      <c r="B411" s="64" t="s">
        <v>636</v>
      </c>
      <c r="C411" s="37">
        <v>4301031217</v>
      </c>
      <c r="D411" s="372">
        <v>4680115882102</v>
      </c>
      <c r="E411" s="372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07" t="s">
        <v>637</v>
      </c>
      <c r="N411" s="374"/>
      <c r="O411" s="374"/>
      <c r="P411" s="374"/>
      <c r="Q411" s="375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6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99" t="s">
        <v>65</v>
      </c>
    </row>
    <row r="412" spans="1:29" ht="27" customHeight="1" x14ac:dyDescent="0.25">
      <c r="A412" s="64" t="s">
        <v>638</v>
      </c>
      <c r="B412" s="64" t="s">
        <v>639</v>
      </c>
      <c r="C412" s="37">
        <v>4301031216</v>
      </c>
      <c r="D412" s="372">
        <v>4680115882096</v>
      </c>
      <c r="E412" s="372"/>
      <c r="F412" s="63">
        <v>0.6</v>
      </c>
      <c r="G412" s="38">
        <v>6</v>
      </c>
      <c r="H412" s="63">
        <v>3.6</v>
      </c>
      <c r="I412" s="63">
        <v>3.81</v>
      </c>
      <c r="J412" s="38">
        <v>120</v>
      </c>
      <c r="K412" s="39" t="s">
        <v>79</v>
      </c>
      <c r="L412" s="38">
        <v>55</v>
      </c>
      <c r="M412" s="608" t="s">
        <v>640</v>
      </c>
      <c r="N412" s="374"/>
      <c r="O412" s="374"/>
      <c r="P412" s="374"/>
      <c r="Q412" s="375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6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300" t="s">
        <v>65</v>
      </c>
    </row>
    <row r="413" spans="1:29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80"/>
      <c r="M413" s="376" t="s">
        <v>43</v>
      </c>
      <c r="N413" s="377"/>
      <c r="O413" s="377"/>
      <c r="P413" s="377"/>
      <c r="Q413" s="377"/>
      <c r="R413" s="377"/>
      <c r="S413" s="378"/>
      <c r="T413" s="43" t="s">
        <v>42</v>
      </c>
      <c r="U413" s="44">
        <f>IFERROR(U407/H407,"0")+IFERROR(U408/H408,"0")+IFERROR(U409/H409,"0")+IFERROR(U410/H410,"0")+IFERROR(U411/H411,"0")+IFERROR(U412/H412,"0")</f>
        <v>0</v>
      </c>
      <c r="V413" s="44">
        <f>IFERROR(V407/H407,"0")+IFERROR(V408/H408,"0")+IFERROR(V409/H409,"0")+IFERROR(V410/H410,"0")+IFERROR(V411/H411,"0")+IFERROR(V412/H412,"0")</f>
        <v>0</v>
      </c>
      <c r="W413" s="44">
        <f>IFERROR(IF(W407="",0,W407),"0")+IFERROR(IF(W408="",0,W408),"0")+IFERROR(IF(W409="",0,W409),"0")+IFERROR(IF(W410="",0,W410),"0")+IFERROR(IF(W411="",0,W411),"0")+IFERROR(IF(W412="",0,W412),"0")</f>
        <v>0</v>
      </c>
      <c r="X413" s="68"/>
      <c r="Y413" s="68"/>
    </row>
    <row r="414" spans="1:29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80"/>
      <c r="M414" s="376" t="s">
        <v>43</v>
      </c>
      <c r="N414" s="377"/>
      <c r="O414" s="377"/>
      <c r="P414" s="377"/>
      <c r="Q414" s="377"/>
      <c r="R414" s="377"/>
      <c r="S414" s="378"/>
      <c r="T414" s="43" t="s">
        <v>0</v>
      </c>
      <c r="U414" s="44">
        <f>IFERROR(SUM(U407:U412),"0")</f>
        <v>0</v>
      </c>
      <c r="V414" s="44">
        <f>IFERROR(SUM(V407:V412),"0")</f>
        <v>0</v>
      </c>
      <c r="W414" s="43"/>
      <c r="X414" s="68"/>
      <c r="Y414" s="68"/>
    </row>
    <row r="415" spans="1:29" ht="14.25" customHeight="1" x14ac:dyDescent="0.25">
      <c r="A415" s="371" t="s">
        <v>80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67"/>
      <c r="Y415" s="67"/>
    </row>
    <row r="416" spans="1:29" ht="16.5" customHeight="1" x14ac:dyDescent="0.25">
      <c r="A416" s="64" t="s">
        <v>641</v>
      </c>
      <c r="B416" s="64" t="s">
        <v>642</v>
      </c>
      <c r="C416" s="37">
        <v>4301051230</v>
      </c>
      <c r="D416" s="372">
        <v>4607091383409</v>
      </c>
      <c r="E416" s="372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74"/>
      <c r="O416" s="374"/>
      <c r="P416" s="374"/>
      <c r="Q416" s="375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1" t="s">
        <v>65</v>
      </c>
    </row>
    <row r="417" spans="1:29" ht="16.5" customHeight="1" x14ac:dyDescent="0.25">
      <c r="A417" s="64" t="s">
        <v>643</v>
      </c>
      <c r="B417" s="64" t="s">
        <v>644</v>
      </c>
      <c r="C417" s="37">
        <v>4301051231</v>
      </c>
      <c r="D417" s="372">
        <v>4607091383416</v>
      </c>
      <c r="E417" s="372"/>
      <c r="F417" s="63">
        <v>1.3</v>
      </c>
      <c r="G417" s="38">
        <v>6</v>
      </c>
      <c r="H417" s="63">
        <v>7.8</v>
      </c>
      <c r="I417" s="63">
        <v>8.3460000000000001</v>
      </c>
      <c r="J417" s="38">
        <v>56</v>
      </c>
      <c r="K417" s="39" t="s">
        <v>79</v>
      </c>
      <c r="L417" s="38">
        <v>45</v>
      </c>
      <c r="M417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74"/>
      <c r="O417" s="374"/>
      <c r="P417" s="374"/>
      <c r="Q417" s="375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  <c r="AC417" s="302" t="s">
        <v>65</v>
      </c>
    </row>
    <row r="418" spans="1:29" x14ac:dyDescent="0.2">
      <c r="A418" s="379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80"/>
      <c r="M418" s="376" t="s">
        <v>43</v>
      </c>
      <c r="N418" s="377"/>
      <c r="O418" s="377"/>
      <c r="P418" s="377"/>
      <c r="Q418" s="377"/>
      <c r="R418" s="377"/>
      <c r="S418" s="378"/>
      <c r="T418" s="43" t="s">
        <v>42</v>
      </c>
      <c r="U418" s="44">
        <f>IFERROR(U416/H416,"0")+IFERROR(U417/H417,"0")</f>
        <v>0</v>
      </c>
      <c r="V418" s="44">
        <f>IFERROR(V416/H416,"0")+IFERROR(V417/H417,"0")</f>
        <v>0</v>
      </c>
      <c r="W418" s="44">
        <f>IFERROR(IF(W416="",0,W416),"0")+IFERROR(IF(W417="",0,W417),"0")</f>
        <v>0</v>
      </c>
      <c r="X418" s="68"/>
      <c r="Y418" s="68"/>
    </row>
    <row r="419" spans="1:29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80"/>
      <c r="M419" s="376" t="s">
        <v>43</v>
      </c>
      <c r="N419" s="377"/>
      <c r="O419" s="377"/>
      <c r="P419" s="377"/>
      <c r="Q419" s="377"/>
      <c r="R419" s="377"/>
      <c r="S419" s="378"/>
      <c r="T419" s="43" t="s">
        <v>0</v>
      </c>
      <c r="U419" s="44">
        <f>IFERROR(SUM(U416:U417),"0")</f>
        <v>0</v>
      </c>
      <c r="V419" s="44">
        <f>IFERROR(SUM(V416:V417),"0")</f>
        <v>0</v>
      </c>
      <c r="W419" s="43"/>
      <c r="X419" s="68"/>
      <c r="Y419" s="68"/>
    </row>
    <row r="420" spans="1:29" ht="27.75" customHeight="1" x14ac:dyDescent="0.2">
      <c r="A420" s="369" t="s">
        <v>645</v>
      </c>
      <c r="B420" s="369"/>
      <c r="C420" s="369"/>
      <c r="D420" s="369"/>
      <c r="E420" s="369"/>
      <c r="F420" s="369"/>
      <c r="G420" s="369"/>
      <c r="H420" s="369"/>
      <c r="I420" s="369"/>
      <c r="J420" s="369"/>
      <c r="K420" s="369"/>
      <c r="L420" s="369"/>
      <c r="M420" s="369"/>
      <c r="N420" s="369"/>
      <c r="O420" s="369"/>
      <c r="P420" s="369"/>
      <c r="Q420" s="369"/>
      <c r="R420" s="369"/>
      <c r="S420" s="369"/>
      <c r="T420" s="369"/>
      <c r="U420" s="369"/>
      <c r="V420" s="369"/>
      <c r="W420" s="369"/>
      <c r="X420" s="55"/>
      <c r="Y420" s="55"/>
    </row>
    <row r="421" spans="1:29" ht="16.5" customHeight="1" x14ac:dyDescent="0.25">
      <c r="A421" s="370" t="s">
        <v>646</v>
      </c>
      <c r="B421" s="370"/>
      <c r="C421" s="370"/>
      <c r="D421" s="370"/>
      <c r="E421" s="370"/>
      <c r="F421" s="370"/>
      <c r="G421" s="370"/>
      <c r="H421" s="370"/>
      <c r="I421" s="370"/>
      <c r="J421" s="370"/>
      <c r="K421" s="370"/>
      <c r="L421" s="370"/>
      <c r="M421" s="370"/>
      <c r="N421" s="370"/>
      <c r="O421" s="370"/>
      <c r="P421" s="370"/>
      <c r="Q421" s="370"/>
      <c r="R421" s="370"/>
      <c r="S421" s="370"/>
      <c r="T421" s="370"/>
      <c r="U421" s="370"/>
      <c r="V421" s="370"/>
      <c r="W421" s="370"/>
      <c r="X421" s="66"/>
      <c r="Y421" s="66"/>
    </row>
    <row r="422" spans="1:29" ht="14.25" customHeight="1" x14ac:dyDescent="0.25">
      <c r="A422" s="371" t="s">
        <v>118</v>
      </c>
      <c r="B422" s="371"/>
      <c r="C422" s="371"/>
      <c r="D422" s="371"/>
      <c r="E422" s="371"/>
      <c r="F422" s="371"/>
      <c r="G422" s="371"/>
      <c r="H422" s="371"/>
      <c r="I422" s="371"/>
      <c r="J422" s="371"/>
      <c r="K422" s="371"/>
      <c r="L422" s="371"/>
      <c r="M422" s="371"/>
      <c r="N422" s="371"/>
      <c r="O422" s="371"/>
      <c r="P422" s="371"/>
      <c r="Q422" s="371"/>
      <c r="R422" s="371"/>
      <c r="S422" s="371"/>
      <c r="T422" s="371"/>
      <c r="U422" s="371"/>
      <c r="V422" s="371"/>
      <c r="W422" s="371"/>
      <c r="X422" s="67"/>
      <c r="Y422" s="67"/>
    </row>
    <row r="423" spans="1:29" ht="27" customHeight="1" x14ac:dyDescent="0.25">
      <c r="A423" s="64" t="s">
        <v>647</v>
      </c>
      <c r="B423" s="64" t="s">
        <v>648</v>
      </c>
      <c r="C423" s="37">
        <v>4301011434</v>
      </c>
      <c r="D423" s="372">
        <v>4680115881099</v>
      </c>
      <c r="E423" s="372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1" t="s">
        <v>649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3" t="s">
        <v>65</v>
      </c>
    </row>
    <row r="424" spans="1:29" ht="27" customHeight="1" x14ac:dyDescent="0.25">
      <c r="A424" s="64" t="s">
        <v>650</v>
      </c>
      <c r="B424" s="64" t="s">
        <v>651</v>
      </c>
      <c r="C424" s="37">
        <v>4301011435</v>
      </c>
      <c r="D424" s="372">
        <v>4680115881150</v>
      </c>
      <c r="E424" s="372"/>
      <c r="F424" s="63">
        <v>1.5</v>
      </c>
      <c r="G424" s="38">
        <v>8</v>
      </c>
      <c r="H424" s="63">
        <v>12</v>
      </c>
      <c r="I424" s="63">
        <v>12.48</v>
      </c>
      <c r="J424" s="38">
        <v>56</v>
      </c>
      <c r="K424" s="39" t="s">
        <v>114</v>
      </c>
      <c r="L424" s="38">
        <v>50</v>
      </c>
      <c r="M424" s="612" t="s">
        <v>652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>IFERROR(IF(U424="",0,CEILING((U424/$H424),1)*$H424),"")</f>
        <v>0</v>
      </c>
      <c r="W424" s="42" t="str">
        <f>IFERROR(IF(V424=0,"",ROUNDUP(V424/H424,0)*0.02175),"")</f>
        <v/>
      </c>
      <c r="X424" s="69" t="s">
        <v>48</v>
      </c>
      <c r="Y424" s="70" t="s">
        <v>48</v>
      </c>
      <c r="AC424" s="304" t="s">
        <v>65</v>
      </c>
    </row>
    <row r="425" spans="1:29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IFERROR(U423/H423,"0")+IFERROR(U424/H424,"0")</f>
        <v>0</v>
      </c>
      <c r="V425" s="44">
        <f>IFERROR(V423/H423,"0")+IFERROR(V424/H424,"0")</f>
        <v>0</v>
      </c>
      <c r="W425" s="44">
        <f>IFERROR(IF(W423="",0,W423),"0")+IFERROR(IF(W424="",0,W424),"0")</f>
        <v>0</v>
      </c>
      <c r="X425" s="68"/>
      <c r="Y425" s="68"/>
    </row>
    <row r="426" spans="1:29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IFERROR(SUM(U423:U424),"0")</f>
        <v>0</v>
      </c>
      <c r="V426" s="44">
        <f>IFERROR(SUM(V423:V424),"0")</f>
        <v>0</v>
      </c>
      <c r="W426" s="43"/>
      <c r="X426" s="68"/>
      <c r="Y426" s="68"/>
    </row>
    <row r="427" spans="1:29" ht="14.25" customHeight="1" x14ac:dyDescent="0.25">
      <c r="A427" s="371" t="s">
        <v>111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29" ht="16.5" customHeight="1" x14ac:dyDescent="0.25">
      <c r="A428" s="64" t="s">
        <v>653</v>
      </c>
      <c r="B428" s="64" t="s">
        <v>654</v>
      </c>
      <c r="C428" s="37">
        <v>4301020230</v>
      </c>
      <c r="D428" s="372">
        <v>4680115881112</v>
      </c>
      <c r="E428" s="372"/>
      <c r="F428" s="63">
        <v>1.35</v>
      </c>
      <c r="G428" s="38">
        <v>8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3" t="s">
        <v>655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5" t="s">
        <v>65</v>
      </c>
    </row>
    <row r="429" spans="1:29" ht="27" customHeight="1" x14ac:dyDescent="0.25">
      <c r="A429" s="64" t="s">
        <v>656</v>
      </c>
      <c r="B429" s="64" t="s">
        <v>657</v>
      </c>
      <c r="C429" s="37">
        <v>4301020231</v>
      </c>
      <c r="D429" s="372">
        <v>4680115881129</v>
      </c>
      <c r="E429" s="372"/>
      <c r="F429" s="63">
        <v>1.8</v>
      </c>
      <c r="G429" s="38">
        <v>6</v>
      </c>
      <c r="H429" s="63">
        <v>10.8</v>
      </c>
      <c r="I429" s="63">
        <v>11.28</v>
      </c>
      <c r="J429" s="38">
        <v>56</v>
      </c>
      <c r="K429" s="39" t="s">
        <v>114</v>
      </c>
      <c r="L429" s="38">
        <v>50</v>
      </c>
      <c r="M429" s="614" t="s">
        <v>658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306" t="s">
        <v>65</v>
      </c>
    </row>
    <row r="430" spans="1:29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29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29" ht="14.25" customHeight="1" x14ac:dyDescent="0.25">
      <c r="A432" s="371" t="s">
        <v>75</v>
      </c>
      <c r="B432" s="371"/>
      <c r="C432" s="371"/>
      <c r="D432" s="371"/>
      <c r="E432" s="371"/>
      <c r="F432" s="371"/>
      <c r="G432" s="371"/>
      <c r="H432" s="371"/>
      <c r="I432" s="371"/>
      <c r="J432" s="371"/>
      <c r="K432" s="371"/>
      <c r="L432" s="371"/>
      <c r="M432" s="371"/>
      <c r="N432" s="371"/>
      <c r="O432" s="371"/>
      <c r="P432" s="371"/>
      <c r="Q432" s="371"/>
      <c r="R432" s="371"/>
      <c r="S432" s="371"/>
      <c r="T432" s="371"/>
      <c r="U432" s="371"/>
      <c r="V432" s="371"/>
      <c r="W432" s="371"/>
      <c r="X432" s="67"/>
      <c r="Y432" s="67"/>
    </row>
    <row r="433" spans="1:29" ht="27" customHeight="1" x14ac:dyDescent="0.25">
      <c r="A433" s="64" t="s">
        <v>659</v>
      </c>
      <c r="B433" s="64" t="s">
        <v>660</v>
      </c>
      <c r="C433" s="37">
        <v>4301031192</v>
      </c>
      <c r="D433" s="372">
        <v>4680115881167</v>
      </c>
      <c r="E433" s="372"/>
      <c r="F433" s="63">
        <v>0.63</v>
      </c>
      <c r="G433" s="38">
        <v>6</v>
      </c>
      <c r="H433" s="63">
        <v>3.78</v>
      </c>
      <c r="I433" s="63">
        <v>4.04</v>
      </c>
      <c r="J433" s="38">
        <v>156</v>
      </c>
      <c r="K433" s="39" t="s">
        <v>79</v>
      </c>
      <c r="L433" s="38">
        <v>40</v>
      </c>
      <c r="M433" s="615" t="s">
        <v>661</v>
      </c>
      <c r="N433" s="374"/>
      <c r="O433" s="374"/>
      <c r="P433" s="374"/>
      <c r="Q433" s="375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07" t="s">
        <v>65</v>
      </c>
    </row>
    <row r="434" spans="1:29" ht="16.5" customHeight="1" x14ac:dyDescent="0.25">
      <c r="A434" s="64" t="s">
        <v>662</v>
      </c>
      <c r="B434" s="64" t="s">
        <v>663</v>
      </c>
      <c r="C434" s="37">
        <v>4301031193</v>
      </c>
      <c r="D434" s="372">
        <v>4680115881136</v>
      </c>
      <c r="E434" s="372"/>
      <c r="F434" s="63">
        <v>0.63</v>
      </c>
      <c r="G434" s="38">
        <v>6</v>
      </c>
      <c r="H434" s="63">
        <v>3.78</v>
      </c>
      <c r="I434" s="63">
        <v>4.04</v>
      </c>
      <c r="J434" s="38">
        <v>156</v>
      </c>
      <c r="K434" s="39" t="s">
        <v>79</v>
      </c>
      <c r="L434" s="38">
        <v>40</v>
      </c>
      <c r="M434" s="616" t="s">
        <v>664</v>
      </c>
      <c r="N434" s="374"/>
      <c r="O434" s="374"/>
      <c r="P434" s="374"/>
      <c r="Q434" s="375"/>
      <c r="R434" s="40" t="s">
        <v>48</v>
      </c>
      <c r="S434" s="40" t="s">
        <v>48</v>
      </c>
      <c r="T434" s="41" t="s">
        <v>0</v>
      </c>
      <c r="U434" s="59">
        <v>45</v>
      </c>
      <c r="V434" s="56">
        <f>IFERROR(IF(U434="",0,CEILING((U434/$H434),1)*$H434),"")</f>
        <v>45.36</v>
      </c>
      <c r="W434" s="42">
        <f>IFERROR(IF(V434=0,"",ROUNDUP(V434/H434,0)*0.00753),"")</f>
        <v>9.0359999999999996E-2</v>
      </c>
      <c r="X434" s="69" t="s">
        <v>48</v>
      </c>
      <c r="Y434" s="70" t="s">
        <v>48</v>
      </c>
      <c r="AC434" s="308" t="s">
        <v>65</v>
      </c>
    </row>
    <row r="435" spans="1:29" x14ac:dyDescent="0.2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80"/>
      <c r="M435" s="376" t="s">
        <v>43</v>
      </c>
      <c r="N435" s="377"/>
      <c r="O435" s="377"/>
      <c r="P435" s="377"/>
      <c r="Q435" s="377"/>
      <c r="R435" s="377"/>
      <c r="S435" s="378"/>
      <c r="T435" s="43" t="s">
        <v>42</v>
      </c>
      <c r="U435" s="44">
        <f>IFERROR(U433/H433,"0")+IFERROR(U434/H434,"0")</f>
        <v>11.904761904761905</v>
      </c>
      <c r="V435" s="44">
        <f>IFERROR(V433/H433,"0")+IFERROR(V434/H434,"0")</f>
        <v>12</v>
      </c>
      <c r="W435" s="44">
        <f>IFERROR(IF(W433="",0,W433),"0")+IFERROR(IF(W434="",0,W434),"0")</f>
        <v>9.0359999999999996E-2</v>
      </c>
      <c r="X435" s="68"/>
      <c r="Y435" s="68"/>
    </row>
    <row r="436" spans="1:29" x14ac:dyDescent="0.2">
      <c r="A436" s="379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80"/>
      <c r="M436" s="376" t="s">
        <v>43</v>
      </c>
      <c r="N436" s="377"/>
      <c r="O436" s="377"/>
      <c r="P436" s="377"/>
      <c r="Q436" s="377"/>
      <c r="R436" s="377"/>
      <c r="S436" s="378"/>
      <c r="T436" s="43" t="s">
        <v>0</v>
      </c>
      <c r="U436" s="44">
        <f>IFERROR(SUM(U433:U434),"0")</f>
        <v>45</v>
      </c>
      <c r="V436" s="44">
        <f>IFERROR(SUM(V433:V434),"0")</f>
        <v>45.36</v>
      </c>
      <c r="W436" s="43"/>
      <c r="X436" s="68"/>
      <c r="Y436" s="68"/>
    </row>
    <row r="437" spans="1:29" ht="14.25" customHeight="1" x14ac:dyDescent="0.25">
      <c r="A437" s="371" t="s">
        <v>80</v>
      </c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371"/>
      <c r="W437" s="371"/>
      <c r="X437" s="67"/>
      <c r="Y437" s="67"/>
    </row>
    <row r="438" spans="1:29" ht="27" customHeight="1" x14ac:dyDescent="0.25">
      <c r="A438" s="64" t="s">
        <v>665</v>
      </c>
      <c r="B438" s="64" t="s">
        <v>666</v>
      </c>
      <c r="C438" s="37">
        <v>4301051383</v>
      </c>
      <c r="D438" s="372">
        <v>4680115881143</v>
      </c>
      <c r="E438" s="372"/>
      <c r="F438" s="63">
        <v>1.3</v>
      </c>
      <c r="G438" s="38">
        <v>6</v>
      </c>
      <c r="H438" s="63">
        <v>7.8</v>
      </c>
      <c r="I438" s="63">
        <v>8.3640000000000008</v>
      </c>
      <c r="J438" s="38">
        <v>56</v>
      </c>
      <c r="K438" s="39" t="s">
        <v>79</v>
      </c>
      <c r="L438" s="38">
        <v>40</v>
      </c>
      <c r="M438" s="617" t="s">
        <v>667</v>
      </c>
      <c r="N438" s="374"/>
      <c r="O438" s="374"/>
      <c r="P438" s="374"/>
      <c r="Q438" s="375"/>
      <c r="R438" s="40" t="s">
        <v>48</v>
      </c>
      <c r="S438" s="40" t="s">
        <v>48</v>
      </c>
      <c r="T438" s="41" t="s">
        <v>0</v>
      </c>
      <c r="U438" s="59">
        <v>24</v>
      </c>
      <c r="V438" s="56">
        <f>IFERROR(IF(U438="",0,CEILING((U438/$H438),1)*$H438),"")</f>
        <v>31.2</v>
      </c>
      <c r="W438" s="42">
        <f>IFERROR(IF(V438=0,"",ROUNDUP(V438/H438,0)*0.02175),"")</f>
        <v>8.6999999999999994E-2</v>
      </c>
      <c r="X438" s="69" t="s">
        <v>48</v>
      </c>
      <c r="Y438" s="70" t="s">
        <v>48</v>
      </c>
      <c r="AC438" s="309" t="s">
        <v>65</v>
      </c>
    </row>
    <row r="439" spans="1:29" ht="27" customHeight="1" x14ac:dyDescent="0.25">
      <c r="A439" s="64" t="s">
        <v>668</v>
      </c>
      <c r="B439" s="64" t="s">
        <v>669</v>
      </c>
      <c r="C439" s="37">
        <v>4301051381</v>
      </c>
      <c r="D439" s="372">
        <v>4680115881068</v>
      </c>
      <c r="E439" s="372"/>
      <c r="F439" s="63">
        <v>1.3</v>
      </c>
      <c r="G439" s="38">
        <v>6</v>
      </c>
      <c r="H439" s="63">
        <v>7.8</v>
      </c>
      <c r="I439" s="63">
        <v>8.2799999999999994</v>
      </c>
      <c r="J439" s="38">
        <v>56</v>
      </c>
      <c r="K439" s="39" t="s">
        <v>79</v>
      </c>
      <c r="L439" s="38">
        <v>30</v>
      </c>
      <c r="M439" s="618" t="s">
        <v>670</v>
      </c>
      <c r="N439" s="374"/>
      <c r="O439" s="374"/>
      <c r="P439" s="374"/>
      <c r="Q439" s="375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310" t="s">
        <v>65</v>
      </c>
    </row>
    <row r="440" spans="1:29" ht="27" customHeight="1" x14ac:dyDescent="0.25">
      <c r="A440" s="64" t="s">
        <v>671</v>
      </c>
      <c r="B440" s="64" t="s">
        <v>672</v>
      </c>
      <c r="C440" s="37">
        <v>4301051382</v>
      </c>
      <c r="D440" s="372">
        <v>4680115881075</v>
      </c>
      <c r="E440" s="372"/>
      <c r="F440" s="63">
        <v>0.5</v>
      </c>
      <c r="G440" s="38">
        <v>6</v>
      </c>
      <c r="H440" s="63">
        <v>3</v>
      </c>
      <c r="I440" s="63">
        <v>3.2</v>
      </c>
      <c r="J440" s="38">
        <v>156</v>
      </c>
      <c r="K440" s="39" t="s">
        <v>79</v>
      </c>
      <c r="L440" s="38">
        <v>30</v>
      </c>
      <c r="M440" s="619" t="s">
        <v>673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IFERROR(IF(V440=0,"",ROUNDUP(V440/H440,0)*0.00753),"")</f>
        <v/>
      </c>
      <c r="X440" s="69" t="s">
        <v>48</v>
      </c>
      <c r="Y440" s="70" t="s">
        <v>48</v>
      </c>
      <c r="AC440" s="311" t="s">
        <v>65</v>
      </c>
    </row>
    <row r="441" spans="1:29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80"/>
      <c r="M441" s="376" t="s">
        <v>43</v>
      </c>
      <c r="N441" s="377"/>
      <c r="O441" s="377"/>
      <c r="P441" s="377"/>
      <c r="Q441" s="377"/>
      <c r="R441" s="377"/>
      <c r="S441" s="378"/>
      <c r="T441" s="43" t="s">
        <v>42</v>
      </c>
      <c r="U441" s="44">
        <f>IFERROR(U438/H438,"0")+IFERROR(U439/H439,"0")+IFERROR(U440/H440,"0")</f>
        <v>3.0769230769230771</v>
      </c>
      <c r="V441" s="44">
        <f>IFERROR(V438/H438,"0")+IFERROR(V439/H439,"0")+IFERROR(V440/H440,"0")</f>
        <v>4</v>
      </c>
      <c r="W441" s="44">
        <f>IFERROR(IF(W438="",0,W438),"0")+IFERROR(IF(W439="",0,W439),"0")+IFERROR(IF(W440="",0,W440),"0")</f>
        <v>8.6999999999999994E-2</v>
      </c>
      <c r="X441" s="68"/>
      <c r="Y441" s="68"/>
    </row>
    <row r="442" spans="1:29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0</v>
      </c>
      <c r="U442" s="44">
        <f>IFERROR(SUM(U438:U440),"0")</f>
        <v>24</v>
      </c>
      <c r="V442" s="44">
        <f>IFERROR(SUM(V438:V440),"0")</f>
        <v>31.2</v>
      </c>
      <c r="W442" s="43"/>
      <c r="X442" s="68"/>
      <c r="Y442" s="68"/>
    </row>
    <row r="443" spans="1:29" ht="15" customHeight="1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623"/>
      <c r="M443" s="620" t="s">
        <v>36</v>
      </c>
      <c r="N443" s="621"/>
      <c r="O443" s="621"/>
      <c r="P443" s="621"/>
      <c r="Q443" s="621"/>
      <c r="R443" s="621"/>
      <c r="S443" s="622"/>
      <c r="T443" s="43" t="s">
        <v>0</v>
      </c>
      <c r="U443" s="44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3717.9600000000005</v>
      </c>
      <c r="V443" s="44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3770.9000000000005</v>
      </c>
      <c r="W443" s="43"/>
      <c r="X443" s="68"/>
      <c r="Y443" s="68"/>
    </row>
    <row r="444" spans="1:29" x14ac:dyDescent="0.2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623"/>
      <c r="M444" s="620" t="s">
        <v>37</v>
      </c>
      <c r="N444" s="621"/>
      <c r="O444" s="621"/>
      <c r="P444" s="621"/>
      <c r="Q444" s="621"/>
      <c r="R444" s="621"/>
      <c r="S444" s="622"/>
      <c r="T444" s="43" t="s">
        <v>0</v>
      </c>
      <c r="U44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3945.2413097273088</v>
      </c>
      <c r="V44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4001.2799999999993</v>
      </c>
      <c r="W444" s="43"/>
      <c r="X444" s="68"/>
      <c r="Y444" s="68"/>
    </row>
    <row r="445" spans="1:29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623"/>
      <c r="M445" s="620" t="s">
        <v>38</v>
      </c>
      <c r="N445" s="621"/>
      <c r="O445" s="621"/>
      <c r="P445" s="621"/>
      <c r="Q445" s="621"/>
      <c r="R445" s="621"/>
      <c r="S445" s="622"/>
      <c r="T445" s="43" t="s">
        <v>23</v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8</v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8</v>
      </c>
      <c r="W445" s="43"/>
      <c r="X445" s="68"/>
      <c r="Y445" s="68"/>
    </row>
    <row r="446" spans="1:29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623"/>
      <c r="M446" s="620" t="s">
        <v>39</v>
      </c>
      <c r="N446" s="621"/>
      <c r="O446" s="621"/>
      <c r="P446" s="621"/>
      <c r="Q446" s="621"/>
      <c r="R446" s="621"/>
      <c r="S446" s="622"/>
      <c r="T446" s="43" t="s">
        <v>0</v>
      </c>
      <c r="U446" s="44">
        <f>GrossWeightTotal+PalletQtyTotal*25</f>
        <v>4145.2413097273093</v>
      </c>
      <c r="V446" s="44">
        <f>GrossWeightTotalR+PalletQtyTotalR*25</f>
        <v>4201.2799999999988</v>
      </c>
      <c r="W446" s="43"/>
      <c r="X446" s="68"/>
      <c r="Y446" s="68"/>
    </row>
    <row r="447" spans="1:29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623"/>
      <c r="M447" s="620" t="s">
        <v>40</v>
      </c>
      <c r="N447" s="621"/>
      <c r="O447" s="621"/>
      <c r="P447" s="621"/>
      <c r="Q447" s="621"/>
      <c r="R447" s="621"/>
      <c r="S447" s="622"/>
      <c r="T447" s="43" t="s">
        <v>23</v>
      </c>
      <c r="U447" s="44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849.34554334554355</v>
      </c>
      <c r="V447" s="44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857</v>
      </c>
      <c r="W447" s="43"/>
      <c r="X447" s="68"/>
      <c r="Y447" s="68"/>
    </row>
    <row r="448" spans="1:29" ht="14.25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623"/>
      <c r="M448" s="620" t="s">
        <v>41</v>
      </c>
      <c r="N448" s="621"/>
      <c r="O448" s="621"/>
      <c r="P448" s="621"/>
      <c r="Q448" s="621"/>
      <c r="R448" s="621"/>
      <c r="S448" s="622"/>
      <c r="T448" s="46" t="s">
        <v>54</v>
      </c>
      <c r="U448" s="43"/>
      <c r="V448" s="43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8.1553599999999999</v>
      </c>
      <c r="X448" s="68"/>
      <c r="Y448" s="68"/>
    </row>
    <row r="449" spans="1:28" ht="13.5" thickBot="1" x14ac:dyDescent="0.25"/>
    <row r="450" spans="1:28" ht="27" thickTop="1" thickBot="1" x14ac:dyDescent="0.25">
      <c r="A450" s="47" t="s">
        <v>9</v>
      </c>
      <c r="B450" s="71" t="s">
        <v>74</v>
      </c>
      <c r="C450" s="624" t="s">
        <v>109</v>
      </c>
      <c r="D450" s="624" t="s">
        <v>109</v>
      </c>
      <c r="E450" s="624" t="s">
        <v>109</v>
      </c>
      <c r="F450" s="624" t="s">
        <v>109</v>
      </c>
      <c r="G450" s="624" t="s">
        <v>234</v>
      </c>
      <c r="H450" s="624" t="s">
        <v>234</v>
      </c>
      <c r="I450" s="624" t="s">
        <v>234</v>
      </c>
      <c r="J450" s="624" t="s">
        <v>234</v>
      </c>
      <c r="K450" s="624" t="s">
        <v>456</v>
      </c>
      <c r="L450" s="624" t="s">
        <v>456</v>
      </c>
      <c r="M450" s="624" t="s">
        <v>509</v>
      </c>
      <c r="N450" s="624" t="s">
        <v>509</v>
      </c>
      <c r="O450" s="71" t="s">
        <v>595</v>
      </c>
      <c r="P450" s="71" t="s">
        <v>645</v>
      </c>
      <c r="Q450" s="1"/>
      <c r="R450" s="1"/>
      <c r="S450" s="1"/>
      <c r="T450" s="1"/>
      <c r="Y450" s="61"/>
      <c r="AB450" s="1"/>
    </row>
    <row r="451" spans="1:28" ht="14.25" customHeight="1" thickTop="1" x14ac:dyDescent="0.2">
      <c r="A451" s="625" t="s">
        <v>10</v>
      </c>
      <c r="B451" s="624" t="s">
        <v>74</v>
      </c>
      <c r="C451" s="624" t="s">
        <v>110</v>
      </c>
      <c r="D451" s="624" t="s">
        <v>117</v>
      </c>
      <c r="E451" s="624" t="s">
        <v>109</v>
      </c>
      <c r="F451" s="624" t="s">
        <v>225</v>
      </c>
      <c r="G451" s="624" t="s">
        <v>235</v>
      </c>
      <c r="H451" s="624" t="s">
        <v>242</v>
      </c>
      <c r="I451" s="624" t="s">
        <v>424</v>
      </c>
      <c r="J451" s="624" t="s">
        <v>441</v>
      </c>
      <c r="K451" s="624" t="s">
        <v>457</v>
      </c>
      <c r="L451" s="624" t="s">
        <v>482</v>
      </c>
      <c r="M451" s="624" t="s">
        <v>510</v>
      </c>
      <c r="N451" s="624" t="s">
        <v>573</v>
      </c>
      <c r="O451" s="624" t="s">
        <v>595</v>
      </c>
      <c r="P451" s="624" t="s">
        <v>646</v>
      </c>
      <c r="Q451" s="1"/>
      <c r="R451" s="1"/>
      <c r="S451" s="1"/>
      <c r="T451" s="1"/>
      <c r="Y451" s="61"/>
      <c r="AB451" s="1"/>
    </row>
    <row r="452" spans="1:28" ht="13.5" thickBot="1" x14ac:dyDescent="0.25">
      <c r="A452" s="626"/>
      <c r="B452" s="624"/>
      <c r="C452" s="624"/>
      <c r="D452" s="624"/>
      <c r="E452" s="624"/>
      <c r="F452" s="624"/>
      <c r="G452" s="624"/>
      <c r="H452" s="624"/>
      <c r="I452" s="624"/>
      <c r="J452" s="624"/>
      <c r="K452" s="624"/>
      <c r="L452" s="624"/>
      <c r="M452" s="624"/>
      <c r="N452" s="624"/>
      <c r="O452" s="624"/>
      <c r="P452" s="624"/>
      <c r="Q452" s="1"/>
      <c r="R452" s="1"/>
      <c r="S452" s="1"/>
      <c r="T452" s="1"/>
      <c r="Y452" s="61"/>
      <c r="AB452" s="1"/>
    </row>
    <row r="453" spans="1:28" ht="18" thickTop="1" thickBot="1" x14ac:dyDescent="0.25">
      <c r="A453" s="47" t="s">
        <v>13</v>
      </c>
      <c r="B453" s="53">
        <f>IFERROR(V22*1,"0")+IFERROR(V26*1,"0")+IFERROR(V27*1,"0")+IFERROR(V28*1,"0")+IFERROR(V29*1,"0")+IFERROR(V30*1,"0")+IFERROR(V31*1,"0")+IFERROR(V35*1,"0")+IFERROR(V36*1,"0")+IFERROR(V40*1,"0")+IFERROR(V44*1,"0")</f>
        <v>0</v>
      </c>
      <c r="C453" s="53">
        <f>IFERROR(V50*1,"0")+IFERROR(V51*1,"0")</f>
        <v>108</v>
      </c>
      <c r="D453" s="53">
        <f>IFERROR(V56*1,"0")+IFERROR(V57*1,"0")+IFERROR(V58*1,"0")</f>
        <v>295.20000000000005</v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677</v>
      </c>
      <c r="F453" s="53">
        <f>IFERROR(V122*1,"0")+IFERROR(V123*1,"0")+IFERROR(V124*1,"0")+IFERROR(V125*1,"0")</f>
        <v>0</v>
      </c>
      <c r="G453" s="53">
        <f>IFERROR(V131*1,"0")+IFERROR(V132*1,"0")+IFERROR(V133*1,"0")</f>
        <v>0</v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1064.2</v>
      </c>
      <c r="I453" s="53">
        <f>IFERROR(V232*1,"0")+IFERROR(V233*1,"0")+IFERROR(V234*1,"0")+IFERROR(V235*1,"0")+IFERROR(V236*1,"0")+IFERROR(V237*1,"0")+IFERROR(V238*1,"0")+IFERROR(V242*1,"0")+IFERROR(V243*1,"0")</f>
        <v>0</v>
      </c>
      <c r="J453" s="53">
        <f>IFERROR(V248*1,"0")+IFERROR(V249*1,"0")+IFERROR(V253*1,"0")+IFERROR(V254*1,"0")+IFERROR(V255*1,"0")+IFERROR(V259*1,"0")+IFERROR(V263*1,"0")</f>
        <v>331.74</v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994.8</v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>79.400000000000006</v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134.4</v>
      </c>
      <c r="N453" s="53">
        <f>IFERROR(V366*1,"0")+IFERROR(V367*1,"0")+IFERROR(V371*1,"0")+IFERROR(V372*1,"0")+IFERROR(V373*1,"0")+IFERROR(V374*1,"0")+IFERROR(V375*1,"0")+IFERROR(V379*1,"0")+IFERROR(V383*1,"0")</f>
        <v>0</v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9.6</v>
      </c>
      <c r="P453" s="53">
        <f>IFERROR(V423*1,"0")+IFERROR(V424*1,"0")+IFERROR(V428*1,"0")+IFERROR(V429*1,"0")+IFERROR(V433*1,"0")+IFERROR(V434*1,"0")+IFERROR(V438*1,"0")+IFERROR(V439*1,"0")+IFERROR(V440*1,"0")</f>
        <v>76.56</v>
      </c>
      <c r="Q453" s="1"/>
      <c r="R453" s="1"/>
      <c r="S453" s="1"/>
      <c r="T453" s="1"/>
      <c r="Y453" s="61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674</v>
      </c>
      <c r="H1" s="9"/>
    </row>
    <row r="3" spans="2:8" x14ac:dyDescent="0.2">
      <c r="B3" s="54" t="s">
        <v>675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677</v>
      </c>
      <c r="C6" s="54" t="s">
        <v>678</v>
      </c>
      <c r="D6" s="54" t="s">
        <v>679</v>
      </c>
      <c r="E6" s="54" t="s">
        <v>48</v>
      </c>
    </row>
    <row r="7" spans="2:8" x14ac:dyDescent="0.2">
      <c r="B7" s="54" t="s">
        <v>680</v>
      </c>
      <c r="C7" s="54" t="s">
        <v>681</v>
      </c>
      <c r="D7" s="54" t="s">
        <v>682</v>
      </c>
      <c r="E7" s="54" t="s">
        <v>48</v>
      </c>
    </row>
    <row r="8" spans="2:8" x14ac:dyDescent="0.2">
      <c r="B8" s="54" t="s">
        <v>683</v>
      </c>
      <c r="C8" s="54" t="s">
        <v>684</v>
      </c>
      <c r="D8" s="54" t="s">
        <v>685</v>
      </c>
      <c r="E8" s="54" t="s">
        <v>48</v>
      </c>
    </row>
    <row r="9" spans="2:8" x14ac:dyDescent="0.2">
      <c r="B9" s="54" t="s">
        <v>686</v>
      </c>
      <c r="C9" s="54" t="s">
        <v>687</v>
      </c>
      <c r="D9" s="54" t="s">
        <v>688</v>
      </c>
      <c r="E9" s="54" t="s">
        <v>48</v>
      </c>
    </row>
    <row r="10" spans="2:8" x14ac:dyDescent="0.2">
      <c r="B10" s="54" t="s">
        <v>689</v>
      </c>
      <c r="C10" s="54" t="s">
        <v>690</v>
      </c>
      <c r="D10" s="54" t="s">
        <v>691</v>
      </c>
      <c r="E10" s="54" t="s">
        <v>48</v>
      </c>
    </row>
    <row r="11" spans="2:8" x14ac:dyDescent="0.2">
      <c r="B11" s="54" t="s">
        <v>692</v>
      </c>
      <c r="C11" s="54" t="s">
        <v>693</v>
      </c>
      <c r="D11" s="54" t="s">
        <v>694</v>
      </c>
      <c r="E11" s="54" t="s">
        <v>48</v>
      </c>
    </row>
    <row r="12" spans="2:8" x14ac:dyDescent="0.2">
      <c r="B12" s="54" t="s">
        <v>695</v>
      </c>
      <c r="C12" s="54" t="s">
        <v>696</v>
      </c>
      <c r="D12" s="54" t="s">
        <v>697</v>
      </c>
      <c r="E12" s="54" t="s">
        <v>48</v>
      </c>
    </row>
    <row r="13" spans="2:8" x14ac:dyDescent="0.2">
      <c r="B13" s="54" t="s">
        <v>698</v>
      </c>
      <c r="C13" s="54" t="s">
        <v>699</v>
      </c>
      <c r="D13" s="54" t="s">
        <v>700</v>
      </c>
      <c r="E13" s="54" t="s">
        <v>48</v>
      </c>
    </row>
    <row r="15" spans="2:8" x14ac:dyDescent="0.2">
      <c r="B15" s="54" t="s">
        <v>701</v>
      </c>
      <c r="C15" s="54" t="s">
        <v>678</v>
      </c>
      <c r="D15" s="54" t="s">
        <v>48</v>
      </c>
      <c r="E15" s="54" t="s">
        <v>48</v>
      </c>
    </row>
    <row r="17" spans="2:5" x14ac:dyDescent="0.2">
      <c r="B17" s="54" t="s">
        <v>702</v>
      </c>
      <c r="C17" s="54" t="s">
        <v>681</v>
      </c>
      <c r="D17" s="54" t="s">
        <v>48</v>
      </c>
      <c r="E17" s="54" t="s">
        <v>48</v>
      </c>
    </row>
    <row r="19" spans="2:5" x14ac:dyDescent="0.2">
      <c r="B19" s="54" t="s">
        <v>703</v>
      </c>
      <c r="C19" s="54" t="s">
        <v>684</v>
      </c>
      <c r="D19" s="54" t="s">
        <v>48</v>
      </c>
      <c r="E19" s="54" t="s">
        <v>48</v>
      </c>
    </row>
    <row r="21" spans="2:5" x14ac:dyDescent="0.2">
      <c r="B21" s="54" t="s">
        <v>704</v>
      </c>
      <c r="C21" s="54" t="s">
        <v>687</v>
      </c>
      <c r="D21" s="54" t="s">
        <v>48</v>
      </c>
      <c r="E21" s="54" t="s">
        <v>48</v>
      </c>
    </row>
    <row r="23" spans="2:5" x14ac:dyDescent="0.2">
      <c r="B23" s="54" t="s">
        <v>705</v>
      </c>
      <c r="C23" s="54" t="s">
        <v>690</v>
      </c>
      <c r="D23" s="54" t="s">
        <v>48</v>
      </c>
      <c r="E23" s="54" t="s">
        <v>48</v>
      </c>
    </row>
    <row r="25" spans="2:5" x14ac:dyDescent="0.2">
      <c r="B25" s="54" t="s">
        <v>706</v>
      </c>
      <c r="C25" s="54" t="s">
        <v>693</v>
      </c>
      <c r="D25" s="54" t="s">
        <v>48</v>
      </c>
      <c r="E25" s="54" t="s">
        <v>48</v>
      </c>
    </row>
    <row r="27" spans="2:5" x14ac:dyDescent="0.2">
      <c r="B27" s="54" t="s">
        <v>707</v>
      </c>
      <c r="C27" s="54" t="s">
        <v>696</v>
      </c>
      <c r="D27" s="54" t="s">
        <v>48</v>
      </c>
      <c r="E27" s="54" t="s">
        <v>48</v>
      </c>
    </row>
    <row r="29" spans="2:5" x14ac:dyDescent="0.2">
      <c r="B29" s="54" t="s">
        <v>708</v>
      </c>
      <c r="C29" s="54" t="s">
        <v>699</v>
      </c>
      <c r="D29" s="54" t="s">
        <v>48</v>
      </c>
      <c r="E29" s="54" t="s">
        <v>48</v>
      </c>
    </row>
    <row r="31" spans="2:5" x14ac:dyDescent="0.2">
      <c r="B31" s="54" t="s">
        <v>709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715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716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717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718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719</v>
      </c>
      <c r="C41" s="54" t="s">
        <v>48</v>
      </c>
      <c r="D41" s="54" t="s">
        <v>48</v>
      </c>
      <c r="E41" s="54" t="s">
        <v>48</v>
      </c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bb0b2827-4eb3-461f-8866-28597c48f473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maxcomnet2</cp:lastModifiedBy>
  <dcterms:created xsi:type="dcterms:W3CDTF">2021-11-12T12:13:19Z</dcterms:created>
  <dcterms:modified xsi:type="dcterms:W3CDTF">2023-09-11T08:21:34Z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