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ЗПФ\"/>
    </mc:Choice>
  </mc:AlternateContent>
  <xr:revisionPtr revIDLastSave="0" documentId="13_ncr:1_{7862D621-A429-4F0A-85C8-0BB92A9F6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U241" i="1"/>
  <c r="W240" i="1"/>
  <c r="W241" i="1" s="1"/>
  <c r="V240" i="1"/>
  <c r="V241" i="1" s="1"/>
  <c r="U237" i="1"/>
  <c r="U236" i="1"/>
  <c r="W235" i="1"/>
  <c r="W236" i="1" s="1"/>
  <c r="V235" i="1"/>
  <c r="V237" i="1" s="1"/>
  <c r="U231" i="1"/>
  <c r="U230" i="1"/>
  <c r="W229" i="1"/>
  <c r="W230" i="1" s="1"/>
  <c r="V229" i="1"/>
  <c r="V230" i="1" s="1"/>
  <c r="U225" i="1"/>
  <c r="U224" i="1"/>
  <c r="W223" i="1"/>
  <c r="V223" i="1"/>
  <c r="W222" i="1"/>
  <c r="W224" i="1" s="1"/>
  <c r="V222" i="1"/>
  <c r="V225" i="1" s="1"/>
  <c r="U219" i="1"/>
  <c r="U218" i="1"/>
  <c r="W217" i="1"/>
  <c r="W218" i="1" s="1"/>
  <c r="V217" i="1"/>
  <c r="V218" i="1" s="1"/>
  <c r="U214" i="1"/>
  <c r="U213" i="1"/>
  <c r="W212" i="1"/>
  <c r="V212" i="1"/>
  <c r="W211" i="1"/>
  <c r="V211" i="1"/>
  <c r="W210" i="1"/>
  <c r="V210" i="1"/>
  <c r="W209" i="1"/>
  <c r="W213" i="1" s="1"/>
  <c r="V209" i="1"/>
  <c r="V214" i="1" s="1"/>
  <c r="U206" i="1"/>
  <c r="U205" i="1"/>
  <c r="W204" i="1"/>
  <c r="V204" i="1"/>
  <c r="W203" i="1"/>
  <c r="W205" i="1" s="1"/>
  <c r="V203" i="1"/>
  <c r="V205" i="1" s="1"/>
  <c r="U199" i="1"/>
  <c r="U198" i="1"/>
  <c r="W197" i="1"/>
  <c r="W198" i="1" s="1"/>
  <c r="V197" i="1"/>
  <c r="V199" i="1" s="1"/>
  <c r="U194" i="1"/>
  <c r="U193" i="1"/>
  <c r="W192" i="1"/>
  <c r="W193" i="1" s="1"/>
  <c r="V192" i="1"/>
  <c r="V193" i="1" s="1"/>
  <c r="U189" i="1"/>
  <c r="U188" i="1"/>
  <c r="W187" i="1"/>
  <c r="V187" i="1"/>
  <c r="W186" i="1"/>
  <c r="W188" i="1" s="1"/>
  <c r="V186" i="1"/>
  <c r="V189" i="1" s="1"/>
  <c r="U182" i="1"/>
  <c r="U181" i="1"/>
  <c r="W180" i="1"/>
  <c r="V180" i="1"/>
  <c r="W179" i="1"/>
  <c r="W181" i="1" s="1"/>
  <c r="V179" i="1"/>
  <c r="V181" i="1" s="1"/>
  <c r="U177" i="1"/>
  <c r="U176" i="1"/>
  <c r="W175" i="1"/>
  <c r="V175" i="1"/>
  <c r="W174" i="1"/>
  <c r="V174" i="1"/>
  <c r="W173" i="1"/>
  <c r="V173" i="1"/>
  <c r="W172" i="1"/>
  <c r="W176" i="1" s="1"/>
  <c r="V172" i="1"/>
  <c r="V177" i="1" s="1"/>
  <c r="U169" i="1"/>
  <c r="U168" i="1"/>
  <c r="W167" i="1"/>
  <c r="W168" i="1" s="1"/>
  <c r="V167" i="1"/>
  <c r="V168" i="1" s="1"/>
  <c r="U164" i="1"/>
  <c r="U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W163" i="1" s="1"/>
  <c r="V153" i="1"/>
  <c r="V164" i="1" s="1"/>
  <c r="U151" i="1"/>
  <c r="U150" i="1"/>
  <c r="W149" i="1"/>
  <c r="V149" i="1"/>
  <c r="W148" i="1"/>
  <c r="V148" i="1"/>
  <c r="W147" i="1"/>
  <c r="V147" i="1"/>
  <c r="W146" i="1"/>
  <c r="W150" i="1" s="1"/>
  <c r="V146" i="1"/>
  <c r="V150" i="1" s="1"/>
  <c r="U144" i="1"/>
  <c r="U143" i="1"/>
  <c r="W142" i="1"/>
  <c r="W143" i="1" s="1"/>
  <c r="V142" i="1"/>
  <c r="V144" i="1" s="1"/>
  <c r="U140" i="1"/>
  <c r="U139" i="1"/>
  <c r="W138" i="1"/>
  <c r="W139" i="1" s="1"/>
  <c r="V138" i="1"/>
  <c r="V139" i="1" s="1"/>
  <c r="U134" i="1"/>
  <c r="U133" i="1"/>
  <c r="W132" i="1"/>
  <c r="W133" i="1" s="1"/>
  <c r="V132" i="1"/>
  <c r="V134" i="1" s="1"/>
  <c r="U129" i="1"/>
  <c r="U128" i="1"/>
  <c r="W127" i="1"/>
  <c r="V127" i="1"/>
  <c r="W126" i="1"/>
  <c r="W128" i="1" s="1"/>
  <c r="V126" i="1"/>
  <c r="V128" i="1" s="1"/>
  <c r="U123" i="1"/>
  <c r="U122" i="1"/>
  <c r="W121" i="1"/>
  <c r="W122" i="1" s="1"/>
  <c r="V121" i="1"/>
  <c r="V123" i="1" s="1"/>
  <c r="U118" i="1"/>
  <c r="U117" i="1"/>
  <c r="W116" i="1"/>
  <c r="V116" i="1"/>
  <c r="W115" i="1"/>
  <c r="V115" i="1"/>
  <c r="W114" i="1"/>
  <c r="V114" i="1"/>
  <c r="W113" i="1"/>
  <c r="W117" i="1" s="1"/>
  <c r="V113" i="1"/>
  <c r="V117" i="1" s="1"/>
  <c r="U110" i="1"/>
  <c r="U109" i="1"/>
  <c r="W108" i="1"/>
  <c r="W109" i="1" s="1"/>
  <c r="V108" i="1"/>
  <c r="V110" i="1" s="1"/>
  <c r="U105" i="1"/>
  <c r="U104" i="1"/>
  <c r="W103" i="1"/>
  <c r="V103" i="1"/>
  <c r="W102" i="1"/>
  <c r="W104" i="1" s="1"/>
  <c r="V102" i="1"/>
  <c r="V104" i="1" s="1"/>
  <c r="U99" i="1"/>
  <c r="U98" i="1"/>
  <c r="W97" i="1"/>
  <c r="V97" i="1"/>
  <c r="W96" i="1"/>
  <c r="V96" i="1"/>
  <c r="W95" i="1"/>
  <c r="V95" i="1"/>
  <c r="W94" i="1"/>
  <c r="W98" i="1" s="1"/>
  <c r="V94" i="1"/>
  <c r="V99" i="1" s="1"/>
  <c r="U91" i="1"/>
  <c r="U90" i="1"/>
  <c r="W89" i="1"/>
  <c r="V89" i="1"/>
  <c r="W88" i="1"/>
  <c r="V88" i="1"/>
  <c r="W87" i="1"/>
  <c r="W90" i="1" s="1"/>
  <c r="V87" i="1"/>
  <c r="V90" i="1" s="1"/>
  <c r="U84" i="1"/>
  <c r="U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W83" i="1" s="1"/>
  <c r="V76" i="1"/>
  <c r="V84" i="1" s="1"/>
  <c r="U73" i="1"/>
  <c r="U72" i="1"/>
  <c r="W71" i="1"/>
  <c r="V71" i="1"/>
  <c r="W70" i="1"/>
  <c r="W72" i="1" s="1"/>
  <c r="V70" i="1"/>
  <c r="V72" i="1" s="1"/>
  <c r="U67" i="1"/>
  <c r="U66" i="1"/>
  <c r="W65" i="1"/>
  <c r="W66" i="1" s="1"/>
  <c r="V65" i="1"/>
  <c r="V67" i="1" s="1"/>
  <c r="U62" i="1"/>
  <c r="U61" i="1"/>
  <c r="W60" i="1"/>
  <c r="V60" i="1"/>
  <c r="W59" i="1"/>
  <c r="W61" i="1" s="1"/>
  <c r="V59" i="1"/>
  <c r="V61" i="1" s="1"/>
  <c r="U56" i="1"/>
  <c r="U55" i="1"/>
  <c r="W54" i="1"/>
  <c r="V54" i="1"/>
  <c r="W53" i="1"/>
  <c r="V53" i="1"/>
  <c r="W52" i="1"/>
  <c r="V52" i="1"/>
  <c r="W51" i="1"/>
  <c r="V51" i="1"/>
  <c r="W50" i="1"/>
  <c r="V50" i="1"/>
  <c r="W49" i="1"/>
  <c r="W55" i="1" s="1"/>
  <c r="V49" i="1"/>
  <c r="V56" i="1" s="1"/>
  <c r="U46" i="1"/>
  <c r="U45" i="1"/>
  <c r="W44" i="1"/>
  <c r="V44" i="1"/>
  <c r="W43" i="1"/>
  <c r="W45" i="1" s="1"/>
  <c r="V43" i="1"/>
  <c r="V45" i="1" s="1"/>
  <c r="U40" i="1"/>
  <c r="U39" i="1"/>
  <c r="W38" i="1"/>
  <c r="V38" i="1"/>
  <c r="W37" i="1"/>
  <c r="V37" i="1"/>
  <c r="W36" i="1"/>
  <c r="W39" i="1" s="1"/>
  <c r="V36" i="1"/>
  <c r="V40" i="1" s="1"/>
  <c r="U33" i="1"/>
  <c r="U32" i="1"/>
  <c r="W31" i="1"/>
  <c r="V31" i="1"/>
  <c r="W30" i="1"/>
  <c r="V30" i="1"/>
  <c r="W29" i="1"/>
  <c r="V29" i="1"/>
  <c r="W28" i="1"/>
  <c r="W32" i="1" s="1"/>
  <c r="V28" i="1"/>
  <c r="V32" i="1" s="1"/>
  <c r="U24" i="1"/>
  <c r="U243" i="1" s="1"/>
  <c r="U23" i="1"/>
  <c r="U247" i="1" s="1"/>
  <c r="W22" i="1"/>
  <c r="W23" i="1" s="1"/>
  <c r="V22" i="1"/>
  <c r="V24" i="1" s="1"/>
  <c r="H10" i="1"/>
  <c r="A9" i="1"/>
  <c r="F10" i="1" s="1"/>
  <c r="D7" i="1"/>
  <c r="N6" i="1"/>
  <c r="M2" i="1"/>
  <c r="W248" i="1" l="1"/>
  <c r="V23" i="1"/>
  <c r="V39" i="1"/>
  <c r="V55" i="1"/>
  <c r="V66" i="1"/>
  <c r="V83" i="1"/>
  <c r="V98" i="1"/>
  <c r="V109" i="1"/>
  <c r="V122" i="1"/>
  <c r="V133" i="1"/>
  <c r="V143" i="1"/>
  <c r="V163" i="1"/>
  <c r="V176" i="1"/>
  <c r="V188" i="1"/>
  <c r="V198" i="1"/>
  <c r="V213" i="1"/>
  <c r="V224" i="1"/>
  <c r="V236" i="1"/>
  <c r="H9" i="1"/>
  <c r="A10" i="1"/>
  <c r="V33" i="1"/>
  <c r="V46" i="1"/>
  <c r="V62" i="1"/>
  <c r="V73" i="1"/>
  <c r="V91" i="1"/>
  <c r="V105" i="1"/>
  <c r="V118" i="1"/>
  <c r="V129" i="1"/>
  <c r="V140" i="1"/>
  <c r="V151" i="1"/>
  <c r="V169" i="1"/>
  <c r="V182" i="1"/>
  <c r="V194" i="1"/>
  <c r="V206" i="1"/>
  <c r="V219" i="1"/>
  <c r="V231" i="1"/>
  <c r="V242" i="1"/>
  <c r="V244" i="1"/>
  <c r="V245" i="1"/>
  <c r="F9" i="1"/>
  <c r="J9" i="1"/>
  <c r="V243" i="1" l="1"/>
  <c r="V247" i="1"/>
  <c r="V246" i="1"/>
</calcChain>
</file>

<file path=xl/sharedStrings.xml><?xml version="1.0" encoding="utf-8"?>
<sst xmlns="http://schemas.openxmlformats.org/spreadsheetml/2006/main" count="776" uniqueCount="396">
  <si>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</si>
  <si>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</si>
  <si>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</si>
  <si>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</si>
  <si>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</si>
  <si>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</si>
  <si>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</si>
  <si>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</si>
  <si>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</si>
  <si>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</si>
  <si>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</si>
  <si>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</si>
  <si>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</si>
  <si>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</si>
  <si>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</si>
  <si>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</si>
  <si>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</si>
  <si>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</si>
  <si>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</si>
  <si>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</si>
  <si>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</si>
  <si>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</si>
  <si>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</si>
  <si>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</si>
  <si>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</si>
  <si>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</si>
  <si>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</si>
  <si>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</si>
  <si>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</si>
  <si>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</si>
  <si>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</si>
  <si>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</si>
  <si>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</si>
  <si>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</si>
  <si>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</si>
  <si>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</si>
  <si>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</si>
  <si>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</si>
  <si>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</si>
  <si>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</si>
  <si>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</si>
  <si>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</si>
  <si>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</si>
  <si>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</si>
  <si>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</si>
  <si>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</si>
  <si>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</si>
  <si>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</si>
  <si>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</si>
  <si>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</si>
  <si>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</si>
  <si>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</si>
  <si>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</si>
  <si>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</si>
  <si>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</si>
  <si>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</si>
  <si>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</si>
  <si>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</si>
  <si>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</si>
  <si>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</si>
  <si>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</si>
  <si>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</si>
  <si>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</si>
  <si>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</si>
  <si>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</si>
  <si>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</si>
  <si>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</si>
  <si>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</si>
  <si>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</si>
  <si>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</si>
  <si>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</si>
  <si>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</si>
  <si>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</si>
  <si>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</si>
  <si>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</si>
  <si>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</si>
  <si>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</si>
  <si>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</si>
  <si>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</si>
  <si>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</si>
  <si>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</si>
  <si>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</si>
  <si>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</si>
  <si>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</si>
  <si>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</si>
  <si>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</si>
  <si>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</si>
  <si>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</si>
  <si>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</si>
  <si>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</si>
  <si>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</si>
  <si>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</si>
  <si>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</si>
  <si>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</si>
  <si>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</si>
  <si>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</si>
  <si>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</si>
  <si>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</si>
  <si>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</si>
  <si>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</si>
  <si>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</si>
  <si>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</si>
  <si>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</si>
  <si>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</si>
  <si>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</si>
  <si>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</si>
  <si>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</si>
  <si>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</si>
  <si>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</si>
  <si>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</si>
  <si>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</si>
  <si>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</si>
  <si>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</si>
  <si>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</si>
  <si>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</si>
  <si>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</si>
  <si>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</si>
  <si>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</si>
  <si>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</si>
  <si>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</si>
  <si>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</si>
  <si>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</si>
  <si>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</si>
  <si>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</si>
  <si>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</si>
  <si>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</si>
  <si>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</si>
  <si>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</si>
  <si>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</si>
  <si>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</si>
  <si>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</si>
  <si>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</si>
  <si>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</si>
  <si>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</si>
  <si>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</si>
  <si>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</si>
  <si>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</si>
  <si>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</si>
  <si>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</si>
  <si>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</si>
  <si>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</si>
  <si>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</si>
  <si>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</si>
  <si>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</si>
  <si>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</si>
  <si>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</si>
  <si>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</si>
  <si>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</si>
  <si>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</si>
  <si>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</si>
  <si>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</si>
  <si>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</si>
  <si>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</si>
  <si>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</si>
  <si>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</si>
  <si>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</si>
  <si>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</si>
  <si>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</si>
  <si>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</si>
  <si>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</si>
  <si>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</si>
  <si>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</si>
  <si>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</si>
  <si>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</si>
  <si>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</si>
  <si>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</si>
  <si>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</si>
  <si>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</si>
  <si>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</si>
  <si>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</si>
  <si>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</si>
  <si>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</si>
  <si>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</si>
  <si>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</si>
  <si>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</si>
  <si>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</si>
  <si>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</si>
  <si>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</si>
  <si>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</si>
  <si>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</si>
  <si>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</si>
  <si>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</si>
  <si>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</si>
  <si>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</si>
  <si>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</si>
  <si>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</si>
  <si>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</si>
  <si>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</si>
  <si>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</si>
  <si>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</si>
  <si>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</si>
  <si>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</si>
  <si>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</si>
  <si>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</si>
  <si>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</si>
  <si>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</si>
  <si>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</si>
  <si>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</si>
  <si>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</si>
  <si>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</si>
  <si>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</si>
  <si>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</si>
  <si>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</si>
  <si>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</si>
  <si>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</si>
  <si>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</si>
  <si>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</si>
  <si>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</si>
  <si>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</si>
  <si>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</si>
  <si>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</si>
  <si>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</si>
  <si>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</si>
  <si>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</si>
  <si>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</si>
  <si>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</si>
  <si>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</si>
  <si>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</si>
  <si>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</si>
  <si>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</si>
  <si>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</si>
  <si>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</si>
  <si>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</si>
  <si>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</si>
  <si>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</si>
  <si>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</si>
  <si>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</si>
  <si>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</si>
  <si>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</si>
  <si>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</si>
  <si>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</si>
  <si>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</si>
  <si>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</si>
  <si>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</si>
  <si>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</si>
  <si>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</si>
  <si>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</si>
  <si>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</si>
  <si>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</si>
  <si>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</si>
  <si>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</si>
  <si>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</si>
  <si>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</si>
  <si>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</si>
  <si>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</si>
  <si>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</si>
  <si>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</si>
  <si>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</si>
  <si>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</si>
  <si>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</si>
  <si>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</si>
  <si>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</si>
  <si>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</si>
  <si>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</si>
  <si>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</si>
  <si>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</si>
  <si>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</si>
  <si>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</si>
  <si>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</si>
  <si>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</si>
  <si>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</si>
  <si>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</si>
  <si>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</si>
  <si>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</si>
  <si>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</si>
  <si>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</si>
  <si>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</si>
  <si>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</si>
  <si>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</si>
  <si>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</si>
  <si>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</si>
  <si>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</si>
  <si>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</si>
  <si>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</si>
  <si>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</si>
  <si>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</si>
  <si>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</si>
  <si>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</si>
  <si>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</si>
  <si>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</si>
  <si>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</si>
  <si>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</si>
  <si>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</si>
  <si>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</si>
  <si>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</si>
  <si>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</si>
  <si>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</si>
  <si>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</si>
  <si>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</si>
  <si>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</si>
  <si>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</si>
  <si>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</si>
  <si>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</si>
  <si>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</si>
  <si>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</si>
  <si>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</si>
  <si>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</si>
  <si>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</si>
  <si>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</si>
  <si>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</si>
  <si>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</si>
  <si>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</si>
  <si>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</si>
  <si>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</si>
  <si>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</si>
  <si>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</si>
  <si>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</si>
  <si>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</si>
  <si>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</si>
  <si>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</si>
  <si>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</si>
  <si>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</si>
  <si>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</si>
  <si>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</si>
  <si>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</si>
  <si>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</si>
  <si>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</si>
  <si>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</si>
  <si>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</si>
  <si>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</si>
  <si>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</si>
  <si>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</si>
  <si>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</si>
  <si>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</si>
  <si>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</si>
  <si>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</si>
  <si>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</si>
  <si>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</si>
  <si>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</si>
  <si>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</si>
  <si>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</si>
  <si>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</si>
  <si>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</si>
  <si>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</si>
  <si>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</si>
  <si>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</si>
  <si>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</si>
  <si>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</si>
  <si>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</si>
  <si>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</si>
  <si>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</si>
  <si>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</si>
  <si>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</si>
  <si>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</si>
  <si>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</si>
  <si>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</si>
  <si>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</si>
  <si>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</si>
  <si>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</si>
  <si>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</si>
  <si>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</si>
  <si>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</si>
  <si>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</si>
  <si>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</si>
  <si>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</si>
  <si>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</si>
  <si>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</si>
  <si>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</si>
  <si>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</si>
  <si>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</si>
  <si>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</si>
  <si>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</si>
  <si>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</si>
  <si>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</si>
  <si>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</si>
  <si>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</si>
  <si>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</si>
  <si>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</si>
  <si>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</si>
  <si>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</si>
  <si>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</si>
  <si>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</si>
  <si>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</si>
  <si>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Краснодарский край, Сочи г, Фурманова ул, д. 12Г,</t>
  </si>
  <si>
    <t>590704_6</t>
  </si>
  <si>
    <t>1</t>
  </si>
  <si>
    <t>ЛП, ООО, Краснодарский край, Сочи г, Строительный пер, д. 10А,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</si>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</sst>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2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2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3"/>
  <sheetViews>
    <sheetView showGridLines="0" tabSelected="1" topLeftCell="A218" zoomScale="93" zoomScaleNormal="93" zoomScaleSheetLayoutView="100" workbookViewId="0">
      <selection activeCell="U29" sqref="U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231" t="s">
        <v>0</v>
      </c>
      <c r="E1" s="194"/>
      <c r="F1" s="194"/>
      <c r="G1" s="13" t="s">
        <v>1</v>
      </c>
      <c r="H1" s="231" t="s">
        <v>2</v>
      </c>
      <c r="I1" s="194"/>
      <c r="J1" s="194"/>
      <c r="K1" s="194"/>
      <c r="L1" s="194"/>
      <c r="M1" s="194"/>
      <c r="N1" s="194"/>
      <c r="O1" s="232" t="s">
        <v>3</v>
      </c>
      <c r="P1" s="194"/>
      <c r="Q1" s="19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9"/>
      <c r="O2" s="79"/>
      <c r="P2" s="79"/>
      <c r="Q2" s="79"/>
      <c r="R2" s="79"/>
      <c r="S2" s="79"/>
      <c r="T2" s="79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9"/>
      <c r="N3" s="79"/>
      <c r="O3" s="79"/>
      <c r="P3" s="79"/>
      <c r="Q3" s="79"/>
      <c r="R3" s="79"/>
      <c r="S3" s="79"/>
      <c r="T3" s="79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213" t="s">
        <v>8</v>
      </c>
      <c r="B5" s="82"/>
      <c r="C5" s="83"/>
      <c r="D5" s="234"/>
      <c r="E5" s="235"/>
      <c r="F5" s="236" t="s">
        <v>9</v>
      </c>
      <c r="G5" s="83"/>
      <c r="H5" s="234"/>
      <c r="I5" s="237"/>
      <c r="J5" s="237"/>
      <c r="K5" s="235"/>
      <c r="M5" s="25" t="s">
        <v>10</v>
      </c>
      <c r="N5" s="230"/>
      <c r="O5" s="208"/>
      <c r="Q5" s="238" t="s">
        <v>11</v>
      </c>
      <c r="R5" s="85"/>
      <c r="S5" s="239"/>
      <c r="T5" s="208"/>
      <c r="Y5" s="52"/>
      <c r="Z5" s="52"/>
      <c r="AA5" s="52"/>
    </row>
    <row r="6" spans="1:28" s="59" customFormat="1" ht="24" customHeight="1" x14ac:dyDescent="0.2">
      <c r="A6" s="213" t="s">
        <v>12</v>
      </c>
      <c r="B6" s="82"/>
      <c r="C6" s="83"/>
      <c r="D6" s="214"/>
      <c r="E6" s="215"/>
      <c r="F6" s="215"/>
      <c r="G6" s="215"/>
      <c r="H6" s="215"/>
      <c r="I6" s="215"/>
      <c r="J6" s="215"/>
      <c r="K6" s="208"/>
      <c r="M6" s="25" t="s">
        <v>13</v>
      </c>
      <c r="N6" s="216" t="str">
        <f>IF(N5=0," ",CHOOSE(WEEKDAY(N5,2),"Понедельник","Вторник","Среда","Четверг","Пятница","Суббота","Воскресенье"))</f>
        <v xml:space="preserve"> </v>
      </c>
      <c r="O6" s="87"/>
      <c r="Q6" s="217" t="s">
        <v>14</v>
      </c>
      <c r="R6" s="85"/>
      <c r="S6" s="218" t="s">
        <v>15</v>
      </c>
      <c r="T6" s="210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223">
        <f>IFERROR(VLOOKUP(DeliveryAddress,Table,3,0),1)</f>
        <v>1</v>
      </c>
      <c r="E7" s="224"/>
      <c r="F7" s="224"/>
      <c r="G7" s="224"/>
      <c r="H7" s="224"/>
      <c r="I7" s="224"/>
      <c r="J7" s="224"/>
      <c r="K7" s="212"/>
      <c r="M7" s="25"/>
      <c r="N7" s="43"/>
      <c r="O7" s="43"/>
      <c r="Q7" s="79"/>
      <c r="R7" s="85"/>
      <c r="S7" s="219"/>
      <c r="T7" s="220"/>
      <c r="Y7" s="52"/>
      <c r="Z7" s="52"/>
      <c r="AA7" s="52"/>
    </row>
    <row r="8" spans="1:28" s="59" customFormat="1" ht="25.5" customHeight="1" x14ac:dyDescent="0.2">
      <c r="A8" s="225" t="s">
        <v>16</v>
      </c>
      <c r="B8" s="76"/>
      <c r="C8" s="77"/>
      <c r="D8" s="226"/>
      <c r="E8" s="227"/>
      <c r="F8" s="227"/>
      <c r="G8" s="227"/>
      <c r="H8" s="227"/>
      <c r="I8" s="227"/>
      <c r="J8" s="227"/>
      <c r="K8" s="228"/>
      <c r="M8" s="25" t="s">
        <v>17</v>
      </c>
      <c r="N8" s="207"/>
      <c r="O8" s="208"/>
      <c r="Q8" s="79"/>
      <c r="R8" s="85"/>
      <c r="S8" s="219"/>
      <c r="T8" s="220"/>
      <c r="Y8" s="52"/>
      <c r="Z8" s="52"/>
      <c r="AA8" s="52"/>
    </row>
    <row r="9" spans="1:28" s="59" customFormat="1" ht="39.950000000000003" customHeight="1" x14ac:dyDescent="0.2">
      <c r="A9" s="2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"/>
      <c r="C9" s="79"/>
      <c r="D9" s="204"/>
      <c r="E9" s="205"/>
      <c r="F9" s="2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"/>
      <c r="H9" s="229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M9" s="27" t="s">
        <v>18</v>
      </c>
      <c r="N9" s="230"/>
      <c r="O9" s="208"/>
      <c r="Q9" s="79"/>
      <c r="R9" s="85"/>
      <c r="S9" s="221"/>
      <c r="T9" s="222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2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"/>
      <c r="C10" s="79"/>
      <c r="D10" s="204"/>
      <c r="E10" s="205"/>
      <c r="F10" s="2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"/>
      <c r="H10" s="206" t="str">
        <f>IFERROR(VLOOKUP($D$10,Proxy,2,FALSE),"")</f>
        <v/>
      </c>
      <c r="I10" s="79"/>
      <c r="J10" s="79"/>
      <c r="K10" s="79"/>
      <c r="M10" s="27" t="s">
        <v>19</v>
      </c>
      <c r="N10" s="207"/>
      <c r="O10" s="208"/>
      <c r="R10" s="25" t="s">
        <v>20</v>
      </c>
      <c r="S10" s="209" t="s">
        <v>21</v>
      </c>
      <c r="T10" s="210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207"/>
      <c r="O11" s="208"/>
      <c r="R11" s="25" t="s">
        <v>24</v>
      </c>
      <c r="S11" s="190" t="s">
        <v>25</v>
      </c>
      <c r="T11" s="191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89" t="s">
        <v>26</v>
      </c>
      <c r="B12" s="82"/>
      <c r="C12" s="82"/>
      <c r="D12" s="82"/>
      <c r="E12" s="82"/>
      <c r="F12" s="82"/>
      <c r="G12" s="82"/>
      <c r="H12" s="82"/>
      <c r="I12" s="82"/>
      <c r="J12" s="82"/>
      <c r="K12" s="83"/>
      <c r="M12" s="25" t="s">
        <v>27</v>
      </c>
      <c r="N12" s="211"/>
      <c r="O12" s="212"/>
      <c r="P12" s="24"/>
      <c r="R12" s="25"/>
      <c r="S12" s="194"/>
      <c r="T12" s="79"/>
      <c r="Y12" s="52"/>
      <c r="Z12" s="52"/>
      <c r="AA12" s="52"/>
    </row>
    <row r="13" spans="1:28" s="59" customFormat="1" ht="23.25" customHeight="1" x14ac:dyDescent="0.2">
      <c r="A13" s="189" t="s">
        <v>28</v>
      </c>
      <c r="B13" s="82"/>
      <c r="C13" s="82"/>
      <c r="D13" s="82"/>
      <c r="E13" s="82"/>
      <c r="F13" s="82"/>
      <c r="G13" s="82"/>
      <c r="H13" s="82"/>
      <c r="I13" s="82"/>
      <c r="J13" s="82"/>
      <c r="K13" s="83"/>
      <c r="L13" s="27"/>
      <c r="M13" s="27" t="s">
        <v>29</v>
      </c>
      <c r="N13" s="190"/>
      <c r="O13" s="191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89" t="s">
        <v>30</v>
      </c>
      <c r="B14" s="82"/>
      <c r="C14" s="82"/>
      <c r="D14" s="82"/>
      <c r="E14" s="82"/>
      <c r="F14" s="82"/>
      <c r="G14" s="82"/>
      <c r="H14" s="82"/>
      <c r="I14" s="82"/>
      <c r="J14" s="82"/>
      <c r="K14" s="83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92" t="s">
        <v>31</v>
      </c>
      <c r="B15" s="82"/>
      <c r="C15" s="82"/>
      <c r="D15" s="82"/>
      <c r="E15" s="82"/>
      <c r="F15" s="82"/>
      <c r="G15" s="82"/>
      <c r="H15" s="82"/>
      <c r="I15" s="82"/>
      <c r="J15" s="82"/>
      <c r="K15" s="83"/>
      <c r="M15" s="193" t="s">
        <v>32</v>
      </c>
      <c r="N15" s="194"/>
      <c r="O15" s="194"/>
      <c r="P15" s="194"/>
      <c r="Q15" s="19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95"/>
      <c r="N16" s="195"/>
      <c r="O16" s="195"/>
      <c r="P16" s="195"/>
      <c r="Q16" s="195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78" t="s">
        <v>33</v>
      </c>
      <c r="B17" s="178" t="s">
        <v>34</v>
      </c>
      <c r="C17" s="197" t="s">
        <v>35</v>
      </c>
      <c r="D17" s="178" t="s">
        <v>36</v>
      </c>
      <c r="E17" s="198"/>
      <c r="F17" s="178" t="s">
        <v>37</v>
      </c>
      <c r="G17" s="178" t="s">
        <v>38</v>
      </c>
      <c r="H17" s="178" t="s">
        <v>39</v>
      </c>
      <c r="I17" s="178" t="s">
        <v>40</v>
      </c>
      <c r="J17" s="178" t="s">
        <v>41</v>
      </c>
      <c r="K17" s="178" t="s">
        <v>42</v>
      </c>
      <c r="L17" s="178" t="s">
        <v>43</v>
      </c>
      <c r="M17" s="178" t="s">
        <v>44</v>
      </c>
      <c r="N17" s="201"/>
      <c r="O17" s="201"/>
      <c r="P17" s="201"/>
      <c r="Q17" s="198"/>
      <c r="R17" s="196" t="s">
        <v>45</v>
      </c>
      <c r="S17" s="83"/>
      <c r="T17" s="178" t="s">
        <v>46</v>
      </c>
      <c r="U17" s="178" t="s">
        <v>47</v>
      </c>
      <c r="V17" s="180" t="s">
        <v>48</v>
      </c>
      <c r="W17" s="178" t="s">
        <v>49</v>
      </c>
      <c r="X17" s="182" t="s">
        <v>50</v>
      </c>
      <c r="Y17" s="182" t="s">
        <v>51</v>
      </c>
      <c r="Z17" s="182" t="s">
        <v>52</v>
      </c>
      <c r="AA17" s="184"/>
      <c r="AB17" s="185"/>
    </row>
    <row r="18" spans="1:28" ht="14.25" customHeight="1" x14ac:dyDescent="0.2">
      <c r="A18" s="179"/>
      <c r="B18" s="179"/>
      <c r="C18" s="179"/>
      <c r="D18" s="199"/>
      <c r="E18" s="200"/>
      <c r="F18" s="179"/>
      <c r="G18" s="179"/>
      <c r="H18" s="179"/>
      <c r="I18" s="179"/>
      <c r="J18" s="179"/>
      <c r="K18" s="179"/>
      <c r="L18" s="179"/>
      <c r="M18" s="199"/>
      <c r="N18" s="202"/>
      <c r="O18" s="202"/>
      <c r="P18" s="202"/>
      <c r="Q18" s="200"/>
      <c r="R18" s="60" t="s">
        <v>53</v>
      </c>
      <c r="S18" s="60" t="s">
        <v>54</v>
      </c>
      <c r="T18" s="179"/>
      <c r="U18" s="179"/>
      <c r="V18" s="181"/>
      <c r="W18" s="179"/>
      <c r="X18" s="183"/>
      <c r="Y18" s="183"/>
      <c r="Z18" s="186"/>
      <c r="AA18" s="187"/>
      <c r="AB18" s="188"/>
    </row>
    <row r="19" spans="1:28" ht="27.75" customHeight="1" x14ac:dyDescent="0.2">
      <c r="A19" s="94" t="s">
        <v>55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49"/>
      <c r="Y19" s="49"/>
    </row>
    <row r="20" spans="1:28" ht="16.5" customHeight="1" x14ac:dyDescent="0.25">
      <c r="A20" s="90" t="s">
        <v>55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61"/>
      <c r="Y20" s="61"/>
    </row>
    <row r="21" spans="1:28" ht="14.25" customHeight="1" x14ac:dyDescent="0.25">
      <c r="A21" s="91" t="s">
        <v>56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62"/>
      <c r="Y21" s="62"/>
    </row>
    <row r="22" spans="1:28" ht="27" customHeight="1" x14ac:dyDescent="0.25">
      <c r="A22" s="55" t="s">
        <v>57</v>
      </c>
      <c r="B22" s="55" t="s">
        <v>58</v>
      </c>
      <c r="C22" s="32">
        <v>4301070826</v>
      </c>
      <c r="D22" s="86">
        <v>4607111035752</v>
      </c>
      <c r="E22" s="87"/>
      <c r="F22" s="64">
        <v>0.43</v>
      </c>
      <c r="G22" s="33">
        <v>16</v>
      </c>
      <c r="H22" s="64">
        <v>6.88</v>
      </c>
      <c r="I22" s="64">
        <v>7.2539999999999996</v>
      </c>
      <c r="J22" s="33">
        <v>84</v>
      </c>
      <c r="K22" s="34" t="s">
        <v>59</v>
      </c>
      <c r="L22" s="33">
        <v>90</v>
      </c>
      <c r="M22" s="177" t="s">
        <v>60</v>
      </c>
      <c r="N22" s="89"/>
      <c r="O22" s="89"/>
      <c r="P22" s="89"/>
      <c r="Q22" s="87"/>
      <c r="R22" s="35"/>
      <c r="S22" s="35"/>
      <c r="T22" s="36" t="s">
        <v>61</v>
      </c>
      <c r="U22" s="65">
        <v>0</v>
      </c>
      <c r="V22" s="66">
        <f>IFERROR(IF(U22="","",U22),"")</f>
        <v>0</v>
      </c>
      <c r="W22" s="37">
        <f>IFERROR(IF(U22="","",U22*0.0155),"")</f>
        <v>0</v>
      </c>
      <c r="X22" s="57"/>
      <c r="Y22" s="58"/>
    </row>
    <row r="23" spans="1:28" x14ac:dyDescent="0.2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80"/>
      <c r="M23" s="75" t="s">
        <v>62</v>
      </c>
      <c r="N23" s="76"/>
      <c r="O23" s="76"/>
      <c r="P23" s="76"/>
      <c r="Q23" s="76"/>
      <c r="R23" s="76"/>
      <c r="S23" s="77"/>
      <c r="T23" s="38" t="s">
        <v>61</v>
      </c>
      <c r="U23" s="67">
        <f>IFERROR(SUM(U22:U22),"0")</f>
        <v>0</v>
      </c>
      <c r="V23" s="67">
        <f>IFERROR(SUM(V22:V22),"0")</f>
        <v>0</v>
      </c>
      <c r="W23" s="67">
        <f>IFERROR(IF(W22="",0,W22),"0")</f>
        <v>0</v>
      </c>
      <c r="X23" s="68"/>
      <c r="Y23" s="68"/>
    </row>
    <row r="24" spans="1:28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80"/>
      <c r="M24" s="75" t="s">
        <v>62</v>
      </c>
      <c r="N24" s="76"/>
      <c r="O24" s="76"/>
      <c r="P24" s="76"/>
      <c r="Q24" s="76"/>
      <c r="R24" s="76"/>
      <c r="S24" s="77"/>
      <c r="T24" s="38" t="s">
        <v>63</v>
      </c>
      <c r="U24" s="67">
        <f>IFERROR(SUMPRODUCT(U22:U22*H22:H22),"0")</f>
        <v>0</v>
      </c>
      <c r="V24" s="67">
        <f>IFERROR(SUMPRODUCT(V22:V22*H22:H22),"0")</f>
        <v>0</v>
      </c>
      <c r="W24" s="38"/>
      <c r="X24" s="68"/>
      <c r="Y24" s="68"/>
    </row>
    <row r="25" spans="1:28" ht="27.75" customHeight="1" x14ac:dyDescent="0.2">
      <c r="A25" s="94" t="s">
        <v>64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49"/>
      <c r="Y25" s="49"/>
    </row>
    <row r="26" spans="1:28" ht="16.5" customHeight="1" x14ac:dyDescent="0.25">
      <c r="A26" s="90" t="s">
        <v>65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61"/>
      <c r="Y26" s="61"/>
    </row>
    <row r="27" spans="1:28" ht="14.25" customHeight="1" x14ac:dyDescent="0.25">
      <c r="A27" s="91" t="s">
        <v>66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62"/>
      <c r="Y27" s="62"/>
    </row>
    <row r="28" spans="1:28" ht="27" customHeight="1" x14ac:dyDescent="0.25">
      <c r="A28" s="55" t="s">
        <v>67</v>
      </c>
      <c r="B28" s="55" t="s">
        <v>68</v>
      </c>
      <c r="C28" s="32">
        <v>4301132066</v>
      </c>
      <c r="D28" s="86">
        <v>4607111036520</v>
      </c>
      <c r="E28" s="87"/>
      <c r="F28" s="64">
        <v>0.25</v>
      </c>
      <c r="G28" s="33">
        <v>6</v>
      </c>
      <c r="H28" s="64">
        <v>1.5</v>
      </c>
      <c r="I28" s="64">
        <v>1.9218</v>
      </c>
      <c r="J28" s="33">
        <v>126</v>
      </c>
      <c r="K28" s="34" t="s">
        <v>59</v>
      </c>
      <c r="L28" s="33">
        <v>180</v>
      </c>
      <c r="M28" s="173" t="s">
        <v>69</v>
      </c>
      <c r="N28" s="89"/>
      <c r="O28" s="89"/>
      <c r="P28" s="89"/>
      <c r="Q28" s="87"/>
      <c r="R28" s="35"/>
      <c r="S28" s="35"/>
      <c r="T28" s="36" t="s">
        <v>61</v>
      </c>
      <c r="U28" s="65">
        <v>20</v>
      </c>
      <c r="V28" s="66">
        <f>IFERROR(IF(U28="","",U28),"")</f>
        <v>20</v>
      </c>
      <c r="W28" s="37">
        <f>IFERROR(IF(U28="","",U28*0.00936),"")</f>
        <v>0.18720000000000001</v>
      </c>
      <c r="X28" s="57"/>
      <c r="Y28" s="58"/>
    </row>
    <row r="29" spans="1:28" ht="27" customHeight="1" x14ac:dyDescent="0.25">
      <c r="A29" s="55" t="s">
        <v>70</v>
      </c>
      <c r="B29" s="55" t="s">
        <v>71</v>
      </c>
      <c r="C29" s="32">
        <v>4301132063</v>
      </c>
      <c r="D29" s="86">
        <v>4607111036605</v>
      </c>
      <c r="E29" s="87"/>
      <c r="F29" s="64">
        <v>0.25</v>
      </c>
      <c r="G29" s="33">
        <v>6</v>
      </c>
      <c r="H29" s="64">
        <v>1.5</v>
      </c>
      <c r="I29" s="64">
        <v>1.9218</v>
      </c>
      <c r="J29" s="33">
        <v>126</v>
      </c>
      <c r="K29" s="34" t="s">
        <v>59</v>
      </c>
      <c r="L29" s="33">
        <v>180</v>
      </c>
      <c r="M29" s="174" t="s">
        <v>72</v>
      </c>
      <c r="N29" s="89"/>
      <c r="O29" s="89"/>
      <c r="P29" s="89"/>
      <c r="Q29" s="87"/>
      <c r="R29" s="35"/>
      <c r="S29" s="35"/>
      <c r="T29" s="36" t="s">
        <v>61</v>
      </c>
      <c r="U29" s="65">
        <v>0</v>
      </c>
      <c r="V29" s="66">
        <f>IFERROR(IF(U29="","",U29),"")</f>
        <v>0</v>
      </c>
      <c r="W29" s="37">
        <f>IFERROR(IF(U29="","",U29*0.00936),"")</f>
        <v>0</v>
      </c>
      <c r="X29" s="57"/>
      <c r="Y29" s="58"/>
    </row>
    <row r="30" spans="1:28" ht="27" customHeight="1" x14ac:dyDescent="0.25">
      <c r="A30" s="55" t="s">
        <v>73</v>
      </c>
      <c r="B30" s="55" t="s">
        <v>74</v>
      </c>
      <c r="C30" s="32">
        <v>4301132064</v>
      </c>
      <c r="D30" s="86">
        <v>4607111036537</v>
      </c>
      <c r="E30" s="87"/>
      <c r="F30" s="64">
        <v>0.25</v>
      </c>
      <c r="G30" s="33">
        <v>6</v>
      </c>
      <c r="H30" s="64">
        <v>1.5</v>
      </c>
      <c r="I30" s="64">
        <v>1.9218</v>
      </c>
      <c r="J30" s="33">
        <v>126</v>
      </c>
      <c r="K30" s="34" t="s">
        <v>59</v>
      </c>
      <c r="L30" s="33">
        <v>180</v>
      </c>
      <c r="M30" s="175" t="s">
        <v>75</v>
      </c>
      <c r="N30" s="89"/>
      <c r="O30" s="89"/>
      <c r="P30" s="89"/>
      <c r="Q30" s="87"/>
      <c r="R30" s="35"/>
      <c r="S30" s="35"/>
      <c r="T30" s="36" t="s">
        <v>61</v>
      </c>
      <c r="U30" s="65">
        <v>0</v>
      </c>
      <c r="V30" s="66">
        <f>IFERROR(IF(U30="","",U30),"")</f>
        <v>0</v>
      </c>
      <c r="W30" s="37">
        <f>IFERROR(IF(U30="","",U30*0.00936),"")</f>
        <v>0</v>
      </c>
      <c r="X30" s="57"/>
      <c r="Y30" s="58"/>
    </row>
    <row r="31" spans="1:28" ht="27" customHeight="1" x14ac:dyDescent="0.25">
      <c r="A31" s="55" t="s">
        <v>76</v>
      </c>
      <c r="B31" s="55" t="s">
        <v>77</v>
      </c>
      <c r="C31" s="32">
        <v>4301132065</v>
      </c>
      <c r="D31" s="86">
        <v>4607111036599</v>
      </c>
      <c r="E31" s="87"/>
      <c r="F31" s="64">
        <v>0.25</v>
      </c>
      <c r="G31" s="33">
        <v>6</v>
      </c>
      <c r="H31" s="64">
        <v>1.5</v>
      </c>
      <c r="I31" s="64">
        <v>1.9218</v>
      </c>
      <c r="J31" s="33">
        <v>126</v>
      </c>
      <c r="K31" s="34" t="s">
        <v>59</v>
      </c>
      <c r="L31" s="33">
        <v>180</v>
      </c>
      <c r="M31" s="176" t="s">
        <v>78</v>
      </c>
      <c r="N31" s="89"/>
      <c r="O31" s="89"/>
      <c r="P31" s="89"/>
      <c r="Q31" s="87"/>
      <c r="R31" s="35"/>
      <c r="S31" s="35"/>
      <c r="T31" s="36" t="s">
        <v>61</v>
      </c>
      <c r="U31" s="65">
        <v>0</v>
      </c>
      <c r="V31" s="66">
        <f>IFERROR(IF(U31="","",U31),"")</f>
        <v>0</v>
      </c>
      <c r="W31" s="37">
        <f>IFERROR(IF(U31="","",U31*0.00936),"")</f>
        <v>0</v>
      </c>
      <c r="X31" s="57"/>
      <c r="Y31" s="58"/>
    </row>
    <row r="32" spans="1:28" x14ac:dyDescent="0.2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80"/>
      <c r="M32" s="75" t="s">
        <v>62</v>
      </c>
      <c r="N32" s="76"/>
      <c r="O32" s="76"/>
      <c r="P32" s="76"/>
      <c r="Q32" s="76"/>
      <c r="R32" s="76"/>
      <c r="S32" s="77"/>
      <c r="T32" s="38" t="s">
        <v>61</v>
      </c>
      <c r="U32" s="67">
        <f>IFERROR(SUM(U28:U31),"0")</f>
        <v>20</v>
      </c>
      <c r="V32" s="67">
        <f>IFERROR(SUM(V28:V31),"0")</f>
        <v>20</v>
      </c>
      <c r="W32" s="67">
        <f>IFERROR(IF(W28="",0,W28),"0")+IFERROR(IF(W29="",0,W29),"0")+IFERROR(IF(W30="",0,W30),"0")+IFERROR(IF(W31="",0,W31),"0")</f>
        <v>0.18720000000000001</v>
      </c>
      <c r="X32" s="68"/>
      <c r="Y32" s="68"/>
    </row>
    <row r="33" spans="1:25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80"/>
      <c r="M33" s="75" t="s">
        <v>62</v>
      </c>
      <c r="N33" s="76"/>
      <c r="O33" s="76"/>
      <c r="P33" s="76"/>
      <c r="Q33" s="76"/>
      <c r="R33" s="76"/>
      <c r="S33" s="77"/>
      <c r="T33" s="38" t="s">
        <v>63</v>
      </c>
      <c r="U33" s="67">
        <f>IFERROR(SUMPRODUCT(U28:U31*H28:H31),"0")</f>
        <v>30</v>
      </c>
      <c r="V33" s="67">
        <f>IFERROR(SUMPRODUCT(V28:V31*H28:H31),"0")</f>
        <v>30</v>
      </c>
      <c r="W33" s="38"/>
      <c r="X33" s="68"/>
      <c r="Y33" s="68"/>
    </row>
    <row r="34" spans="1:25" ht="16.5" customHeight="1" x14ac:dyDescent="0.25">
      <c r="A34" s="90" t="s">
        <v>79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61"/>
      <c r="Y34" s="61"/>
    </row>
    <row r="35" spans="1:25" ht="14.25" customHeight="1" x14ac:dyDescent="0.25">
      <c r="A35" s="91" t="s">
        <v>56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62"/>
      <c r="Y35" s="62"/>
    </row>
    <row r="36" spans="1:25" ht="27" customHeight="1" x14ac:dyDescent="0.25">
      <c r="A36" s="55" t="s">
        <v>80</v>
      </c>
      <c r="B36" s="55" t="s">
        <v>81</v>
      </c>
      <c r="C36" s="32">
        <v>4301070865</v>
      </c>
      <c r="D36" s="86">
        <v>4607111036285</v>
      </c>
      <c r="E36" s="87"/>
      <c r="F36" s="64">
        <v>0.75</v>
      </c>
      <c r="G36" s="33">
        <v>8</v>
      </c>
      <c r="H36" s="64">
        <v>6</v>
      </c>
      <c r="I36" s="64">
        <v>6.27</v>
      </c>
      <c r="J36" s="33">
        <v>84</v>
      </c>
      <c r="K36" s="34" t="s">
        <v>59</v>
      </c>
      <c r="L36" s="33">
        <v>180</v>
      </c>
      <c r="M36" s="170" t="s">
        <v>82</v>
      </c>
      <c r="N36" s="89"/>
      <c r="O36" s="89"/>
      <c r="P36" s="89"/>
      <c r="Q36" s="87"/>
      <c r="R36" s="35"/>
      <c r="S36" s="35"/>
      <c r="T36" s="36" t="s">
        <v>61</v>
      </c>
      <c r="U36" s="65">
        <v>0</v>
      </c>
      <c r="V36" s="66">
        <f>IFERROR(IF(U36="","",U36),"")</f>
        <v>0</v>
      </c>
      <c r="W36" s="37">
        <f>IFERROR(IF(U36="","",U36*0.0155),"")</f>
        <v>0</v>
      </c>
      <c r="X36" s="57"/>
      <c r="Y36" s="58"/>
    </row>
    <row r="37" spans="1:25" ht="27" customHeight="1" x14ac:dyDescent="0.25">
      <c r="A37" s="55" t="s">
        <v>83</v>
      </c>
      <c r="B37" s="55" t="s">
        <v>84</v>
      </c>
      <c r="C37" s="32">
        <v>4301070861</v>
      </c>
      <c r="D37" s="86">
        <v>4607111036308</v>
      </c>
      <c r="E37" s="87"/>
      <c r="F37" s="64">
        <v>0.75</v>
      </c>
      <c r="G37" s="33">
        <v>8</v>
      </c>
      <c r="H37" s="64">
        <v>6</v>
      </c>
      <c r="I37" s="64">
        <v>6.27</v>
      </c>
      <c r="J37" s="33">
        <v>84</v>
      </c>
      <c r="K37" s="34" t="s">
        <v>59</v>
      </c>
      <c r="L37" s="33">
        <v>180</v>
      </c>
      <c r="M37" s="171" t="s">
        <v>85</v>
      </c>
      <c r="N37" s="89"/>
      <c r="O37" s="89"/>
      <c r="P37" s="89"/>
      <c r="Q37" s="87"/>
      <c r="R37" s="35"/>
      <c r="S37" s="35"/>
      <c r="T37" s="36" t="s">
        <v>61</v>
      </c>
      <c r="U37" s="65">
        <v>0</v>
      </c>
      <c r="V37" s="66">
        <f>IFERROR(IF(U37="","",U37),"")</f>
        <v>0</v>
      </c>
      <c r="W37" s="37">
        <f>IFERROR(IF(U37="","",U37*0.0155),"")</f>
        <v>0</v>
      </c>
      <c r="X37" s="57"/>
      <c r="Y37" s="58"/>
    </row>
    <row r="38" spans="1:25" ht="27" customHeight="1" x14ac:dyDescent="0.25">
      <c r="A38" s="55" t="s">
        <v>86</v>
      </c>
      <c r="B38" s="55" t="s">
        <v>87</v>
      </c>
      <c r="C38" s="32">
        <v>4301070864</v>
      </c>
      <c r="D38" s="86">
        <v>4607111036292</v>
      </c>
      <c r="E38" s="87"/>
      <c r="F38" s="64">
        <v>0.75</v>
      </c>
      <c r="G38" s="33">
        <v>8</v>
      </c>
      <c r="H38" s="64">
        <v>6</v>
      </c>
      <c r="I38" s="64">
        <v>6.27</v>
      </c>
      <c r="J38" s="33">
        <v>84</v>
      </c>
      <c r="K38" s="34" t="s">
        <v>59</v>
      </c>
      <c r="L38" s="33">
        <v>180</v>
      </c>
      <c r="M38" s="172" t="s">
        <v>88</v>
      </c>
      <c r="N38" s="89"/>
      <c r="O38" s="89"/>
      <c r="P38" s="89"/>
      <c r="Q38" s="87"/>
      <c r="R38" s="35"/>
      <c r="S38" s="35"/>
      <c r="T38" s="36" t="s">
        <v>61</v>
      </c>
      <c r="U38" s="65">
        <v>0</v>
      </c>
      <c r="V38" s="66">
        <f>IFERROR(IF(U38="","",U38),"")</f>
        <v>0</v>
      </c>
      <c r="W38" s="37">
        <f>IFERROR(IF(U38="","",U38*0.0155),"")</f>
        <v>0</v>
      </c>
      <c r="X38" s="57"/>
      <c r="Y38" s="58"/>
    </row>
    <row r="39" spans="1:25" x14ac:dyDescent="0.2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75" t="s">
        <v>62</v>
      </c>
      <c r="N39" s="76"/>
      <c r="O39" s="76"/>
      <c r="P39" s="76"/>
      <c r="Q39" s="76"/>
      <c r="R39" s="76"/>
      <c r="S39" s="77"/>
      <c r="T39" s="38" t="s">
        <v>61</v>
      </c>
      <c r="U39" s="67">
        <f>IFERROR(SUM(U36:U38),"0")</f>
        <v>0</v>
      </c>
      <c r="V39" s="67">
        <f>IFERROR(SUM(V36:V38),"0")</f>
        <v>0</v>
      </c>
      <c r="W39" s="67">
        <f>IFERROR(IF(W36="",0,W36),"0")+IFERROR(IF(W37="",0,W37),"0")+IFERROR(IF(W38="",0,W38),"0")</f>
        <v>0</v>
      </c>
      <c r="X39" s="68"/>
      <c r="Y39" s="68"/>
    </row>
    <row r="40" spans="1:25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80"/>
      <c r="M40" s="75" t="s">
        <v>62</v>
      </c>
      <c r="N40" s="76"/>
      <c r="O40" s="76"/>
      <c r="P40" s="76"/>
      <c r="Q40" s="76"/>
      <c r="R40" s="76"/>
      <c r="S40" s="77"/>
      <c r="T40" s="38" t="s">
        <v>63</v>
      </c>
      <c r="U40" s="67">
        <f>IFERROR(SUMPRODUCT(U36:U38*H36:H38),"0")</f>
        <v>0</v>
      </c>
      <c r="V40" s="67">
        <f>IFERROR(SUMPRODUCT(V36:V38*H36:H38),"0")</f>
        <v>0</v>
      </c>
      <c r="W40" s="38"/>
      <c r="X40" s="68"/>
      <c r="Y40" s="68"/>
    </row>
    <row r="41" spans="1:25" ht="16.5" customHeight="1" x14ac:dyDescent="0.25">
      <c r="A41" s="90" t="s">
        <v>89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61"/>
      <c r="Y41" s="61"/>
    </row>
    <row r="42" spans="1:25" ht="14.25" customHeight="1" x14ac:dyDescent="0.25">
      <c r="A42" s="91" t="s">
        <v>90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62"/>
      <c r="Y42" s="62"/>
    </row>
    <row r="43" spans="1:25" ht="27" customHeight="1" x14ac:dyDescent="0.25">
      <c r="A43" s="55" t="s">
        <v>91</v>
      </c>
      <c r="B43" s="55" t="s">
        <v>92</v>
      </c>
      <c r="C43" s="32">
        <v>4301190014</v>
      </c>
      <c r="D43" s="86">
        <v>4607111037053</v>
      </c>
      <c r="E43" s="87"/>
      <c r="F43" s="64">
        <v>0.2</v>
      </c>
      <c r="G43" s="33">
        <v>6</v>
      </c>
      <c r="H43" s="64">
        <v>1.2</v>
      </c>
      <c r="I43" s="64">
        <v>1.5918000000000001</v>
      </c>
      <c r="J43" s="33">
        <v>130</v>
      </c>
      <c r="K43" s="34" t="s">
        <v>59</v>
      </c>
      <c r="L43" s="33">
        <v>365</v>
      </c>
      <c r="M43" s="168" t="s">
        <v>93</v>
      </c>
      <c r="N43" s="89"/>
      <c r="O43" s="89"/>
      <c r="P43" s="89"/>
      <c r="Q43" s="87"/>
      <c r="R43" s="35"/>
      <c r="S43" s="35"/>
      <c r="T43" s="36" t="s">
        <v>61</v>
      </c>
      <c r="U43" s="65">
        <v>0</v>
      </c>
      <c r="V43" s="66">
        <f>IFERROR(IF(U43="","",U43),"")</f>
        <v>0</v>
      </c>
      <c r="W43" s="37">
        <f>IFERROR(IF(U43="","",U43*0.0095),"")</f>
        <v>0</v>
      </c>
      <c r="X43" s="57"/>
      <c r="Y43" s="58"/>
    </row>
    <row r="44" spans="1:25" ht="27" customHeight="1" x14ac:dyDescent="0.25">
      <c r="A44" s="55" t="s">
        <v>94</v>
      </c>
      <c r="B44" s="55" t="s">
        <v>95</v>
      </c>
      <c r="C44" s="32">
        <v>4301190015</v>
      </c>
      <c r="D44" s="86">
        <v>4607111037060</v>
      </c>
      <c r="E44" s="87"/>
      <c r="F44" s="64">
        <v>0.2</v>
      </c>
      <c r="G44" s="33">
        <v>6</v>
      </c>
      <c r="H44" s="64">
        <v>1.2</v>
      </c>
      <c r="I44" s="64">
        <v>1.5918000000000001</v>
      </c>
      <c r="J44" s="33">
        <v>130</v>
      </c>
      <c r="K44" s="34" t="s">
        <v>59</v>
      </c>
      <c r="L44" s="33">
        <v>365</v>
      </c>
      <c r="M44" s="169" t="s">
        <v>96</v>
      </c>
      <c r="N44" s="89"/>
      <c r="O44" s="89"/>
      <c r="P44" s="89"/>
      <c r="Q44" s="87"/>
      <c r="R44" s="35"/>
      <c r="S44" s="35"/>
      <c r="T44" s="36" t="s">
        <v>61</v>
      </c>
      <c r="U44" s="65">
        <v>0</v>
      </c>
      <c r="V44" s="66">
        <f>IFERROR(IF(U44="","",U44),"")</f>
        <v>0</v>
      </c>
      <c r="W44" s="37">
        <f>IFERROR(IF(U44="","",U44*0.0095),"")</f>
        <v>0</v>
      </c>
      <c r="X44" s="57"/>
      <c r="Y44" s="58"/>
    </row>
    <row r="45" spans="1:25" x14ac:dyDescent="0.2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80"/>
      <c r="M45" s="75" t="s">
        <v>62</v>
      </c>
      <c r="N45" s="76"/>
      <c r="O45" s="76"/>
      <c r="P45" s="76"/>
      <c r="Q45" s="76"/>
      <c r="R45" s="76"/>
      <c r="S45" s="77"/>
      <c r="T45" s="38" t="s">
        <v>61</v>
      </c>
      <c r="U45" s="67">
        <f>IFERROR(SUM(U43:U44),"0")</f>
        <v>0</v>
      </c>
      <c r="V45" s="67">
        <f>IFERROR(SUM(V43:V44),"0")</f>
        <v>0</v>
      </c>
      <c r="W45" s="67">
        <f>IFERROR(IF(W43="",0,W43),"0")+IFERROR(IF(W44="",0,W44),"0")</f>
        <v>0</v>
      </c>
      <c r="X45" s="68"/>
      <c r="Y45" s="68"/>
    </row>
    <row r="46" spans="1:25" x14ac:dyDescent="0.2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80"/>
      <c r="M46" s="75" t="s">
        <v>62</v>
      </c>
      <c r="N46" s="76"/>
      <c r="O46" s="76"/>
      <c r="P46" s="76"/>
      <c r="Q46" s="76"/>
      <c r="R46" s="76"/>
      <c r="S46" s="77"/>
      <c r="T46" s="38" t="s">
        <v>63</v>
      </c>
      <c r="U46" s="67">
        <f>IFERROR(SUMPRODUCT(U43:U44*H43:H44),"0")</f>
        <v>0</v>
      </c>
      <c r="V46" s="67">
        <f>IFERROR(SUMPRODUCT(V43:V44*H43:H44),"0")</f>
        <v>0</v>
      </c>
      <c r="W46" s="38"/>
      <c r="X46" s="68"/>
      <c r="Y46" s="68"/>
    </row>
    <row r="47" spans="1:25" ht="16.5" customHeight="1" x14ac:dyDescent="0.25">
      <c r="A47" s="90" t="s">
        <v>97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61"/>
      <c r="Y47" s="61"/>
    </row>
    <row r="48" spans="1:25" ht="14.25" customHeight="1" x14ac:dyDescent="0.25">
      <c r="A48" s="91" t="s">
        <v>56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62"/>
      <c r="Y48" s="62"/>
    </row>
    <row r="49" spans="1:25" ht="27" customHeight="1" x14ac:dyDescent="0.25">
      <c r="A49" s="55" t="s">
        <v>98</v>
      </c>
      <c r="B49" s="55" t="s">
        <v>99</v>
      </c>
      <c r="C49" s="32">
        <v>4301070935</v>
      </c>
      <c r="D49" s="86">
        <v>4607111037190</v>
      </c>
      <c r="E49" s="87"/>
      <c r="F49" s="64">
        <v>0.43</v>
      </c>
      <c r="G49" s="33">
        <v>16</v>
      </c>
      <c r="H49" s="64">
        <v>6.88</v>
      </c>
      <c r="I49" s="64">
        <v>7.1996000000000002</v>
      </c>
      <c r="J49" s="33">
        <v>84</v>
      </c>
      <c r="K49" s="34" t="s">
        <v>59</v>
      </c>
      <c r="L49" s="33">
        <v>150</v>
      </c>
      <c r="M49" s="164" t="s">
        <v>100</v>
      </c>
      <c r="N49" s="89"/>
      <c r="O49" s="89"/>
      <c r="P49" s="89"/>
      <c r="Q49" s="87"/>
      <c r="R49" s="35"/>
      <c r="S49" s="35"/>
      <c r="T49" s="36" t="s">
        <v>61</v>
      </c>
      <c r="U49" s="65">
        <v>0</v>
      </c>
      <c r="V49" s="66">
        <f t="shared" ref="V49:V54" si="0">IFERROR(IF(U49="","",U49),"")</f>
        <v>0</v>
      </c>
      <c r="W49" s="37">
        <f t="shared" ref="W49:W54" si="1">IFERROR(IF(U49="","",U49*0.0155),"")</f>
        <v>0</v>
      </c>
      <c r="X49" s="57"/>
      <c r="Y49" s="58"/>
    </row>
    <row r="50" spans="1:25" ht="27" customHeight="1" x14ac:dyDescent="0.25">
      <c r="A50" s="55" t="s">
        <v>101</v>
      </c>
      <c r="B50" s="55" t="s">
        <v>102</v>
      </c>
      <c r="C50" s="32">
        <v>4301070929</v>
      </c>
      <c r="D50" s="86">
        <v>4607111037183</v>
      </c>
      <c r="E50" s="87"/>
      <c r="F50" s="64">
        <v>0.9</v>
      </c>
      <c r="G50" s="33">
        <v>8</v>
      </c>
      <c r="H50" s="64">
        <v>7.2</v>
      </c>
      <c r="I50" s="64">
        <v>7.4859999999999998</v>
      </c>
      <c r="J50" s="33">
        <v>84</v>
      </c>
      <c r="K50" s="34" t="s">
        <v>59</v>
      </c>
      <c r="L50" s="33">
        <v>150</v>
      </c>
      <c r="M50" s="165" t="s">
        <v>103</v>
      </c>
      <c r="N50" s="89"/>
      <c r="O50" s="89"/>
      <c r="P50" s="89"/>
      <c r="Q50" s="87"/>
      <c r="R50" s="35"/>
      <c r="S50" s="35"/>
      <c r="T50" s="36" t="s">
        <v>61</v>
      </c>
      <c r="U50" s="65">
        <v>0</v>
      </c>
      <c r="V50" s="66">
        <f t="shared" si="0"/>
        <v>0</v>
      </c>
      <c r="W50" s="37">
        <f t="shared" si="1"/>
        <v>0</v>
      </c>
      <c r="X50" s="57"/>
      <c r="Y50" s="58"/>
    </row>
    <row r="51" spans="1:25" ht="27" customHeight="1" x14ac:dyDescent="0.25">
      <c r="A51" s="55" t="s">
        <v>104</v>
      </c>
      <c r="B51" s="55" t="s">
        <v>105</v>
      </c>
      <c r="C51" s="32">
        <v>4301070928</v>
      </c>
      <c r="D51" s="86">
        <v>4607111037091</v>
      </c>
      <c r="E51" s="87"/>
      <c r="F51" s="64">
        <v>0.43</v>
      </c>
      <c r="G51" s="33">
        <v>16</v>
      </c>
      <c r="H51" s="64">
        <v>6.88</v>
      </c>
      <c r="I51" s="64">
        <v>7.11</v>
      </c>
      <c r="J51" s="33">
        <v>84</v>
      </c>
      <c r="K51" s="34" t="s">
        <v>59</v>
      </c>
      <c r="L51" s="33">
        <v>150</v>
      </c>
      <c r="M51" s="166" t="s">
        <v>106</v>
      </c>
      <c r="N51" s="89"/>
      <c r="O51" s="89"/>
      <c r="P51" s="89"/>
      <c r="Q51" s="87"/>
      <c r="R51" s="35"/>
      <c r="S51" s="35"/>
      <c r="T51" s="36" t="s">
        <v>61</v>
      </c>
      <c r="U51" s="65">
        <v>0</v>
      </c>
      <c r="V51" s="66">
        <f t="shared" si="0"/>
        <v>0</v>
      </c>
      <c r="W51" s="37">
        <f t="shared" si="1"/>
        <v>0</v>
      </c>
      <c r="X51" s="57"/>
      <c r="Y51" s="58"/>
    </row>
    <row r="52" spans="1:25" ht="27" customHeight="1" x14ac:dyDescent="0.25">
      <c r="A52" s="55" t="s">
        <v>107</v>
      </c>
      <c r="B52" s="55" t="s">
        <v>108</v>
      </c>
      <c r="C52" s="32">
        <v>4301070944</v>
      </c>
      <c r="D52" s="86">
        <v>4607111036902</v>
      </c>
      <c r="E52" s="87"/>
      <c r="F52" s="64">
        <v>0.9</v>
      </c>
      <c r="G52" s="33">
        <v>8</v>
      </c>
      <c r="H52" s="64">
        <v>7.2</v>
      </c>
      <c r="I52" s="64">
        <v>7.43</v>
      </c>
      <c r="J52" s="33">
        <v>84</v>
      </c>
      <c r="K52" s="34" t="s">
        <v>59</v>
      </c>
      <c r="L52" s="33">
        <v>150</v>
      </c>
      <c r="M52" s="167" t="s">
        <v>109</v>
      </c>
      <c r="N52" s="89"/>
      <c r="O52" s="89"/>
      <c r="P52" s="89"/>
      <c r="Q52" s="87"/>
      <c r="R52" s="35"/>
      <c r="S52" s="35"/>
      <c r="T52" s="36" t="s">
        <v>61</v>
      </c>
      <c r="U52" s="65">
        <v>0</v>
      </c>
      <c r="V52" s="66">
        <f t="shared" si="0"/>
        <v>0</v>
      </c>
      <c r="W52" s="37">
        <f t="shared" si="1"/>
        <v>0</v>
      </c>
      <c r="X52" s="57"/>
      <c r="Y52" s="58"/>
    </row>
    <row r="53" spans="1:25" ht="27" customHeight="1" x14ac:dyDescent="0.25">
      <c r="A53" s="55" t="s">
        <v>110</v>
      </c>
      <c r="B53" s="55" t="s">
        <v>111</v>
      </c>
      <c r="C53" s="32">
        <v>4301070938</v>
      </c>
      <c r="D53" s="86">
        <v>4607111036858</v>
      </c>
      <c r="E53" s="87"/>
      <c r="F53" s="64">
        <v>0.43</v>
      </c>
      <c r="G53" s="33">
        <v>16</v>
      </c>
      <c r="H53" s="64">
        <v>6.88</v>
      </c>
      <c r="I53" s="64">
        <v>7.1996000000000002</v>
      </c>
      <c r="J53" s="33">
        <v>84</v>
      </c>
      <c r="K53" s="34" t="s">
        <v>59</v>
      </c>
      <c r="L53" s="33">
        <v>150</v>
      </c>
      <c r="M53" s="162" t="s">
        <v>112</v>
      </c>
      <c r="N53" s="89"/>
      <c r="O53" s="89"/>
      <c r="P53" s="89"/>
      <c r="Q53" s="87"/>
      <c r="R53" s="35"/>
      <c r="S53" s="35"/>
      <c r="T53" s="36" t="s">
        <v>61</v>
      </c>
      <c r="U53" s="65">
        <v>35</v>
      </c>
      <c r="V53" s="66">
        <f t="shared" si="0"/>
        <v>35</v>
      </c>
      <c r="W53" s="37">
        <f t="shared" si="1"/>
        <v>0.54249999999999998</v>
      </c>
      <c r="X53" s="57"/>
      <c r="Y53" s="58"/>
    </row>
    <row r="54" spans="1:25" ht="27" customHeight="1" x14ac:dyDescent="0.25">
      <c r="A54" s="55" t="s">
        <v>113</v>
      </c>
      <c r="B54" s="55" t="s">
        <v>114</v>
      </c>
      <c r="C54" s="32">
        <v>4301070909</v>
      </c>
      <c r="D54" s="86">
        <v>4607111036889</v>
      </c>
      <c r="E54" s="87"/>
      <c r="F54" s="64">
        <v>0.9</v>
      </c>
      <c r="G54" s="33">
        <v>8</v>
      </c>
      <c r="H54" s="64">
        <v>7.2</v>
      </c>
      <c r="I54" s="64">
        <v>7.4859999999999998</v>
      </c>
      <c r="J54" s="33">
        <v>84</v>
      </c>
      <c r="K54" s="34" t="s">
        <v>59</v>
      </c>
      <c r="L54" s="33">
        <v>150</v>
      </c>
      <c r="M54" s="163" t="s">
        <v>115</v>
      </c>
      <c r="N54" s="89"/>
      <c r="O54" s="89"/>
      <c r="P54" s="89"/>
      <c r="Q54" s="87"/>
      <c r="R54" s="35"/>
      <c r="S54" s="35"/>
      <c r="T54" s="36" t="s">
        <v>61</v>
      </c>
      <c r="U54" s="65">
        <v>80</v>
      </c>
      <c r="V54" s="66">
        <f t="shared" si="0"/>
        <v>80</v>
      </c>
      <c r="W54" s="37">
        <f t="shared" si="1"/>
        <v>1.24</v>
      </c>
      <c r="X54" s="57"/>
      <c r="Y54" s="58"/>
    </row>
    <row r="55" spans="1:25" x14ac:dyDescent="0.2">
      <c r="A55" s="78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80"/>
      <c r="M55" s="75" t="s">
        <v>62</v>
      </c>
      <c r="N55" s="76"/>
      <c r="O55" s="76"/>
      <c r="P55" s="76"/>
      <c r="Q55" s="76"/>
      <c r="R55" s="76"/>
      <c r="S55" s="77"/>
      <c r="T55" s="38" t="s">
        <v>61</v>
      </c>
      <c r="U55" s="67">
        <f>IFERROR(SUM(U49:U54),"0")</f>
        <v>115</v>
      </c>
      <c r="V55" s="67">
        <f>IFERROR(SUM(V49:V54),"0")</f>
        <v>115</v>
      </c>
      <c r="W55" s="67">
        <f>IFERROR(IF(W49="",0,W49),"0")+IFERROR(IF(W50="",0,W50),"0")+IFERROR(IF(W51="",0,W51),"0")+IFERROR(IF(W52="",0,W52),"0")+IFERROR(IF(W53="",0,W53),"0")+IFERROR(IF(W54="",0,W54),"0")</f>
        <v>1.7825</v>
      </c>
      <c r="X55" s="68"/>
      <c r="Y55" s="68"/>
    </row>
    <row r="56" spans="1:25" x14ac:dyDescent="0.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80"/>
      <c r="M56" s="75" t="s">
        <v>62</v>
      </c>
      <c r="N56" s="76"/>
      <c r="O56" s="76"/>
      <c r="P56" s="76"/>
      <c r="Q56" s="76"/>
      <c r="R56" s="76"/>
      <c r="S56" s="77"/>
      <c r="T56" s="38" t="s">
        <v>63</v>
      </c>
      <c r="U56" s="67">
        <f>IFERROR(SUMPRODUCT(U49:U54*H49:H54),"0")</f>
        <v>816.8</v>
      </c>
      <c r="V56" s="67">
        <f>IFERROR(SUMPRODUCT(V49:V54*H49:H54),"0")</f>
        <v>816.8</v>
      </c>
      <c r="W56" s="38"/>
      <c r="X56" s="68"/>
      <c r="Y56" s="68"/>
    </row>
    <row r="57" spans="1:25" ht="16.5" customHeight="1" x14ac:dyDescent="0.25">
      <c r="A57" s="90" t="s">
        <v>116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61"/>
      <c r="Y57" s="61"/>
    </row>
    <row r="58" spans="1:25" ht="14.25" customHeight="1" x14ac:dyDescent="0.25">
      <c r="A58" s="91" t="s">
        <v>56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62"/>
      <c r="Y58" s="62"/>
    </row>
    <row r="59" spans="1:25" ht="27" customHeight="1" x14ac:dyDescent="0.25">
      <c r="A59" s="55" t="s">
        <v>117</v>
      </c>
      <c r="B59" s="55" t="s">
        <v>118</v>
      </c>
      <c r="C59" s="32">
        <v>4301070939</v>
      </c>
      <c r="D59" s="86">
        <v>4607111037411</v>
      </c>
      <c r="E59" s="87"/>
      <c r="F59" s="64">
        <v>2.7</v>
      </c>
      <c r="G59" s="33">
        <v>1</v>
      </c>
      <c r="H59" s="64">
        <v>2.7</v>
      </c>
      <c r="I59" s="64">
        <v>2.8132000000000001</v>
      </c>
      <c r="J59" s="33">
        <v>234</v>
      </c>
      <c r="K59" s="34" t="s">
        <v>59</v>
      </c>
      <c r="L59" s="33">
        <v>150</v>
      </c>
      <c r="M59" s="160" t="s">
        <v>119</v>
      </c>
      <c r="N59" s="89"/>
      <c r="O59" s="89"/>
      <c r="P59" s="89"/>
      <c r="Q59" s="87"/>
      <c r="R59" s="35"/>
      <c r="S59" s="35"/>
      <c r="T59" s="36" t="s">
        <v>61</v>
      </c>
      <c r="U59" s="65">
        <v>0</v>
      </c>
      <c r="V59" s="66">
        <f>IFERROR(IF(U59="","",U59),"")</f>
        <v>0</v>
      </c>
      <c r="W59" s="37">
        <f>IFERROR(IF(U59="","",U59*0.00502),"")</f>
        <v>0</v>
      </c>
      <c r="X59" s="57"/>
      <c r="Y59" s="58"/>
    </row>
    <row r="60" spans="1:25" ht="27" customHeight="1" x14ac:dyDescent="0.25">
      <c r="A60" s="55" t="s">
        <v>120</v>
      </c>
      <c r="B60" s="55" t="s">
        <v>121</v>
      </c>
      <c r="C60" s="32">
        <v>4301070897</v>
      </c>
      <c r="D60" s="86">
        <v>4607111036728</v>
      </c>
      <c r="E60" s="87"/>
      <c r="F60" s="64">
        <v>5</v>
      </c>
      <c r="G60" s="33">
        <v>1</v>
      </c>
      <c r="H60" s="64">
        <v>5</v>
      </c>
      <c r="I60" s="64">
        <v>5.2131999999999996</v>
      </c>
      <c r="J60" s="33">
        <v>108</v>
      </c>
      <c r="K60" s="34" t="s">
        <v>59</v>
      </c>
      <c r="L60" s="33">
        <v>150</v>
      </c>
      <c r="M60" s="161" t="s">
        <v>122</v>
      </c>
      <c r="N60" s="89"/>
      <c r="O60" s="89"/>
      <c r="P60" s="89"/>
      <c r="Q60" s="87"/>
      <c r="R60" s="35"/>
      <c r="S60" s="35"/>
      <c r="T60" s="36" t="s">
        <v>61</v>
      </c>
      <c r="U60" s="65">
        <v>0</v>
      </c>
      <c r="V60" s="66">
        <f>IFERROR(IF(U60="","",U60),"")</f>
        <v>0</v>
      </c>
      <c r="W60" s="37">
        <f>IFERROR(IF(U60="","",U60*0.00855),"")</f>
        <v>0</v>
      </c>
      <c r="X60" s="57"/>
      <c r="Y60" s="58"/>
    </row>
    <row r="61" spans="1:25" x14ac:dyDescent="0.2">
      <c r="A61" s="78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80"/>
      <c r="M61" s="75" t="s">
        <v>62</v>
      </c>
      <c r="N61" s="76"/>
      <c r="O61" s="76"/>
      <c r="P61" s="76"/>
      <c r="Q61" s="76"/>
      <c r="R61" s="76"/>
      <c r="S61" s="77"/>
      <c r="T61" s="38" t="s">
        <v>61</v>
      </c>
      <c r="U61" s="67">
        <f>IFERROR(SUM(U59:U60),"0")</f>
        <v>0</v>
      </c>
      <c r="V61" s="67">
        <f>IFERROR(SUM(V59:V60),"0")</f>
        <v>0</v>
      </c>
      <c r="W61" s="67">
        <f>IFERROR(IF(W59="",0,W59),"0")+IFERROR(IF(W60="",0,W60),"0")</f>
        <v>0</v>
      </c>
      <c r="X61" s="68"/>
      <c r="Y61" s="68"/>
    </row>
    <row r="62" spans="1:25" x14ac:dyDescent="0.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80"/>
      <c r="M62" s="75" t="s">
        <v>62</v>
      </c>
      <c r="N62" s="76"/>
      <c r="O62" s="76"/>
      <c r="P62" s="76"/>
      <c r="Q62" s="76"/>
      <c r="R62" s="76"/>
      <c r="S62" s="77"/>
      <c r="T62" s="38" t="s">
        <v>63</v>
      </c>
      <c r="U62" s="67">
        <f>IFERROR(SUMPRODUCT(U59:U60*H59:H60),"0")</f>
        <v>0</v>
      </c>
      <c r="V62" s="67">
        <f>IFERROR(SUMPRODUCT(V59:V60*H59:H60),"0")</f>
        <v>0</v>
      </c>
      <c r="W62" s="38"/>
      <c r="X62" s="68"/>
      <c r="Y62" s="68"/>
    </row>
    <row r="63" spans="1:25" ht="16.5" customHeight="1" x14ac:dyDescent="0.25">
      <c r="A63" s="90" t="s">
        <v>123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61"/>
      <c r="Y63" s="61"/>
    </row>
    <row r="64" spans="1:25" ht="14.25" customHeight="1" x14ac:dyDescent="0.25">
      <c r="A64" s="91" t="s">
        <v>124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62"/>
      <c r="Y64" s="62"/>
    </row>
    <row r="65" spans="1:25" ht="27" customHeight="1" x14ac:dyDescent="0.25">
      <c r="A65" s="55" t="s">
        <v>125</v>
      </c>
      <c r="B65" s="55" t="s">
        <v>126</v>
      </c>
      <c r="C65" s="32">
        <v>4301135113</v>
      </c>
      <c r="D65" s="86">
        <v>4607111033659</v>
      </c>
      <c r="E65" s="87"/>
      <c r="F65" s="64">
        <v>0.3</v>
      </c>
      <c r="G65" s="33">
        <v>12</v>
      </c>
      <c r="H65" s="64">
        <v>3.6</v>
      </c>
      <c r="I65" s="64">
        <v>4.3036000000000003</v>
      </c>
      <c r="J65" s="33">
        <v>70</v>
      </c>
      <c r="K65" s="34" t="s">
        <v>59</v>
      </c>
      <c r="L65" s="33">
        <v>180</v>
      </c>
      <c r="M65" s="158" t="s">
        <v>127</v>
      </c>
      <c r="N65" s="89"/>
      <c r="O65" s="89"/>
      <c r="P65" s="89"/>
      <c r="Q65" s="87"/>
      <c r="R65" s="35"/>
      <c r="S65" s="35"/>
      <c r="T65" s="36" t="s">
        <v>61</v>
      </c>
      <c r="U65" s="65">
        <v>70</v>
      </c>
      <c r="V65" s="66">
        <f>IFERROR(IF(U65="","",U65),"")</f>
        <v>70</v>
      </c>
      <c r="W65" s="37">
        <f>IFERROR(IF(U65="","",U65*0.01788),"")</f>
        <v>1.2516</v>
      </c>
      <c r="X65" s="57"/>
      <c r="Y65" s="58"/>
    </row>
    <row r="66" spans="1:25" x14ac:dyDescent="0.2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80"/>
      <c r="M66" s="75" t="s">
        <v>62</v>
      </c>
      <c r="N66" s="76"/>
      <c r="O66" s="76"/>
      <c r="P66" s="76"/>
      <c r="Q66" s="76"/>
      <c r="R66" s="76"/>
      <c r="S66" s="77"/>
      <c r="T66" s="38" t="s">
        <v>61</v>
      </c>
      <c r="U66" s="67">
        <f>IFERROR(SUM(U65:U65),"0")</f>
        <v>70</v>
      </c>
      <c r="V66" s="67">
        <f>IFERROR(SUM(V65:V65),"0")</f>
        <v>70</v>
      </c>
      <c r="W66" s="67">
        <f>IFERROR(IF(W65="",0,W65),"0")</f>
        <v>1.2516</v>
      </c>
      <c r="X66" s="68"/>
      <c r="Y66" s="68"/>
    </row>
    <row r="67" spans="1:25" x14ac:dyDescent="0.2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80"/>
      <c r="M67" s="75" t="s">
        <v>62</v>
      </c>
      <c r="N67" s="76"/>
      <c r="O67" s="76"/>
      <c r="P67" s="76"/>
      <c r="Q67" s="76"/>
      <c r="R67" s="76"/>
      <c r="S67" s="77"/>
      <c r="T67" s="38" t="s">
        <v>63</v>
      </c>
      <c r="U67" s="67">
        <f>IFERROR(SUMPRODUCT(U65:U65*H65:H65),"0")</f>
        <v>252</v>
      </c>
      <c r="V67" s="67">
        <f>IFERROR(SUMPRODUCT(V65:V65*H65:H65),"0")</f>
        <v>252</v>
      </c>
      <c r="W67" s="38"/>
      <c r="X67" s="68"/>
      <c r="Y67" s="68"/>
    </row>
    <row r="68" spans="1:25" ht="16.5" customHeight="1" x14ac:dyDescent="0.25">
      <c r="A68" s="90" t="s">
        <v>128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61"/>
      <c r="Y68" s="61"/>
    </row>
    <row r="69" spans="1:25" ht="14.25" customHeight="1" x14ac:dyDescent="0.25">
      <c r="A69" s="91" t="s">
        <v>129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62"/>
      <c r="Y69" s="62"/>
    </row>
    <row r="70" spans="1:25" ht="27" customHeight="1" x14ac:dyDescent="0.25">
      <c r="A70" s="55" t="s">
        <v>130</v>
      </c>
      <c r="B70" s="55" t="s">
        <v>131</v>
      </c>
      <c r="C70" s="32">
        <v>4301131016</v>
      </c>
      <c r="D70" s="86">
        <v>4607111034137</v>
      </c>
      <c r="E70" s="87"/>
      <c r="F70" s="64">
        <v>0.3</v>
      </c>
      <c r="G70" s="33">
        <v>12</v>
      </c>
      <c r="H70" s="64">
        <v>3.6</v>
      </c>
      <c r="I70" s="64">
        <v>4.3036000000000003</v>
      </c>
      <c r="J70" s="33">
        <v>70</v>
      </c>
      <c r="K70" s="34" t="s">
        <v>59</v>
      </c>
      <c r="L70" s="33">
        <v>180</v>
      </c>
      <c r="M70" s="159" t="s">
        <v>132</v>
      </c>
      <c r="N70" s="89"/>
      <c r="O70" s="89"/>
      <c r="P70" s="89"/>
      <c r="Q70" s="87"/>
      <c r="R70" s="35"/>
      <c r="S70" s="35"/>
      <c r="T70" s="36" t="s">
        <v>61</v>
      </c>
      <c r="U70" s="65">
        <v>70</v>
      </c>
      <c r="V70" s="66">
        <f>IFERROR(IF(U70="","",U70),"")</f>
        <v>70</v>
      </c>
      <c r="W70" s="37">
        <f>IFERROR(IF(U70="","",U70*0.01788),"")</f>
        <v>1.2516</v>
      </c>
      <c r="X70" s="57"/>
      <c r="Y70" s="58"/>
    </row>
    <row r="71" spans="1:25" ht="27" customHeight="1" x14ac:dyDescent="0.25">
      <c r="A71" s="55" t="s">
        <v>133</v>
      </c>
      <c r="B71" s="55" t="s">
        <v>134</v>
      </c>
      <c r="C71" s="32">
        <v>4301131011</v>
      </c>
      <c r="D71" s="86">
        <v>4607111034120</v>
      </c>
      <c r="E71" s="87"/>
      <c r="F71" s="64">
        <v>0.3</v>
      </c>
      <c r="G71" s="33">
        <v>12</v>
      </c>
      <c r="H71" s="64">
        <v>3.6</v>
      </c>
      <c r="I71" s="64">
        <v>4.3036000000000003</v>
      </c>
      <c r="J71" s="33">
        <v>70</v>
      </c>
      <c r="K71" s="34" t="s">
        <v>59</v>
      </c>
      <c r="L71" s="33">
        <v>180</v>
      </c>
      <c r="M71" s="156" t="s">
        <v>135</v>
      </c>
      <c r="N71" s="89"/>
      <c r="O71" s="89"/>
      <c r="P71" s="89"/>
      <c r="Q71" s="87"/>
      <c r="R71" s="35"/>
      <c r="S71" s="35"/>
      <c r="T71" s="36" t="s">
        <v>61</v>
      </c>
      <c r="U71" s="65">
        <v>70</v>
      </c>
      <c r="V71" s="66">
        <f>IFERROR(IF(U71="","",U71),"")</f>
        <v>70</v>
      </c>
      <c r="W71" s="37">
        <f>IFERROR(IF(U71="","",U71*0.01788),"")</f>
        <v>1.2516</v>
      </c>
      <c r="X71" s="57"/>
      <c r="Y71" s="58"/>
    </row>
    <row r="72" spans="1:25" x14ac:dyDescent="0.2">
      <c r="A72" s="78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80"/>
      <c r="M72" s="75" t="s">
        <v>62</v>
      </c>
      <c r="N72" s="76"/>
      <c r="O72" s="76"/>
      <c r="P72" s="76"/>
      <c r="Q72" s="76"/>
      <c r="R72" s="76"/>
      <c r="S72" s="77"/>
      <c r="T72" s="38" t="s">
        <v>61</v>
      </c>
      <c r="U72" s="67">
        <f>IFERROR(SUM(U70:U71),"0")</f>
        <v>140</v>
      </c>
      <c r="V72" s="67">
        <f>IFERROR(SUM(V70:V71),"0")</f>
        <v>140</v>
      </c>
      <c r="W72" s="67">
        <f>IFERROR(IF(W70="",0,W70),"0")+IFERROR(IF(W71="",0,W71),"0")</f>
        <v>2.5032000000000001</v>
      </c>
      <c r="X72" s="68"/>
      <c r="Y72" s="68"/>
    </row>
    <row r="73" spans="1:25" x14ac:dyDescent="0.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80"/>
      <c r="M73" s="75" t="s">
        <v>62</v>
      </c>
      <c r="N73" s="76"/>
      <c r="O73" s="76"/>
      <c r="P73" s="76"/>
      <c r="Q73" s="76"/>
      <c r="R73" s="76"/>
      <c r="S73" s="77"/>
      <c r="T73" s="38" t="s">
        <v>63</v>
      </c>
      <c r="U73" s="67">
        <f>IFERROR(SUMPRODUCT(U70:U71*H70:H71),"0")</f>
        <v>504</v>
      </c>
      <c r="V73" s="67">
        <f>IFERROR(SUMPRODUCT(V70:V71*H70:H71),"0")</f>
        <v>504</v>
      </c>
      <c r="W73" s="38"/>
      <c r="X73" s="68"/>
      <c r="Y73" s="68"/>
    </row>
    <row r="74" spans="1:25" ht="16.5" customHeight="1" x14ac:dyDescent="0.25">
      <c r="A74" s="90" t="s">
        <v>136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61"/>
      <c r="Y74" s="61"/>
    </row>
    <row r="75" spans="1:25" ht="14.25" customHeight="1" x14ac:dyDescent="0.25">
      <c r="A75" s="91" t="s">
        <v>124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62"/>
      <c r="Y75" s="62"/>
    </row>
    <row r="76" spans="1:25" ht="27" customHeight="1" x14ac:dyDescent="0.25">
      <c r="A76" s="55" t="s">
        <v>137</v>
      </c>
      <c r="B76" s="55" t="s">
        <v>138</v>
      </c>
      <c r="C76" s="32">
        <v>4301135121</v>
      </c>
      <c r="D76" s="86">
        <v>4607111036735</v>
      </c>
      <c r="E76" s="87"/>
      <c r="F76" s="64">
        <v>0.43</v>
      </c>
      <c r="G76" s="33">
        <v>8</v>
      </c>
      <c r="H76" s="64">
        <v>3.44</v>
      </c>
      <c r="I76" s="64">
        <v>3.7223999999999999</v>
      </c>
      <c r="J76" s="33">
        <v>70</v>
      </c>
      <c r="K76" s="34" t="s">
        <v>59</v>
      </c>
      <c r="L76" s="33">
        <v>180</v>
      </c>
      <c r="M76" s="157" t="s">
        <v>139</v>
      </c>
      <c r="N76" s="89"/>
      <c r="O76" s="89"/>
      <c r="P76" s="89"/>
      <c r="Q76" s="87"/>
      <c r="R76" s="35"/>
      <c r="S76" s="35"/>
      <c r="T76" s="36" t="s">
        <v>61</v>
      </c>
      <c r="U76" s="65">
        <v>0</v>
      </c>
      <c r="V76" s="66">
        <f t="shared" ref="V76:V82" si="2">IFERROR(IF(U76="","",U76),"")</f>
        <v>0</v>
      </c>
      <c r="W76" s="37">
        <f t="shared" ref="W76:W82" si="3">IFERROR(IF(U76="","",U76*0.01788),"")</f>
        <v>0</v>
      </c>
      <c r="X76" s="57"/>
      <c r="Y76" s="58"/>
    </row>
    <row r="77" spans="1:25" ht="27" customHeight="1" x14ac:dyDescent="0.25">
      <c r="A77" s="55" t="s">
        <v>140</v>
      </c>
      <c r="B77" s="55" t="s">
        <v>141</v>
      </c>
      <c r="C77" s="32">
        <v>4301135053</v>
      </c>
      <c r="D77" s="86">
        <v>4607111036407</v>
      </c>
      <c r="E77" s="87"/>
      <c r="F77" s="64">
        <v>0.3</v>
      </c>
      <c r="G77" s="33">
        <v>14</v>
      </c>
      <c r="H77" s="64">
        <v>4.2</v>
      </c>
      <c r="I77" s="64">
        <v>4.5292000000000003</v>
      </c>
      <c r="J77" s="33">
        <v>70</v>
      </c>
      <c r="K77" s="34" t="s">
        <v>59</v>
      </c>
      <c r="L77" s="33">
        <v>180</v>
      </c>
      <c r="M77" s="151" t="s">
        <v>142</v>
      </c>
      <c r="N77" s="89"/>
      <c r="O77" s="89"/>
      <c r="P77" s="89"/>
      <c r="Q77" s="87"/>
      <c r="R77" s="35"/>
      <c r="S77" s="35"/>
      <c r="T77" s="36" t="s">
        <v>61</v>
      </c>
      <c r="U77" s="65">
        <v>0</v>
      </c>
      <c r="V77" s="66">
        <f t="shared" si="2"/>
        <v>0</v>
      </c>
      <c r="W77" s="37">
        <f t="shared" si="3"/>
        <v>0</v>
      </c>
      <c r="X77" s="57"/>
      <c r="Y77" s="58"/>
    </row>
    <row r="78" spans="1:25" ht="16.5" customHeight="1" x14ac:dyDescent="0.25">
      <c r="A78" s="55" t="s">
        <v>143</v>
      </c>
      <c r="B78" s="55" t="s">
        <v>144</v>
      </c>
      <c r="C78" s="32">
        <v>4301135122</v>
      </c>
      <c r="D78" s="86">
        <v>4607111033628</v>
      </c>
      <c r="E78" s="87"/>
      <c r="F78" s="64">
        <v>0.3</v>
      </c>
      <c r="G78" s="33">
        <v>12</v>
      </c>
      <c r="H78" s="64">
        <v>3.6</v>
      </c>
      <c r="I78" s="64">
        <v>4.3036000000000003</v>
      </c>
      <c r="J78" s="33">
        <v>70</v>
      </c>
      <c r="K78" s="34" t="s">
        <v>59</v>
      </c>
      <c r="L78" s="33">
        <v>180</v>
      </c>
      <c r="M78" s="152" t="s">
        <v>145</v>
      </c>
      <c r="N78" s="89"/>
      <c r="O78" s="89"/>
      <c r="P78" s="89"/>
      <c r="Q78" s="87"/>
      <c r="R78" s="35"/>
      <c r="S78" s="35"/>
      <c r="T78" s="36" t="s">
        <v>61</v>
      </c>
      <c r="U78" s="65">
        <v>70</v>
      </c>
      <c r="V78" s="66">
        <f t="shared" si="2"/>
        <v>70</v>
      </c>
      <c r="W78" s="37">
        <f t="shared" si="3"/>
        <v>1.2516</v>
      </c>
      <c r="X78" s="57"/>
      <c r="Y78" s="58"/>
    </row>
    <row r="79" spans="1:25" ht="27" customHeight="1" x14ac:dyDescent="0.25">
      <c r="A79" s="55" t="s">
        <v>146</v>
      </c>
      <c r="B79" s="55" t="s">
        <v>147</v>
      </c>
      <c r="C79" s="32">
        <v>4301130400</v>
      </c>
      <c r="D79" s="86">
        <v>4607111033451</v>
      </c>
      <c r="E79" s="87"/>
      <c r="F79" s="64">
        <v>0.3</v>
      </c>
      <c r="G79" s="33">
        <v>12</v>
      </c>
      <c r="H79" s="64">
        <v>3.6</v>
      </c>
      <c r="I79" s="64">
        <v>4.3036000000000003</v>
      </c>
      <c r="J79" s="33">
        <v>70</v>
      </c>
      <c r="K79" s="34" t="s">
        <v>59</v>
      </c>
      <c r="L79" s="33">
        <v>180</v>
      </c>
      <c r="M79" s="153" t="s">
        <v>148</v>
      </c>
      <c r="N79" s="89"/>
      <c r="O79" s="89"/>
      <c r="P79" s="89"/>
      <c r="Q79" s="87"/>
      <c r="R79" s="35"/>
      <c r="S79" s="35"/>
      <c r="T79" s="36" t="s">
        <v>61</v>
      </c>
      <c r="U79" s="65">
        <v>70</v>
      </c>
      <c r="V79" s="66">
        <f t="shared" si="2"/>
        <v>70</v>
      </c>
      <c r="W79" s="37">
        <f t="shared" si="3"/>
        <v>1.2516</v>
      </c>
      <c r="X79" s="57"/>
      <c r="Y79" s="58"/>
    </row>
    <row r="80" spans="1:25" ht="27" customHeight="1" x14ac:dyDescent="0.25">
      <c r="A80" s="55" t="s">
        <v>149</v>
      </c>
      <c r="B80" s="55" t="s">
        <v>150</v>
      </c>
      <c r="C80" s="32">
        <v>4301135120</v>
      </c>
      <c r="D80" s="86">
        <v>4607111035141</v>
      </c>
      <c r="E80" s="87"/>
      <c r="F80" s="64">
        <v>0.3</v>
      </c>
      <c r="G80" s="33">
        <v>12</v>
      </c>
      <c r="H80" s="64">
        <v>3.6</v>
      </c>
      <c r="I80" s="64">
        <v>4.3036000000000003</v>
      </c>
      <c r="J80" s="33">
        <v>70</v>
      </c>
      <c r="K80" s="34" t="s">
        <v>59</v>
      </c>
      <c r="L80" s="33">
        <v>180</v>
      </c>
      <c r="M80" s="154" t="s">
        <v>151</v>
      </c>
      <c r="N80" s="89"/>
      <c r="O80" s="89"/>
      <c r="P80" s="89"/>
      <c r="Q80" s="87"/>
      <c r="R80" s="35"/>
      <c r="S80" s="35"/>
      <c r="T80" s="36" t="s">
        <v>61</v>
      </c>
      <c r="U80" s="65">
        <v>0</v>
      </c>
      <c r="V80" s="66">
        <f t="shared" si="2"/>
        <v>0</v>
      </c>
      <c r="W80" s="37">
        <f t="shared" si="3"/>
        <v>0</v>
      </c>
      <c r="X80" s="57"/>
      <c r="Y80" s="58"/>
    </row>
    <row r="81" spans="1:25" ht="27" customHeight="1" x14ac:dyDescent="0.25">
      <c r="A81" s="55" t="s">
        <v>152</v>
      </c>
      <c r="B81" s="55" t="s">
        <v>153</v>
      </c>
      <c r="C81" s="32">
        <v>4301135111</v>
      </c>
      <c r="D81" s="86">
        <v>4607111035028</v>
      </c>
      <c r="E81" s="87"/>
      <c r="F81" s="64">
        <v>0.48</v>
      </c>
      <c r="G81" s="33">
        <v>8</v>
      </c>
      <c r="H81" s="64">
        <v>3.84</v>
      </c>
      <c r="I81" s="64">
        <v>4.4488000000000003</v>
      </c>
      <c r="J81" s="33">
        <v>70</v>
      </c>
      <c r="K81" s="34" t="s">
        <v>59</v>
      </c>
      <c r="L81" s="33">
        <v>180</v>
      </c>
      <c r="M81" s="155" t="s">
        <v>154</v>
      </c>
      <c r="N81" s="89"/>
      <c r="O81" s="89"/>
      <c r="P81" s="89"/>
      <c r="Q81" s="87"/>
      <c r="R81" s="35"/>
      <c r="S81" s="35"/>
      <c r="T81" s="36" t="s">
        <v>61</v>
      </c>
      <c r="U81" s="65">
        <v>0</v>
      </c>
      <c r="V81" s="66">
        <f t="shared" si="2"/>
        <v>0</v>
      </c>
      <c r="W81" s="37">
        <f t="shared" si="3"/>
        <v>0</v>
      </c>
      <c r="X81" s="57"/>
      <c r="Y81" s="58"/>
    </row>
    <row r="82" spans="1:25" ht="27" customHeight="1" x14ac:dyDescent="0.25">
      <c r="A82" s="55" t="s">
        <v>155</v>
      </c>
      <c r="B82" s="55" t="s">
        <v>156</v>
      </c>
      <c r="C82" s="32">
        <v>4301135109</v>
      </c>
      <c r="D82" s="86">
        <v>4607111033444</v>
      </c>
      <c r="E82" s="87"/>
      <c r="F82" s="64">
        <v>0.3</v>
      </c>
      <c r="G82" s="33">
        <v>12</v>
      </c>
      <c r="H82" s="64">
        <v>3.6</v>
      </c>
      <c r="I82" s="64">
        <v>4.3036000000000003</v>
      </c>
      <c r="J82" s="33">
        <v>70</v>
      </c>
      <c r="K82" s="34" t="s">
        <v>59</v>
      </c>
      <c r="L82" s="33">
        <v>180</v>
      </c>
      <c r="M82" s="149" t="s">
        <v>157</v>
      </c>
      <c r="N82" s="89"/>
      <c r="O82" s="89"/>
      <c r="P82" s="89"/>
      <c r="Q82" s="87"/>
      <c r="R82" s="35"/>
      <c r="S82" s="35"/>
      <c r="T82" s="36" t="s">
        <v>61</v>
      </c>
      <c r="U82" s="65">
        <v>120</v>
      </c>
      <c r="V82" s="66">
        <f t="shared" si="2"/>
        <v>120</v>
      </c>
      <c r="W82" s="37">
        <f t="shared" si="3"/>
        <v>2.1456</v>
      </c>
      <c r="X82" s="57"/>
      <c r="Y82" s="58"/>
    </row>
    <row r="83" spans="1:25" x14ac:dyDescent="0.2">
      <c r="A83" s="78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80"/>
      <c r="M83" s="75" t="s">
        <v>62</v>
      </c>
      <c r="N83" s="76"/>
      <c r="O83" s="76"/>
      <c r="P83" s="76"/>
      <c r="Q83" s="76"/>
      <c r="R83" s="76"/>
      <c r="S83" s="77"/>
      <c r="T83" s="38" t="s">
        <v>61</v>
      </c>
      <c r="U83" s="67">
        <f>IFERROR(SUM(U76:U82),"0")</f>
        <v>260</v>
      </c>
      <c r="V83" s="67">
        <f>IFERROR(SUM(V76:V82),"0")</f>
        <v>260</v>
      </c>
      <c r="W83" s="67">
        <f>IFERROR(IF(W76="",0,W76),"0")+IFERROR(IF(W77="",0,W77),"0")+IFERROR(IF(W78="",0,W78),"0")+IFERROR(IF(W79="",0,W79),"0")+IFERROR(IF(W80="",0,W80),"0")+IFERROR(IF(W81="",0,W81),"0")+IFERROR(IF(W82="",0,W82),"0")</f>
        <v>4.6487999999999996</v>
      </c>
      <c r="X83" s="68"/>
      <c r="Y83" s="68"/>
    </row>
    <row r="84" spans="1:25" x14ac:dyDescent="0.2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80"/>
      <c r="M84" s="75" t="s">
        <v>62</v>
      </c>
      <c r="N84" s="76"/>
      <c r="O84" s="76"/>
      <c r="P84" s="76"/>
      <c r="Q84" s="76"/>
      <c r="R84" s="76"/>
      <c r="S84" s="77"/>
      <c r="T84" s="38" t="s">
        <v>63</v>
      </c>
      <c r="U84" s="67">
        <f>IFERROR(SUMPRODUCT(U76:U82*H76:H82),"0")</f>
        <v>936</v>
      </c>
      <c r="V84" s="67">
        <f>IFERROR(SUMPRODUCT(V76:V82*H76:H82),"0")</f>
        <v>936</v>
      </c>
      <c r="W84" s="38"/>
      <c r="X84" s="68"/>
      <c r="Y84" s="68"/>
    </row>
    <row r="85" spans="1:25" ht="16.5" customHeight="1" x14ac:dyDescent="0.25">
      <c r="A85" s="90" t="s">
        <v>158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61"/>
      <c r="Y85" s="61"/>
    </row>
    <row r="86" spans="1:25" ht="14.25" customHeight="1" x14ac:dyDescent="0.25">
      <c r="A86" s="91" t="s">
        <v>158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62"/>
      <c r="Y86" s="62"/>
    </row>
    <row r="87" spans="1:25" ht="27" customHeight="1" x14ac:dyDescent="0.25">
      <c r="A87" s="55" t="s">
        <v>159</v>
      </c>
      <c r="B87" s="55" t="s">
        <v>160</v>
      </c>
      <c r="C87" s="32">
        <v>4301136013</v>
      </c>
      <c r="D87" s="86">
        <v>4607025784012</v>
      </c>
      <c r="E87" s="87"/>
      <c r="F87" s="64">
        <v>0.09</v>
      </c>
      <c r="G87" s="33">
        <v>24</v>
      </c>
      <c r="H87" s="64">
        <v>2.16</v>
      </c>
      <c r="I87" s="64">
        <v>2.4912000000000001</v>
      </c>
      <c r="J87" s="33">
        <v>126</v>
      </c>
      <c r="K87" s="34" t="s">
        <v>59</v>
      </c>
      <c r="L87" s="33">
        <v>180</v>
      </c>
      <c r="M87" s="150" t="s">
        <v>161</v>
      </c>
      <c r="N87" s="89"/>
      <c r="O87" s="89"/>
      <c r="P87" s="89"/>
      <c r="Q87" s="87"/>
      <c r="R87" s="35"/>
      <c r="S87" s="35"/>
      <c r="T87" s="36" t="s">
        <v>61</v>
      </c>
      <c r="U87" s="65">
        <v>5</v>
      </c>
      <c r="V87" s="66">
        <f>IFERROR(IF(U87="","",U87),"")</f>
        <v>5</v>
      </c>
      <c r="W87" s="37">
        <f>IFERROR(IF(U87="","",U87*0.00936),"")</f>
        <v>4.6800000000000001E-2</v>
      </c>
      <c r="X87" s="57"/>
      <c r="Y87" s="58"/>
    </row>
    <row r="88" spans="1:25" ht="27" customHeight="1" x14ac:dyDescent="0.25">
      <c r="A88" s="55" t="s">
        <v>162</v>
      </c>
      <c r="B88" s="55" t="s">
        <v>163</v>
      </c>
      <c r="C88" s="32">
        <v>4301136012</v>
      </c>
      <c r="D88" s="86">
        <v>4607025784319</v>
      </c>
      <c r="E88" s="87"/>
      <c r="F88" s="64">
        <v>0.36</v>
      </c>
      <c r="G88" s="33">
        <v>10</v>
      </c>
      <c r="H88" s="64">
        <v>3.6</v>
      </c>
      <c r="I88" s="64">
        <v>4.2439999999999998</v>
      </c>
      <c r="J88" s="33">
        <v>70</v>
      </c>
      <c r="K88" s="34" t="s">
        <v>59</v>
      </c>
      <c r="L88" s="33">
        <v>180</v>
      </c>
      <c r="M88" s="147" t="s">
        <v>164</v>
      </c>
      <c r="N88" s="89"/>
      <c r="O88" s="89"/>
      <c r="P88" s="89"/>
      <c r="Q88" s="87"/>
      <c r="R88" s="35"/>
      <c r="S88" s="35"/>
      <c r="T88" s="36" t="s">
        <v>61</v>
      </c>
      <c r="U88" s="65">
        <v>0</v>
      </c>
      <c r="V88" s="66">
        <f>IFERROR(IF(U88="","",U88),"")</f>
        <v>0</v>
      </c>
      <c r="W88" s="37">
        <f>IFERROR(IF(U88="","",U88*0.01788),"")</f>
        <v>0</v>
      </c>
      <c r="X88" s="57"/>
      <c r="Y88" s="58"/>
    </row>
    <row r="89" spans="1:25" ht="16.5" customHeight="1" x14ac:dyDescent="0.25">
      <c r="A89" s="55" t="s">
        <v>165</v>
      </c>
      <c r="B89" s="55" t="s">
        <v>166</v>
      </c>
      <c r="C89" s="32">
        <v>4301136014</v>
      </c>
      <c r="D89" s="86">
        <v>4607111035370</v>
      </c>
      <c r="E89" s="87"/>
      <c r="F89" s="64">
        <v>0.14000000000000001</v>
      </c>
      <c r="G89" s="33">
        <v>22</v>
      </c>
      <c r="H89" s="64">
        <v>3.08</v>
      </c>
      <c r="I89" s="64">
        <v>3.464</v>
      </c>
      <c r="J89" s="33">
        <v>84</v>
      </c>
      <c r="K89" s="34" t="s">
        <v>59</v>
      </c>
      <c r="L89" s="33">
        <v>180</v>
      </c>
      <c r="M89" s="148" t="s">
        <v>167</v>
      </c>
      <c r="N89" s="89"/>
      <c r="O89" s="89"/>
      <c r="P89" s="89"/>
      <c r="Q89" s="87"/>
      <c r="R89" s="35"/>
      <c r="S89" s="35"/>
      <c r="T89" s="36" t="s">
        <v>61</v>
      </c>
      <c r="U89" s="65">
        <v>10</v>
      </c>
      <c r="V89" s="66">
        <f>IFERROR(IF(U89="","",U89),"")</f>
        <v>10</v>
      </c>
      <c r="W89" s="37">
        <f>IFERROR(IF(U89="","",U89*0.0155),"")</f>
        <v>0.155</v>
      </c>
      <c r="X89" s="57"/>
      <c r="Y89" s="58"/>
    </row>
    <row r="90" spans="1:25" x14ac:dyDescent="0.2">
      <c r="A90" s="78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80"/>
      <c r="M90" s="75" t="s">
        <v>62</v>
      </c>
      <c r="N90" s="76"/>
      <c r="O90" s="76"/>
      <c r="P90" s="76"/>
      <c r="Q90" s="76"/>
      <c r="R90" s="76"/>
      <c r="S90" s="77"/>
      <c r="T90" s="38" t="s">
        <v>61</v>
      </c>
      <c r="U90" s="67">
        <f>IFERROR(SUM(U87:U89),"0")</f>
        <v>15</v>
      </c>
      <c r="V90" s="67">
        <f>IFERROR(SUM(V87:V89),"0")</f>
        <v>15</v>
      </c>
      <c r="W90" s="67">
        <f>IFERROR(IF(W87="",0,W87),"0")+IFERROR(IF(W88="",0,W88),"0")+IFERROR(IF(W89="",0,W89),"0")</f>
        <v>0.20180000000000001</v>
      </c>
      <c r="X90" s="68"/>
      <c r="Y90" s="68"/>
    </row>
    <row r="91" spans="1:25" x14ac:dyDescent="0.2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80"/>
      <c r="M91" s="75" t="s">
        <v>62</v>
      </c>
      <c r="N91" s="76"/>
      <c r="O91" s="76"/>
      <c r="P91" s="76"/>
      <c r="Q91" s="76"/>
      <c r="R91" s="76"/>
      <c r="S91" s="77"/>
      <c r="T91" s="38" t="s">
        <v>63</v>
      </c>
      <c r="U91" s="67">
        <f>IFERROR(SUMPRODUCT(U87:U89*H87:H89),"0")</f>
        <v>41.6</v>
      </c>
      <c r="V91" s="67">
        <f>IFERROR(SUMPRODUCT(V87:V89*H87:H89),"0")</f>
        <v>41.6</v>
      </c>
      <c r="W91" s="38"/>
      <c r="X91" s="68"/>
      <c r="Y91" s="68"/>
    </row>
    <row r="92" spans="1:25" ht="16.5" customHeight="1" x14ac:dyDescent="0.25">
      <c r="A92" s="90" t="s">
        <v>168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61"/>
      <c r="Y92" s="61"/>
    </row>
    <row r="93" spans="1:25" ht="14.25" customHeight="1" x14ac:dyDescent="0.25">
      <c r="A93" s="91" t="s">
        <v>56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62"/>
      <c r="Y93" s="62"/>
    </row>
    <row r="94" spans="1:25" ht="27" customHeight="1" x14ac:dyDescent="0.25">
      <c r="A94" s="55" t="s">
        <v>169</v>
      </c>
      <c r="B94" s="55" t="s">
        <v>170</v>
      </c>
      <c r="C94" s="32">
        <v>4301070906</v>
      </c>
      <c r="D94" s="86">
        <v>4607111033970</v>
      </c>
      <c r="E94" s="87"/>
      <c r="F94" s="64">
        <v>0.43</v>
      </c>
      <c r="G94" s="33">
        <v>16</v>
      </c>
      <c r="H94" s="64">
        <v>6.88</v>
      </c>
      <c r="I94" s="64">
        <v>7.1996000000000002</v>
      </c>
      <c r="J94" s="33">
        <v>84</v>
      </c>
      <c r="K94" s="34" t="s">
        <v>59</v>
      </c>
      <c r="L94" s="33">
        <v>150</v>
      </c>
      <c r="M94" s="143" t="s">
        <v>171</v>
      </c>
      <c r="N94" s="89"/>
      <c r="O94" s="89"/>
      <c r="P94" s="89"/>
      <c r="Q94" s="87"/>
      <c r="R94" s="35"/>
      <c r="S94" s="35"/>
      <c r="T94" s="36" t="s">
        <v>61</v>
      </c>
      <c r="U94" s="65">
        <v>80</v>
      </c>
      <c r="V94" s="66">
        <f>IFERROR(IF(U94="","",U94),"")</f>
        <v>80</v>
      </c>
      <c r="W94" s="37">
        <f>IFERROR(IF(U94="","",U94*0.0155),"")</f>
        <v>1.24</v>
      </c>
      <c r="X94" s="57"/>
      <c r="Y94" s="58"/>
    </row>
    <row r="95" spans="1:25" ht="27" customHeight="1" x14ac:dyDescent="0.25">
      <c r="A95" s="55" t="s">
        <v>172</v>
      </c>
      <c r="B95" s="55" t="s">
        <v>173</v>
      </c>
      <c r="C95" s="32">
        <v>4301070907</v>
      </c>
      <c r="D95" s="86">
        <v>4607111034144</v>
      </c>
      <c r="E95" s="87"/>
      <c r="F95" s="64">
        <v>0.9</v>
      </c>
      <c r="G95" s="33">
        <v>8</v>
      </c>
      <c r="H95" s="64">
        <v>7.2</v>
      </c>
      <c r="I95" s="64">
        <v>7.4859999999999998</v>
      </c>
      <c r="J95" s="33">
        <v>84</v>
      </c>
      <c r="K95" s="34" t="s">
        <v>59</v>
      </c>
      <c r="L95" s="33">
        <v>150</v>
      </c>
      <c r="M95" s="144" t="s">
        <v>174</v>
      </c>
      <c r="N95" s="89"/>
      <c r="O95" s="89"/>
      <c r="P95" s="89"/>
      <c r="Q95" s="87"/>
      <c r="R95" s="35"/>
      <c r="S95" s="35"/>
      <c r="T95" s="36" t="s">
        <v>61</v>
      </c>
      <c r="U95" s="65">
        <v>80</v>
      </c>
      <c r="V95" s="66">
        <f>IFERROR(IF(U95="","",U95),"")</f>
        <v>80</v>
      </c>
      <c r="W95" s="37">
        <f>IFERROR(IF(U95="","",U95*0.0155),"")</f>
        <v>1.24</v>
      </c>
      <c r="X95" s="57"/>
      <c r="Y95" s="58"/>
    </row>
    <row r="96" spans="1:25" ht="27" customHeight="1" x14ac:dyDescent="0.25">
      <c r="A96" s="55" t="s">
        <v>175</v>
      </c>
      <c r="B96" s="55" t="s">
        <v>176</v>
      </c>
      <c r="C96" s="32">
        <v>4301070904</v>
      </c>
      <c r="D96" s="86">
        <v>4607111033987</v>
      </c>
      <c r="E96" s="87"/>
      <c r="F96" s="64">
        <v>0.43</v>
      </c>
      <c r="G96" s="33">
        <v>16</v>
      </c>
      <c r="H96" s="64">
        <v>6.88</v>
      </c>
      <c r="I96" s="64">
        <v>7.1996000000000002</v>
      </c>
      <c r="J96" s="33">
        <v>84</v>
      </c>
      <c r="K96" s="34" t="s">
        <v>59</v>
      </c>
      <c r="L96" s="33">
        <v>150</v>
      </c>
      <c r="M96" s="145" t="s">
        <v>177</v>
      </c>
      <c r="N96" s="89"/>
      <c r="O96" s="89"/>
      <c r="P96" s="89"/>
      <c r="Q96" s="87"/>
      <c r="R96" s="35"/>
      <c r="S96" s="35"/>
      <c r="T96" s="36" t="s">
        <v>61</v>
      </c>
      <c r="U96" s="65">
        <v>80</v>
      </c>
      <c r="V96" s="66">
        <f>IFERROR(IF(U96="","",U96),"")</f>
        <v>80</v>
      </c>
      <c r="W96" s="37">
        <f>IFERROR(IF(U96="","",U96*0.0155),"")</f>
        <v>1.24</v>
      </c>
      <c r="X96" s="57"/>
      <c r="Y96" s="58"/>
    </row>
    <row r="97" spans="1:25" ht="27" customHeight="1" x14ac:dyDescent="0.25">
      <c r="A97" s="55" t="s">
        <v>178</v>
      </c>
      <c r="B97" s="55" t="s">
        <v>179</v>
      </c>
      <c r="C97" s="32">
        <v>4301070905</v>
      </c>
      <c r="D97" s="86">
        <v>4607111034151</v>
      </c>
      <c r="E97" s="87"/>
      <c r="F97" s="64">
        <v>0.9</v>
      </c>
      <c r="G97" s="33">
        <v>8</v>
      </c>
      <c r="H97" s="64">
        <v>7.2</v>
      </c>
      <c r="I97" s="64">
        <v>7.4859999999999998</v>
      </c>
      <c r="J97" s="33">
        <v>84</v>
      </c>
      <c r="K97" s="34" t="s">
        <v>59</v>
      </c>
      <c r="L97" s="33">
        <v>150</v>
      </c>
      <c r="M97" s="146" t="s">
        <v>180</v>
      </c>
      <c r="N97" s="89"/>
      <c r="O97" s="89"/>
      <c r="P97" s="89"/>
      <c r="Q97" s="87"/>
      <c r="R97" s="35"/>
      <c r="S97" s="35"/>
      <c r="T97" s="36" t="s">
        <v>61</v>
      </c>
      <c r="U97" s="65">
        <v>80</v>
      </c>
      <c r="V97" s="66">
        <f>IFERROR(IF(U97="","",U97),"")</f>
        <v>80</v>
      </c>
      <c r="W97" s="37">
        <f>IFERROR(IF(U97="","",U97*0.0155),"")</f>
        <v>1.24</v>
      </c>
      <c r="X97" s="57"/>
      <c r="Y97" s="58"/>
    </row>
    <row r="98" spans="1:25" x14ac:dyDescent="0.2">
      <c r="A98" s="78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80"/>
      <c r="M98" s="75" t="s">
        <v>62</v>
      </c>
      <c r="N98" s="76"/>
      <c r="O98" s="76"/>
      <c r="P98" s="76"/>
      <c r="Q98" s="76"/>
      <c r="R98" s="76"/>
      <c r="S98" s="77"/>
      <c r="T98" s="38" t="s">
        <v>61</v>
      </c>
      <c r="U98" s="67">
        <f>IFERROR(SUM(U94:U97),"0")</f>
        <v>320</v>
      </c>
      <c r="V98" s="67">
        <f>IFERROR(SUM(V94:V97),"0")</f>
        <v>320</v>
      </c>
      <c r="W98" s="67">
        <f>IFERROR(IF(W94="",0,W94),"0")+IFERROR(IF(W95="",0,W95),"0")+IFERROR(IF(W96="",0,W96),"0")+IFERROR(IF(W97="",0,W97),"0")</f>
        <v>4.96</v>
      </c>
      <c r="X98" s="68"/>
      <c r="Y98" s="68"/>
    </row>
    <row r="99" spans="1:25" x14ac:dyDescent="0.2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80"/>
      <c r="M99" s="75" t="s">
        <v>62</v>
      </c>
      <c r="N99" s="76"/>
      <c r="O99" s="76"/>
      <c r="P99" s="76"/>
      <c r="Q99" s="76"/>
      <c r="R99" s="76"/>
      <c r="S99" s="77"/>
      <c r="T99" s="38" t="s">
        <v>63</v>
      </c>
      <c r="U99" s="67">
        <f>IFERROR(SUMPRODUCT(U94:U97*H94:H97),"0")</f>
        <v>2252.8000000000002</v>
      </c>
      <c r="V99" s="67">
        <f>IFERROR(SUMPRODUCT(V94:V97*H94:H97),"0")</f>
        <v>2252.8000000000002</v>
      </c>
      <c r="W99" s="38"/>
      <c r="X99" s="68"/>
      <c r="Y99" s="68"/>
    </row>
    <row r="100" spans="1:25" ht="16.5" customHeight="1" x14ac:dyDescent="0.25">
      <c r="A100" s="90" t="s">
        <v>181</v>
      </c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61"/>
      <c r="Y100" s="61"/>
    </row>
    <row r="101" spans="1:25" ht="14.25" customHeight="1" x14ac:dyDescent="0.25">
      <c r="A101" s="91" t="s">
        <v>124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62"/>
      <c r="Y101" s="62"/>
    </row>
    <row r="102" spans="1:25" ht="27" customHeight="1" x14ac:dyDescent="0.25">
      <c r="A102" s="55" t="s">
        <v>182</v>
      </c>
      <c r="B102" s="55" t="s">
        <v>183</v>
      </c>
      <c r="C102" s="32">
        <v>4301135116</v>
      </c>
      <c r="D102" s="86">
        <v>4607111034014</v>
      </c>
      <c r="E102" s="87"/>
      <c r="F102" s="64">
        <v>0.25</v>
      </c>
      <c r="G102" s="33">
        <v>12</v>
      </c>
      <c r="H102" s="64">
        <v>3</v>
      </c>
      <c r="I102" s="64">
        <v>3.7035999999999998</v>
      </c>
      <c r="J102" s="33">
        <v>70</v>
      </c>
      <c r="K102" s="34" t="s">
        <v>59</v>
      </c>
      <c r="L102" s="33">
        <v>180</v>
      </c>
      <c r="M102" s="141" t="s">
        <v>184</v>
      </c>
      <c r="N102" s="89"/>
      <c r="O102" s="89"/>
      <c r="P102" s="89"/>
      <c r="Q102" s="87"/>
      <c r="R102" s="35"/>
      <c r="S102" s="35"/>
      <c r="T102" s="36" t="s">
        <v>61</v>
      </c>
      <c r="U102" s="65">
        <v>70</v>
      </c>
      <c r="V102" s="66">
        <f>IFERROR(IF(U102="","",U102),"")</f>
        <v>70</v>
      </c>
      <c r="W102" s="37">
        <f>IFERROR(IF(U102="","",U102*0.01788),"")</f>
        <v>1.2516</v>
      </c>
      <c r="X102" s="57"/>
      <c r="Y102" s="58"/>
    </row>
    <row r="103" spans="1:25" ht="27" customHeight="1" x14ac:dyDescent="0.25">
      <c r="A103" s="55" t="s">
        <v>185</v>
      </c>
      <c r="B103" s="55" t="s">
        <v>186</v>
      </c>
      <c r="C103" s="32">
        <v>4301135117</v>
      </c>
      <c r="D103" s="86">
        <v>4607111033994</v>
      </c>
      <c r="E103" s="87"/>
      <c r="F103" s="64">
        <v>0.25</v>
      </c>
      <c r="G103" s="33">
        <v>12</v>
      </c>
      <c r="H103" s="64">
        <v>3</v>
      </c>
      <c r="I103" s="64">
        <v>3.7035999999999998</v>
      </c>
      <c r="J103" s="33">
        <v>70</v>
      </c>
      <c r="K103" s="34" t="s">
        <v>59</v>
      </c>
      <c r="L103" s="33">
        <v>180</v>
      </c>
      <c r="M103" s="142" t="s">
        <v>187</v>
      </c>
      <c r="N103" s="89"/>
      <c r="O103" s="89"/>
      <c r="P103" s="89"/>
      <c r="Q103" s="87"/>
      <c r="R103" s="35"/>
      <c r="S103" s="35"/>
      <c r="T103" s="36" t="s">
        <v>61</v>
      </c>
      <c r="U103" s="65">
        <v>100</v>
      </c>
      <c r="V103" s="66">
        <f>IFERROR(IF(U103="","",U103),"")</f>
        <v>100</v>
      </c>
      <c r="W103" s="37">
        <f>IFERROR(IF(U103="","",U103*0.01788),"")</f>
        <v>1.788</v>
      </c>
      <c r="X103" s="57"/>
      <c r="Y103" s="58"/>
    </row>
    <row r="104" spans="1:25" x14ac:dyDescent="0.2">
      <c r="A104" s="7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80"/>
      <c r="M104" s="75" t="s">
        <v>62</v>
      </c>
      <c r="N104" s="76"/>
      <c r="O104" s="76"/>
      <c r="P104" s="76"/>
      <c r="Q104" s="76"/>
      <c r="R104" s="76"/>
      <c r="S104" s="77"/>
      <c r="T104" s="38" t="s">
        <v>61</v>
      </c>
      <c r="U104" s="67">
        <f>IFERROR(SUM(U102:U103),"0")</f>
        <v>170</v>
      </c>
      <c r="V104" s="67">
        <f>IFERROR(SUM(V102:V103),"0")</f>
        <v>170</v>
      </c>
      <c r="W104" s="67">
        <f>IFERROR(IF(W102="",0,W102),"0")+IFERROR(IF(W103="",0,W103),"0")</f>
        <v>3.0396000000000001</v>
      </c>
      <c r="X104" s="68"/>
      <c r="Y104" s="68"/>
    </row>
    <row r="105" spans="1:25" x14ac:dyDescent="0.2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80"/>
      <c r="M105" s="75" t="s">
        <v>62</v>
      </c>
      <c r="N105" s="76"/>
      <c r="O105" s="76"/>
      <c r="P105" s="76"/>
      <c r="Q105" s="76"/>
      <c r="R105" s="76"/>
      <c r="S105" s="77"/>
      <c r="T105" s="38" t="s">
        <v>63</v>
      </c>
      <c r="U105" s="67">
        <f>IFERROR(SUMPRODUCT(U102:U103*H102:H103),"0")</f>
        <v>510</v>
      </c>
      <c r="V105" s="67">
        <f>IFERROR(SUMPRODUCT(V102:V103*H102:H103),"0")</f>
        <v>510</v>
      </c>
      <c r="W105" s="38"/>
      <c r="X105" s="68"/>
      <c r="Y105" s="68"/>
    </row>
    <row r="106" spans="1:25" ht="16.5" customHeight="1" x14ac:dyDescent="0.25">
      <c r="A106" s="90" t="s">
        <v>188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61"/>
      <c r="Y106" s="61"/>
    </row>
    <row r="107" spans="1:25" ht="14.25" customHeight="1" x14ac:dyDescent="0.25">
      <c r="A107" s="91" t="s">
        <v>124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62"/>
      <c r="Y107" s="62"/>
    </row>
    <row r="108" spans="1:25" ht="16.5" customHeight="1" x14ac:dyDescent="0.25">
      <c r="A108" s="55" t="s">
        <v>189</v>
      </c>
      <c r="B108" s="55" t="s">
        <v>190</v>
      </c>
      <c r="C108" s="32">
        <v>4301135112</v>
      </c>
      <c r="D108" s="86">
        <v>4607111034199</v>
      </c>
      <c r="E108" s="87"/>
      <c r="F108" s="64">
        <v>0.25</v>
      </c>
      <c r="G108" s="33">
        <v>12</v>
      </c>
      <c r="H108" s="64">
        <v>3</v>
      </c>
      <c r="I108" s="64">
        <v>3.7035999999999998</v>
      </c>
      <c r="J108" s="33">
        <v>70</v>
      </c>
      <c r="K108" s="34" t="s">
        <v>59</v>
      </c>
      <c r="L108" s="33">
        <v>180</v>
      </c>
      <c r="M108" s="140" t="s">
        <v>191</v>
      </c>
      <c r="N108" s="89"/>
      <c r="O108" s="89"/>
      <c r="P108" s="89"/>
      <c r="Q108" s="87"/>
      <c r="R108" s="35"/>
      <c r="S108" s="35"/>
      <c r="T108" s="36" t="s">
        <v>61</v>
      </c>
      <c r="U108" s="65">
        <v>70</v>
      </c>
      <c r="V108" s="66">
        <f>IFERROR(IF(U108="","",U108),"")</f>
        <v>70</v>
      </c>
      <c r="W108" s="37">
        <f>IFERROR(IF(U108="","",U108*0.01788),"")</f>
        <v>1.2516</v>
      </c>
      <c r="X108" s="57"/>
      <c r="Y108" s="58"/>
    </row>
    <row r="109" spans="1:25" x14ac:dyDescent="0.2">
      <c r="A109" s="78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80"/>
      <c r="M109" s="75" t="s">
        <v>62</v>
      </c>
      <c r="N109" s="76"/>
      <c r="O109" s="76"/>
      <c r="P109" s="76"/>
      <c r="Q109" s="76"/>
      <c r="R109" s="76"/>
      <c r="S109" s="77"/>
      <c r="T109" s="38" t="s">
        <v>61</v>
      </c>
      <c r="U109" s="67">
        <f>IFERROR(SUM(U108:U108),"0")</f>
        <v>70</v>
      </c>
      <c r="V109" s="67">
        <f>IFERROR(SUM(V108:V108),"0")</f>
        <v>70</v>
      </c>
      <c r="W109" s="67">
        <f>IFERROR(IF(W108="",0,W108),"0")</f>
        <v>1.2516</v>
      </c>
      <c r="X109" s="68"/>
      <c r="Y109" s="68"/>
    </row>
    <row r="110" spans="1:25" x14ac:dyDescent="0.2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80"/>
      <c r="M110" s="75" t="s">
        <v>62</v>
      </c>
      <c r="N110" s="76"/>
      <c r="O110" s="76"/>
      <c r="P110" s="76"/>
      <c r="Q110" s="76"/>
      <c r="R110" s="76"/>
      <c r="S110" s="77"/>
      <c r="T110" s="38" t="s">
        <v>63</v>
      </c>
      <c r="U110" s="67">
        <f>IFERROR(SUMPRODUCT(U108:U108*H108:H108),"0")</f>
        <v>210</v>
      </c>
      <c r="V110" s="67">
        <f>IFERROR(SUMPRODUCT(V108:V108*H108:H108),"0")</f>
        <v>210</v>
      </c>
      <c r="W110" s="38"/>
      <c r="X110" s="68"/>
      <c r="Y110" s="68"/>
    </row>
    <row r="111" spans="1:25" ht="16.5" customHeight="1" x14ac:dyDescent="0.25">
      <c r="A111" s="90" t="s">
        <v>192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61"/>
      <c r="Y111" s="61"/>
    </row>
    <row r="112" spans="1:25" ht="14.25" customHeight="1" x14ac:dyDescent="0.25">
      <c r="A112" s="91" t="s">
        <v>124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62"/>
      <c r="Y112" s="62"/>
    </row>
    <row r="113" spans="1:25" ht="27" customHeight="1" x14ac:dyDescent="0.25">
      <c r="A113" s="55" t="s">
        <v>193</v>
      </c>
      <c r="B113" s="55" t="s">
        <v>194</v>
      </c>
      <c r="C113" s="32">
        <v>4301130006</v>
      </c>
      <c r="D113" s="86">
        <v>4607111034670</v>
      </c>
      <c r="E113" s="87"/>
      <c r="F113" s="64">
        <v>3</v>
      </c>
      <c r="G113" s="33">
        <v>1</v>
      </c>
      <c r="H113" s="64">
        <v>3</v>
      </c>
      <c r="I113" s="64">
        <v>3.1949999999999998</v>
      </c>
      <c r="J113" s="33">
        <v>126</v>
      </c>
      <c r="K113" s="34" t="s">
        <v>59</v>
      </c>
      <c r="L113" s="33">
        <v>180</v>
      </c>
      <c r="M113" s="136" t="s">
        <v>195</v>
      </c>
      <c r="N113" s="89"/>
      <c r="O113" s="89"/>
      <c r="P113" s="89"/>
      <c r="Q113" s="87"/>
      <c r="R113" s="35"/>
      <c r="S113" s="35"/>
      <c r="T113" s="36" t="s">
        <v>61</v>
      </c>
      <c r="U113" s="65">
        <v>0</v>
      </c>
      <c r="V113" s="66">
        <f>IFERROR(IF(U113="","",U113),"")</f>
        <v>0</v>
      </c>
      <c r="W113" s="37">
        <f>IFERROR(IF(U113="","",U113*0.00936),"")</f>
        <v>0</v>
      </c>
      <c r="X113" s="57" t="s">
        <v>196</v>
      </c>
      <c r="Y113" s="58"/>
    </row>
    <row r="114" spans="1:25" ht="27" customHeight="1" x14ac:dyDescent="0.25">
      <c r="A114" s="55" t="s">
        <v>197</v>
      </c>
      <c r="B114" s="55" t="s">
        <v>198</v>
      </c>
      <c r="C114" s="32">
        <v>4301130003</v>
      </c>
      <c r="D114" s="86">
        <v>4607111034687</v>
      </c>
      <c r="E114" s="87"/>
      <c r="F114" s="64">
        <v>3</v>
      </c>
      <c r="G114" s="33">
        <v>1</v>
      </c>
      <c r="H114" s="64">
        <v>3</v>
      </c>
      <c r="I114" s="64">
        <v>3.1949999999999998</v>
      </c>
      <c r="J114" s="33">
        <v>126</v>
      </c>
      <c r="K114" s="34" t="s">
        <v>59</v>
      </c>
      <c r="L114" s="33">
        <v>180</v>
      </c>
      <c r="M114" s="137" t="s">
        <v>199</v>
      </c>
      <c r="N114" s="89"/>
      <c r="O114" s="89"/>
      <c r="P114" s="89"/>
      <c r="Q114" s="87"/>
      <c r="R114" s="35"/>
      <c r="S114" s="35"/>
      <c r="T114" s="36" t="s">
        <v>61</v>
      </c>
      <c r="U114" s="65">
        <v>0</v>
      </c>
      <c r="V114" s="66">
        <f>IFERROR(IF(U114="","",U114),"")</f>
        <v>0</v>
      </c>
      <c r="W114" s="37">
        <f>IFERROR(IF(U114="","",U114*0.00936),"")</f>
        <v>0</v>
      </c>
      <c r="X114" s="57" t="s">
        <v>196</v>
      </c>
      <c r="Y114" s="58"/>
    </row>
    <row r="115" spans="1:25" ht="27" customHeight="1" x14ac:dyDescent="0.25">
      <c r="A115" s="55" t="s">
        <v>200</v>
      </c>
      <c r="B115" s="55" t="s">
        <v>201</v>
      </c>
      <c r="C115" s="32">
        <v>4301135164</v>
      </c>
      <c r="D115" s="86">
        <v>4607111034380</v>
      </c>
      <c r="E115" s="87"/>
      <c r="F115" s="64">
        <v>0.25</v>
      </c>
      <c r="G115" s="33">
        <v>12</v>
      </c>
      <c r="H115" s="64">
        <v>3</v>
      </c>
      <c r="I115" s="64">
        <v>3.28</v>
      </c>
      <c r="J115" s="33">
        <v>70</v>
      </c>
      <c r="K115" s="34" t="s">
        <v>59</v>
      </c>
      <c r="L115" s="33">
        <v>180</v>
      </c>
      <c r="M115" s="138" t="s">
        <v>202</v>
      </c>
      <c r="N115" s="89"/>
      <c r="O115" s="89"/>
      <c r="P115" s="89"/>
      <c r="Q115" s="87"/>
      <c r="R115" s="35"/>
      <c r="S115" s="35"/>
      <c r="T115" s="36" t="s">
        <v>61</v>
      </c>
      <c r="U115" s="65">
        <v>0</v>
      </c>
      <c r="V115" s="66">
        <f>IFERROR(IF(U115="","",U115),"")</f>
        <v>0</v>
      </c>
      <c r="W115" s="37">
        <f>IFERROR(IF(U115="","",U115*0.01788),"")</f>
        <v>0</v>
      </c>
      <c r="X115" s="57"/>
      <c r="Y115" s="58"/>
    </row>
    <row r="116" spans="1:25" ht="27" customHeight="1" x14ac:dyDescent="0.25">
      <c r="A116" s="55" t="s">
        <v>203</v>
      </c>
      <c r="B116" s="55" t="s">
        <v>204</v>
      </c>
      <c r="C116" s="32">
        <v>4301135165</v>
      </c>
      <c r="D116" s="86">
        <v>4607111034397</v>
      </c>
      <c r="E116" s="87"/>
      <c r="F116" s="64">
        <v>0.25</v>
      </c>
      <c r="G116" s="33">
        <v>12</v>
      </c>
      <c r="H116" s="64">
        <v>3</v>
      </c>
      <c r="I116" s="64">
        <v>3.28</v>
      </c>
      <c r="J116" s="33">
        <v>70</v>
      </c>
      <c r="K116" s="34" t="s">
        <v>59</v>
      </c>
      <c r="L116" s="33">
        <v>180</v>
      </c>
      <c r="M116" s="139" t="s">
        <v>205</v>
      </c>
      <c r="N116" s="89"/>
      <c r="O116" s="89"/>
      <c r="P116" s="89"/>
      <c r="Q116" s="87"/>
      <c r="R116" s="35"/>
      <c r="S116" s="35"/>
      <c r="T116" s="36" t="s">
        <v>61</v>
      </c>
      <c r="U116" s="65">
        <v>0</v>
      </c>
      <c r="V116" s="66">
        <f>IFERROR(IF(U116="","",U116),"")</f>
        <v>0</v>
      </c>
      <c r="W116" s="37">
        <f>IFERROR(IF(U116="","",U116*0.01788),"")</f>
        <v>0</v>
      </c>
      <c r="X116" s="57"/>
      <c r="Y116" s="58"/>
    </row>
    <row r="117" spans="1:25" x14ac:dyDescent="0.2">
      <c r="A117" s="78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80"/>
      <c r="M117" s="75" t="s">
        <v>62</v>
      </c>
      <c r="N117" s="76"/>
      <c r="O117" s="76"/>
      <c r="P117" s="76"/>
      <c r="Q117" s="76"/>
      <c r="R117" s="76"/>
      <c r="S117" s="77"/>
      <c r="T117" s="38" t="s">
        <v>61</v>
      </c>
      <c r="U117" s="67">
        <f>IFERROR(SUM(U113:U116),"0")</f>
        <v>0</v>
      </c>
      <c r="V117" s="67">
        <f>IFERROR(SUM(V113:V116),"0")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80"/>
      <c r="M118" s="75" t="s">
        <v>62</v>
      </c>
      <c r="N118" s="76"/>
      <c r="O118" s="76"/>
      <c r="P118" s="76"/>
      <c r="Q118" s="76"/>
      <c r="R118" s="76"/>
      <c r="S118" s="77"/>
      <c r="T118" s="38" t="s">
        <v>63</v>
      </c>
      <c r="U118" s="67">
        <f>IFERROR(SUMPRODUCT(U113:U116*H113:H116),"0")</f>
        <v>0</v>
      </c>
      <c r="V118" s="67">
        <f>IFERROR(SUMPRODUCT(V113:V116*H113:H116),"0")</f>
        <v>0</v>
      </c>
      <c r="W118" s="38"/>
      <c r="X118" s="68"/>
      <c r="Y118" s="68"/>
    </row>
    <row r="119" spans="1:25" ht="16.5" customHeight="1" x14ac:dyDescent="0.25">
      <c r="A119" s="90" t="s">
        <v>206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61"/>
      <c r="Y119" s="61"/>
    </row>
    <row r="120" spans="1:25" ht="14.25" customHeight="1" x14ac:dyDescent="0.25">
      <c r="A120" s="91" t="s">
        <v>124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62"/>
      <c r="Y120" s="62"/>
    </row>
    <row r="121" spans="1:25" ht="27" customHeight="1" x14ac:dyDescent="0.25">
      <c r="A121" s="55" t="s">
        <v>207</v>
      </c>
      <c r="B121" s="55" t="s">
        <v>208</v>
      </c>
      <c r="C121" s="32">
        <v>4301135134</v>
      </c>
      <c r="D121" s="86">
        <v>4607111035806</v>
      </c>
      <c r="E121" s="87"/>
      <c r="F121" s="64">
        <v>0.25</v>
      </c>
      <c r="G121" s="33">
        <v>12</v>
      </c>
      <c r="H121" s="64">
        <v>3</v>
      </c>
      <c r="I121" s="64">
        <v>3.7035999999999998</v>
      </c>
      <c r="J121" s="33">
        <v>70</v>
      </c>
      <c r="K121" s="34" t="s">
        <v>59</v>
      </c>
      <c r="L121" s="33">
        <v>180</v>
      </c>
      <c r="M121" s="135" t="s">
        <v>209</v>
      </c>
      <c r="N121" s="89"/>
      <c r="O121" s="89"/>
      <c r="P121" s="89"/>
      <c r="Q121" s="87"/>
      <c r="R121" s="35"/>
      <c r="S121" s="35"/>
      <c r="T121" s="36" t="s">
        <v>61</v>
      </c>
      <c r="U121" s="65">
        <v>0</v>
      </c>
      <c r="V121" s="66">
        <f>IFERROR(IF(U121="","",U121),"")</f>
        <v>0</v>
      </c>
      <c r="W121" s="37">
        <f>IFERROR(IF(U121="","",U121*0.01788),"")</f>
        <v>0</v>
      </c>
      <c r="X121" s="57"/>
      <c r="Y121" s="58"/>
    </row>
    <row r="122" spans="1:25" x14ac:dyDescent="0.2">
      <c r="A122" s="78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80"/>
      <c r="M122" s="75" t="s">
        <v>62</v>
      </c>
      <c r="N122" s="76"/>
      <c r="O122" s="76"/>
      <c r="P122" s="76"/>
      <c r="Q122" s="76"/>
      <c r="R122" s="76"/>
      <c r="S122" s="77"/>
      <c r="T122" s="38" t="s">
        <v>61</v>
      </c>
      <c r="U122" s="67">
        <f>IFERROR(SUM(U121:U121),"0")</f>
        <v>0</v>
      </c>
      <c r="V122" s="67">
        <f>IFERROR(SUM(V121:V121),"0")</f>
        <v>0</v>
      </c>
      <c r="W122" s="67">
        <f>IFERROR(IF(W121="",0,W121),"0")</f>
        <v>0</v>
      </c>
      <c r="X122" s="68"/>
      <c r="Y122" s="68"/>
    </row>
    <row r="123" spans="1:25" x14ac:dyDescent="0.2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80"/>
      <c r="M123" s="75" t="s">
        <v>62</v>
      </c>
      <c r="N123" s="76"/>
      <c r="O123" s="76"/>
      <c r="P123" s="76"/>
      <c r="Q123" s="76"/>
      <c r="R123" s="76"/>
      <c r="S123" s="77"/>
      <c r="T123" s="38" t="s">
        <v>63</v>
      </c>
      <c r="U123" s="67">
        <f>IFERROR(SUMPRODUCT(U121:U121*H121:H121),"0")</f>
        <v>0</v>
      </c>
      <c r="V123" s="67">
        <f>IFERROR(SUMPRODUCT(V121:V121*H121:H121),"0")</f>
        <v>0</v>
      </c>
      <c r="W123" s="38"/>
      <c r="X123" s="68"/>
      <c r="Y123" s="68"/>
    </row>
    <row r="124" spans="1:25" ht="16.5" customHeight="1" x14ac:dyDescent="0.25">
      <c r="A124" s="90" t="s">
        <v>210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61"/>
      <c r="Y124" s="61"/>
    </row>
    <row r="125" spans="1:25" ht="14.25" customHeight="1" x14ac:dyDescent="0.25">
      <c r="A125" s="91" t="s">
        <v>211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62"/>
      <c r="Y125" s="62"/>
    </row>
    <row r="126" spans="1:25" ht="27" customHeight="1" x14ac:dyDescent="0.25">
      <c r="A126" s="55" t="s">
        <v>212</v>
      </c>
      <c r="B126" s="55" t="s">
        <v>213</v>
      </c>
      <c r="C126" s="32">
        <v>4301070768</v>
      </c>
      <c r="D126" s="86">
        <v>4607111035639</v>
      </c>
      <c r="E126" s="87"/>
      <c r="F126" s="64">
        <v>0.2</v>
      </c>
      <c r="G126" s="33">
        <v>12</v>
      </c>
      <c r="H126" s="64">
        <v>2.4</v>
      </c>
      <c r="I126" s="64">
        <v>3.13</v>
      </c>
      <c r="J126" s="33">
        <v>48</v>
      </c>
      <c r="K126" s="34" t="s">
        <v>59</v>
      </c>
      <c r="L126" s="33">
        <v>180</v>
      </c>
      <c r="M126" s="133" t="s">
        <v>214</v>
      </c>
      <c r="N126" s="89"/>
      <c r="O126" s="89"/>
      <c r="P126" s="89"/>
      <c r="Q126" s="87"/>
      <c r="R126" s="35"/>
      <c r="S126" s="35"/>
      <c r="T126" s="36" t="s">
        <v>61</v>
      </c>
      <c r="U126" s="65">
        <v>0</v>
      </c>
      <c r="V126" s="66">
        <f>IFERROR(IF(U126="","",U126),"")</f>
        <v>0</v>
      </c>
      <c r="W126" s="37">
        <f>IFERROR(IF(U126="","",U126*0.01786),"")</f>
        <v>0</v>
      </c>
      <c r="X126" s="57"/>
      <c r="Y126" s="58"/>
    </row>
    <row r="127" spans="1:25" ht="27" customHeight="1" x14ac:dyDescent="0.25">
      <c r="A127" s="55" t="s">
        <v>215</v>
      </c>
      <c r="B127" s="55" t="s">
        <v>216</v>
      </c>
      <c r="C127" s="32">
        <v>4301070769</v>
      </c>
      <c r="D127" s="86">
        <v>4607111035646</v>
      </c>
      <c r="E127" s="87"/>
      <c r="F127" s="64">
        <v>0.2</v>
      </c>
      <c r="G127" s="33">
        <v>12</v>
      </c>
      <c r="H127" s="64">
        <v>2.4</v>
      </c>
      <c r="I127" s="64">
        <v>3.13</v>
      </c>
      <c r="J127" s="33">
        <v>48</v>
      </c>
      <c r="K127" s="34" t="s">
        <v>59</v>
      </c>
      <c r="L127" s="33">
        <v>180</v>
      </c>
      <c r="M127" s="134" t="s">
        <v>217</v>
      </c>
      <c r="N127" s="89"/>
      <c r="O127" s="89"/>
      <c r="P127" s="89"/>
      <c r="Q127" s="87"/>
      <c r="R127" s="35"/>
      <c r="S127" s="35"/>
      <c r="T127" s="36" t="s">
        <v>61</v>
      </c>
      <c r="U127" s="65">
        <v>0</v>
      </c>
      <c r="V127" s="66">
        <f>IFERROR(IF(U127="","",U127),"")</f>
        <v>0</v>
      </c>
      <c r="W127" s="37">
        <f>IFERROR(IF(U127="","",U127*0.01786),"")</f>
        <v>0</v>
      </c>
      <c r="X127" s="57"/>
      <c r="Y127" s="58"/>
    </row>
    <row r="128" spans="1:25" x14ac:dyDescent="0.2">
      <c r="A128" s="78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80"/>
      <c r="M128" s="75" t="s">
        <v>62</v>
      </c>
      <c r="N128" s="76"/>
      <c r="O128" s="76"/>
      <c r="P128" s="76"/>
      <c r="Q128" s="76"/>
      <c r="R128" s="76"/>
      <c r="S128" s="77"/>
      <c r="T128" s="38" t="s">
        <v>61</v>
      </c>
      <c r="U128" s="67">
        <f>IFERROR(SUM(U126:U127),"0")</f>
        <v>0</v>
      </c>
      <c r="V128" s="67">
        <f>IFERROR(SUM(V126:V127),"0")</f>
        <v>0</v>
      </c>
      <c r="W128" s="67">
        <f>IFERROR(IF(W126="",0,W126),"0")+IFERROR(IF(W127="",0,W127),"0")</f>
        <v>0</v>
      </c>
      <c r="X128" s="68"/>
      <c r="Y128" s="68"/>
    </row>
    <row r="129" spans="1:25" x14ac:dyDescent="0.2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80"/>
      <c r="M129" s="75" t="s">
        <v>62</v>
      </c>
      <c r="N129" s="76"/>
      <c r="O129" s="76"/>
      <c r="P129" s="76"/>
      <c r="Q129" s="76"/>
      <c r="R129" s="76"/>
      <c r="S129" s="77"/>
      <c r="T129" s="38" t="s">
        <v>63</v>
      </c>
      <c r="U129" s="67">
        <f>IFERROR(SUMPRODUCT(U126:U127*H126:H127),"0")</f>
        <v>0</v>
      </c>
      <c r="V129" s="67">
        <f>IFERROR(SUMPRODUCT(V126:V127*H126:H127),"0")</f>
        <v>0</v>
      </c>
      <c r="W129" s="38"/>
      <c r="X129" s="68"/>
      <c r="Y129" s="68"/>
    </row>
    <row r="130" spans="1:25" ht="16.5" customHeight="1" x14ac:dyDescent="0.25">
      <c r="A130" s="90" t="s">
        <v>218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61"/>
      <c r="Y130" s="61"/>
    </row>
    <row r="131" spans="1:25" ht="14.25" customHeight="1" x14ac:dyDescent="0.25">
      <c r="A131" s="91" t="s">
        <v>124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62"/>
      <c r="Y131" s="62"/>
    </row>
    <row r="132" spans="1:25" ht="27" customHeight="1" x14ac:dyDescent="0.25">
      <c r="A132" s="55" t="s">
        <v>219</v>
      </c>
      <c r="B132" s="55" t="s">
        <v>220</v>
      </c>
      <c r="C132" s="32">
        <v>4301135026</v>
      </c>
      <c r="D132" s="86">
        <v>4607111036124</v>
      </c>
      <c r="E132" s="87"/>
      <c r="F132" s="64">
        <v>0.4</v>
      </c>
      <c r="G132" s="33">
        <v>12</v>
      </c>
      <c r="H132" s="64">
        <v>4.8</v>
      </c>
      <c r="I132" s="64">
        <v>5.1260000000000003</v>
      </c>
      <c r="J132" s="33">
        <v>84</v>
      </c>
      <c r="K132" s="34" t="s">
        <v>59</v>
      </c>
      <c r="L132" s="33">
        <v>180</v>
      </c>
      <c r="M132" s="131" t="s">
        <v>221</v>
      </c>
      <c r="N132" s="89"/>
      <c r="O132" s="89"/>
      <c r="P132" s="89"/>
      <c r="Q132" s="87"/>
      <c r="R132" s="35"/>
      <c r="S132" s="35"/>
      <c r="T132" s="36" t="s">
        <v>61</v>
      </c>
      <c r="U132" s="65">
        <v>0</v>
      </c>
      <c r="V132" s="66">
        <f>IFERROR(IF(U132="","",U132),"")</f>
        <v>0</v>
      </c>
      <c r="W132" s="37">
        <f>IFERROR(IF(U132="","",U132*0.0155),"")</f>
        <v>0</v>
      </c>
      <c r="X132" s="57"/>
      <c r="Y132" s="58"/>
    </row>
    <row r="133" spans="1:25" x14ac:dyDescent="0.2">
      <c r="A133" s="78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80"/>
      <c r="M133" s="75" t="s">
        <v>62</v>
      </c>
      <c r="N133" s="76"/>
      <c r="O133" s="76"/>
      <c r="P133" s="76"/>
      <c r="Q133" s="76"/>
      <c r="R133" s="76"/>
      <c r="S133" s="77"/>
      <c r="T133" s="38" t="s">
        <v>61</v>
      </c>
      <c r="U133" s="67">
        <f>IFERROR(SUM(U132:U132),"0")</f>
        <v>0</v>
      </c>
      <c r="V133" s="67">
        <f>IFERROR(SUM(V132:V132),"0")</f>
        <v>0</v>
      </c>
      <c r="W133" s="67">
        <f>IFERROR(IF(W132="",0,W132),"0")</f>
        <v>0</v>
      </c>
      <c r="X133" s="68"/>
      <c r="Y133" s="68"/>
    </row>
    <row r="134" spans="1:25" x14ac:dyDescent="0.2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80"/>
      <c r="M134" s="75" t="s">
        <v>62</v>
      </c>
      <c r="N134" s="76"/>
      <c r="O134" s="76"/>
      <c r="P134" s="76"/>
      <c r="Q134" s="76"/>
      <c r="R134" s="76"/>
      <c r="S134" s="77"/>
      <c r="T134" s="38" t="s">
        <v>63</v>
      </c>
      <c r="U134" s="67">
        <f>IFERROR(SUMPRODUCT(U132:U132*H132:H132),"0")</f>
        <v>0</v>
      </c>
      <c r="V134" s="67">
        <f>IFERROR(SUMPRODUCT(V132:V132*H132:H132),"0")</f>
        <v>0</v>
      </c>
      <c r="W134" s="38"/>
      <c r="X134" s="68"/>
      <c r="Y134" s="68"/>
    </row>
    <row r="135" spans="1:25" ht="27.75" customHeight="1" x14ac:dyDescent="0.2">
      <c r="A135" s="94" t="s">
        <v>222</v>
      </c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49"/>
      <c r="Y135" s="49"/>
    </row>
    <row r="136" spans="1:25" ht="16.5" customHeight="1" x14ac:dyDescent="0.25">
      <c r="A136" s="90" t="s">
        <v>223</v>
      </c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61"/>
      <c r="Y136" s="61"/>
    </row>
    <row r="137" spans="1:25" ht="14.25" customHeight="1" x14ac:dyDescent="0.25">
      <c r="A137" s="91" t="s">
        <v>129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62"/>
      <c r="Y137" s="62"/>
    </row>
    <row r="138" spans="1:25" ht="27" customHeight="1" x14ac:dyDescent="0.25">
      <c r="A138" s="55" t="s">
        <v>224</v>
      </c>
      <c r="B138" s="55" t="s">
        <v>225</v>
      </c>
      <c r="C138" s="32">
        <v>4301131018</v>
      </c>
      <c r="D138" s="86">
        <v>4607111037930</v>
      </c>
      <c r="E138" s="87"/>
      <c r="F138" s="64">
        <v>1.8</v>
      </c>
      <c r="G138" s="33">
        <v>1</v>
      </c>
      <c r="H138" s="64">
        <v>1.8</v>
      </c>
      <c r="I138" s="64">
        <v>1.915</v>
      </c>
      <c r="J138" s="33">
        <v>234</v>
      </c>
      <c r="K138" s="34" t="s">
        <v>59</v>
      </c>
      <c r="L138" s="33">
        <v>180</v>
      </c>
      <c r="M138" s="132" t="s">
        <v>226</v>
      </c>
      <c r="N138" s="89"/>
      <c r="O138" s="89"/>
      <c r="P138" s="89"/>
      <c r="Q138" s="87"/>
      <c r="R138" s="35"/>
      <c r="S138" s="35"/>
      <c r="T138" s="36" t="s">
        <v>61</v>
      </c>
      <c r="U138" s="65">
        <v>0</v>
      </c>
      <c r="V138" s="66">
        <f>IFERROR(IF(U138="","",U138),"")</f>
        <v>0</v>
      </c>
      <c r="W138" s="37">
        <f>IFERROR(IF(U138="","",U138*0.00502),"")</f>
        <v>0</v>
      </c>
      <c r="X138" s="57"/>
      <c r="Y138" s="58" t="s">
        <v>227</v>
      </c>
    </row>
    <row r="139" spans="1:25" x14ac:dyDescent="0.2">
      <c r="A139" s="78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80"/>
      <c r="M139" s="75" t="s">
        <v>62</v>
      </c>
      <c r="N139" s="76"/>
      <c r="O139" s="76"/>
      <c r="P139" s="76"/>
      <c r="Q139" s="76"/>
      <c r="R139" s="76"/>
      <c r="S139" s="77"/>
      <c r="T139" s="38" t="s">
        <v>61</v>
      </c>
      <c r="U139" s="67">
        <f>IFERROR(SUM(U138:U138),"0")</f>
        <v>0</v>
      </c>
      <c r="V139" s="67">
        <f>IFERROR(SUM(V138:V138),"0")</f>
        <v>0</v>
      </c>
      <c r="W139" s="67">
        <f>IFERROR(IF(W138="",0,W138),"0")</f>
        <v>0</v>
      </c>
      <c r="X139" s="68"/>
      <c r="Y139" s="68"/>
    </row>
    <row r="140" spans="1:25" x14ac:dyDescent="0.2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80"/>
      <c r="M140" s="75" t="s">
        <v>62</v>
      </c>
      <c r="N140" s="76"/>
      <c r="O140" s="76"/>
      <c r="P140" s="76"/>
      <c r="Q140" s="76"/>
      <c r="R140" s="76"/>
      <c r="S140" s="77"/>
      <c r="T140" s="38" t="s">
        <v>63</v>
      </c>
      <c r="U140" s="67">
        <f>IFERROR(SUMPRODUCT(U138:U138*H138:H138),"0")</f>
        <v>0</v>
      </c>
      <c r="V140" s="67">
        <f>IFERROR(SUMPRODUCT(V138:V138*H138:H138),"0")</f>
        <v>0</v>
      </c>
      <c r="W140" s="38"/>
      <c r="X140" s="68"/>
      <c r="Y140" s="68"/>
    </row>
    <row r="141" spans="1:25" ht="14.25" customHeight="1" x14ac:dyDescent="0.25">
      <c r="A141" s="91" t="s">
        <v>66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62"/>
      <c r="Y141" s="62"/>
    </row>
    <row r="142" spans="1:25" ht="27" customHeight="1" x14ac:dyDescent="0.25">
      <c r="A142" s="55" t="s">
        <v>228</v>
      </c>
      <c r="B142" s="55" t="s">
        <v>229</v>
      </c>
      <c r="C142" s="32">
        <v>4301132052</v>
      </c>
      <c r="D142" s="86">
        <v>4607111036872</v>
      </c>
      <c r="E142" s="87"/>
      <c r="F142" s="64">
        <v>1</v>
      </c>
      <c r="G142" s="33">
        <v>6</v>
      </c>
      <c r="H142" s="64">
        <v>6</v>
      </c>
      <c r="I142" s="64">
        <v>6.26</v>
      </c>
      <c r="J142" s="33">
        <v>84</v>
      </c>
      <c r="K142" s="34" t="s">
        <v>59</v>
      </c>
      <c r="L142" s="33">
        <v>180</v>
      </c>
      <c r="M142" s="130" t="s">
        <v>230</v>
      </c>
      <c r="N142" s="89"/>
      <c r="O142" s="89"/>
      <c r="P142" s="89"/>
      <c r="Q142" s="87"/>
      <c r="R142" s="35"/>
      <c r="S142" s="35"/>
      <c r="T142" s="36" t="s">
        <v>61</v>
      </c>
      <c r="U142" s="65">
        <v>0</v>
      </c>
      <c r="V142" s="66">
        <f>IFERROR(IF(U142="","",U142),"")</f>
        <v>0</v>
      </c>
      <c r="W142" s="37">
        <f>IFERROR(IF(U142="","",U142*0.0155),"")</f>
        <v>0</v>
      </c>
      <c r="X142" s="57"/>
      <c r="Y142" s="58"/>
    </row>
    <row r="143" spans="1:25" x14ac:dyDescent="0.2">
      <c r="A143" s="78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80"/>
      <c r="M143" s="75" t="s">
        <v>62</v>
      </c>
      <c r="N143" s="76"/>
      <c r="O143" s="76"/>
      <c r="P143" s="76"/>
      <c r="Q143" s="76"/>
      <c r="R143" s="76"/>
      <c r="S143" s="77"/>
      <c r="T143" s="38" t="s">
        <v>61</v>
      </c>
      <c r="U143" s="67">
        <f>IFERROR(SUM(U142:U142),"0")</f>
        <v>0</v>
      </c>
      <c r="V143" s="67">
        <f>IFERROR(SUM(V142:V142),"0")</f>
        <v>0</v>
      </c>
      <c r="W143" s="67">
        <f>IFERROR(IF(W142="",0,W142),"0")</f>
        <v>0</v>
      </c>
      <c r="X143" s="68"/>
      <c r="Y143" s="68"/>
    </row>
    <row r="144" spans="1:25" x14ac:dyDescent="0.2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80"/>
      <c r="M144" s="75" t="s">
        <v>62</v>
      </c>
      <c r="N144" s="76"/>
      <c r="O144" s="76"/>
      <c r="P144" s="76"/>
      <c r="Q144" s="76"/>
      <c r="R144" s="76"/>
      <c r="S144" s="77"/>
      <c r="T144" s="38" t="s">
        <v>63</v>
      </c>
      <c r="U144" s="67">
        <f>IFERROR(SUMPRODUCT(U142:U142*H142:H142),"0")</f>
        <v>0</v>
      </c>
      <c r="V144" s="67">
        <f>IFERROR(SUMPRODUCT(V142:V142*H142:H142),"0")</f>
        <v>0</v>
      </c>
      <c r="W144" s="38"/>
      <c r="X144" s="68"/>
      <c r="Y144" s="68"/>
    </row>
    <row r="145" spans="1:25" ht="14.25" customHeight="1" x14ac:dyDescent="0.25">
      <c r="A145" s="91" t="s">
        <v>158</v>
      </c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62"/>
      <c r="Y145" s="62"/>
    </row>
    <row r="146" spans="1:25" ht="27" customHeight="1" x14ac:dyDescent="0.25">
      <c r="A146" s="55" t="s">
        <v>231</v>
      </c>
      <c r="B146" s="55" t="s">
        <v>232</v>
      </c>
      <c r="C146" s="32">
        <v>4301136025</v>
      </c>
      <c r="D146" s="86">
        <v>4607111038029</v>
      </c>
      <c r="E146" s="87"/>
      <c r="F146" s="64">
        <v>2.2400000000000002</v>
      </c>
      <c r="G146" s="33">
        <v>1</v>
      </c>
      <c r="H146" s="64">
        <v>2.2400000000000002</v>
      </c>
      <c r="I146" s="64">
        <v>2.4319999999999999</v>
      </c>
      <c r="J146" s="33">
        <v>126</v>
      </c>
      <c r="K146" s="34" t="s">
        <v>59</v>
      </c>
      <c r="L146" s="33">
        <v>180</v>
      </c>
      <c r="M146" s="126" t="s">
        <v>233</v>
      </c>
      <c r="N146" s="89"/>
      <c r="O146" s="89"/>
      <c r="P146" s="89"/>
      <c r="Q146" s="87"/>
      <c r="R146" s="35"/>
      <c r="S146" s="35"/>
      <c r="T146" s="36" t="s">
        <v>61</v>
      </c>
      <c r="U146" s="65">
        <v>0</v>
      </c>
      <c r="V146" s="66">
        <f>IFERROR(IF(U146="","",U146),"")</f>
        <v>0</v>
      </c>
      <c r="W146" s="37">
        <f>IFERROR(IF(U146="","",U146*0.00936),"")</f>
        <v>0</v>
      </c>
      <c r="X146" s="57"/>
      <c r="Y146" s="58" t="s">
        <v>227</v>
      </c>
    </row>
    <row r="147" spans="1:25" ht="27" customHeight="1" x14ac:dyDescent="0.25">
      <c r="A147" s="55" t="s">
        <v>234</v>
      </c>
      <c r="B147" s="55" t="s">
        <v>235</v>
      </c>
      <c r="C147" s="32">
        <v>4301136008</v>
      </c>
      <c r="D147" s="86">
        <v>4607111036438</v>
      </c>
      <c r="E147" s="87"/>
      <c r="F147" s="64">
        <v>2.7</v>
      </c>
      <c r="G147" s="33">
        <v>1</v>
      </c>
      <c r="H147" s="64">
        <v>2.7</v>
      </c>
      <c r="I147" s="64">
        <v>2.8906000000000001</v>
      </c>
      <c r="J147" s="33">
        <v>126</v>
      </c>
      <c r="K147" s="34" t="s">
        <v>59</v>
      </c>
      <c r="L147" s="33">
        <v>180</v>
      </c>
      <c r="M147" s="127" t="s">
        <v>236</v>
      </c>
      <c r="N147" s="89"/>
      <c r="O147" s="89"/>
      <c r="P147" s="89"/>
      <c r="Q147" s="87"/>
      <c r="R147" s="35"/>
      <c r="S147" s="35"/>
      <c r="T147" s="36" t="s">
        <v>61</v>
      </c>
      <c r="U147" s="65">
        <v>0</v>
      </c>
      <c r="V147" s="66">
        <f>IFERROR(IF(U147="","",U147),"")</f>
        <v>0</v>
      </c>
      <c r="W147" s="37">
        <f>IFERROR(IF(U147="","",U147*0.00936),"")</f>
        <v>0</v>
      </c>
      <c r="X147" s="57"/>
      <c r="Y147" s="58"/>
    </row>
    <row r="148" spans="1:25" ht="37.5" customHeight="1" x14ac:dyDescent="0.25">
      <c r="A148" s="55" t="s">
        <v>237</v>
      </c>
      <c r="B148" s="55" t="s">
        <v>238</v>
      </c>
      <c r="C148" s="32">
        <v>4301136007</v>
      </c>
      <c r="D148" s="86">
        <v>4607111036636</v>
      </c>
      <c r="E148" s="87"/>
      <c r="F148" s="64">
        <v>2.7</v>
      </c>
      <c r="G148" s="33">
        <v>1</v>
      </c>
      <c r="H148" s="64">
        <v>2.7</v>
      </c>
      <c r="I148" s="64">
        <v>2.8919999999999999</v>
      </c>
      <c r="J148" s="33">
        <v>126</v>
      </c>
      <c r="K148" s="34" t="s">
        <v>59</v>
      </c>
      <c r="L148" s="33">
        <v>180</v>
      </c>
      <c r="M148" s="128" t="s">
        <v>239</v>
      </c>
      <c r="N148" s="89"/>
      <c r="O148" s="89"/>
      <c r="P148" s="89"/>
      <c r="Q148" s="87"/>
      <c r="R148" s="35"/>
      <c r="S148" s="35"/>
      <c r="T148" s="36" t="s">
        <v>61</v>
      </c>
      <c r="U148" s="65">
        <v>0</v>
      </c>
      <c r="V148" s="66">
        <f>IFERROR(IF(U148="","",U148),"")</f>
        <v>0</v>
      </c>
      <c r="W148" s="37">
        <f>IFERROR(IF(U148="","",U148*0.00936),"")</f>
        <v>0</v>
      </c>
      <c r="X148" s="57"/>
      <c r="Y148" s="58"/>
    </row>
    <row r="149" spans="1:25" ht="27" customHeight="1" x14ac:dyDescent="0.25">
      <c r="A149" s="55" t="s">
        <v>240</v>
      </c>
      <c r="B149" s="55" t="s">
        <v>241</v>
      </c>
      <c r="C149" s="32">
        <v>4301136001</v>
      </c>
      <c r="D149" s="86">
        <v>4607111035714</v>
      </c>
      <c r="E149" s="87"/>
      <c r="F149" s="64">
        <v>5</v>
      </c>
      <c r="G149" s="33">
        <v>1</v>
      </c>
      <c r="H149" s="64">
        <v>5</v>
      </c>
      <c r="I149" s="64">
        <v>5.2350000000000003</v>
      </c>
      <c r="J149" s="33">
        <v>84</v>
      </c>
      <c r="K149" s="34" t="s">
        <v>59</v>
      </c>
      <c r="L149" s="33">
        <v>180</v>
      </c>
      <c r="M149" s="129" t="s">
        <v>242</v>
      </c>
      <c r="N149" s="89"/>
      <c r="O149" s="89"/>
      <c r="P149" s="89"/>
      <c r="Q149" s="87"/>
      <c r="R149" s="35"/>
      <c r="S149" s="35"/>
      <c r="T149" s="36" t="s">
        <v>61</v>
      </c>
      <c r="U149" s="65">
        <v>0</v>
      </c>
      <c r="V149" s="66">
        <f>IFERROR(IF(U149="","",U149),"")</f>
        <v>0</v>
      </c>
      <c r="W149" s="37">
        <f>IFERROR(IF(U149="","",U149*0.0155),"")</f>
        <v>0</v>
      </c>
      <c r="X149" s="57"/>
      <c r="Y149" s="58"/>
    </row>
    <row r="150" spans="1:25" x14ac:dyDescent="0.2">
      <c r="A150" s="78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80"/>
      <c r="M150" s="75" t="s">
        <v>62</v>
      </c>
      <c r="N150" s="76"/>
      <c r="O150" s="76"/>
      <c r="P150" s="76"/>
      <c r="Q150" s="76"/>
      <c r="R150" s="76"/>
      <c r="S150" s="77"/>
      <c r="T150" s="38" t="s">
        <v>61</v>
      </c>
      <c r="U150" s="67">
        <f>IFERROR(SUM(U146:U149),"0")</f>
        <v>0</v>
      </c>
      <c r="V150" s="67">
        <f>IFERROR(SUM(V146:V149),"0")</f>
        <v>0</v>
      </c>
      <c r="W150" s="67">
        <f>IFERROR(IF(W146="",0,W146),"0")+IFERROR(IF(W147="",0,W147),"0")+IFERROR(IF(W148="",0,W148),"0")+IFERROR(IF(W149="",0,W149),"0")</f>
        <v>0</v>
      </c>
      <c r="X150" s="68"/>
      <c r="Y150" s="68"/>
    </row>
    <row r="151" spans="1:25" x14ac:dyDescent="0.2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80"/>
      <c r="M151" s="75" t="s">
        <v>62</v>
      </c>
      <c r="N151" s="76"/>
      <c r="O151" s="76"/>
      <c r="P151" s="76"/>
      <c r="Q151" s="76"/>
      <c r="R151" s="76"/>
      <c r="S151" s="77"/>
      <c r="T151" s="38" t="s">
        <v>63</v>
      </c>
      <c r="U151" s="67">
        <f>IFERROR(SUMPRODUCT(U146:U149*H146:H149),"0")</f>
        <v>0</v>
      </c>
      <c r="V151" s="67">
        <f>IFERROR(SUMPRODUCT(V146:V149*H146:H149),"0")</f>
        <v>0</v>
      </c>
      <c r="W151" s="38"/>
      <c r="X151" s="68"/>
      <c r="Y151" s="68"/>
    </row>
    <row r="152" spans="1:25" ht="14.25" customHeight="1" x14ac:dyDescent="0.25">
      <c r="A152" s="91" t="s">
        <v>124</v>
      </c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62"/>
      <c r="Y152" s="62"/>
    </row>
    <row r="153" spans="1:25" ht="27" customHeight="1" x14ac:dyDescent="0.25">
      <c r="A153" s="55" t="s">
        <v>243</v>
      </c>
      <c r="B153" s="55" t="s">
        <v>244</v>
      </c>
      <c r="C153" s="32">
        <v>4301135179</v>
      </c>
      <c r="D153" s="86">
        <v>4607111037923</v>
      </c>
      <c r="E153" s="87"/>
      <c r="F153" s="64">
        <v>3.7</v>
      </c>
      <c r="G153" s="33">
        <v>1</v>
      </c>
      <c r="H153" s="64">
        <v>3.7</v>
      </c>
      <c r="I153" s="64">
        <v>3.8919999999999999</v>
      </c>
      <c r="J153" s="33">
        <v>126</v>
      </c>
      <c r="K153" s="34" t="s">
        <v>59</v>
      </c>
      <c r="L153" s="33">
        <v>180</v>
      </c>
      <c r="M153" s="123" t="s">
        <v>245</v>
      </c>
      <c r="N153" s="89"/>
      <c r="O153" s="89"/>
      <c r="P153" s="89"/>
      <c r="Q153" s="87"/>
      <c r="R153" s="35"/>
      <c r="S153" s="35"/>
      <c r="T153" s="36" t="s">
        <v>61</v>
      </c>
      <c r="U153" s="65">
        <v>0</v>
      </c>
      <c r="V153" s="66">
        <f t="shared" ref="V153:V162" si="4">IFERROR(IF(U153="","",U153),"")</f>
        <v>0</v>
      </c>
      <c r="W153" s="37">
        <f>IFERROR(IF(U153="","",U153*0.00936),"")</f>
        <v>0</v>
      </c>
      <c r="X153" s="57"/>
      <c r="Y153" s="58" t="s">
        <v>227</v>
      </c>
    </row>
    <row r="154" spans="1:25" ht="27" customHeight="1" x14ac:dyDescent="0.25">
      <c r="A154" s="55" t="s">
        <v>246</v>
      </c>
      <c r="B154" s="55" t="s">
        <v>247</v>
      </c>
      <c r="C154" s="32">
        <v>4301135177</v>
      </c>
      <c r="D154" s="86">
        <v>4607111037862</v>
      </c>
      <c r="E154" s="87"/>
      <c r="F154" s="64">
        <v>1.8</v>
      </c>
      <c r="G154" s="33">
        <v>1</v>
      </c>
      <c r="H154" s="64">
        <v>1.8</v>
      </c>
      <c r="I154" s="64">
        <v>1.9119999999999999</v>
      </c>
      <c r="J154" s="33">
        <v>234</v>
      </c>
      <c r="K154" s="34" t="s">
        <v>59</v>
      </c>
      <c r="L154" s="33">
        <v>180</v>
      </c>
      <c r="M154" s="124" t="s">
        <v>248</v>
      </c>
      <c r="N154" s="89"/>
      <c r="O154" s="89"/>
      <c r="P154" s="89"/>
      <c r="Q154" s="87"/>
      <c r="R154" s="35"/>
      <c r="S154" s="35"/>
      <c r="T154" s="36" t="s">
        <v>61</v>
      </c>
      <c r="U154" s="65">
        <v>0</v>
      </c>
      <c r="V154" s="66">
        <f t="shared" si="4"/>
        <v>0</v>
      </c>
      <c r="W154" s="37">
        <f>IFERROR(IF(U154="","",U154*0.00502),"")</f>
        <v>0</v>
      </c>
      <c r="X154" s="57"/>
      <c r="Y154" s="58" t="s">
        <v>227</v>
      </c>
    </row>
    <row r="155" spans="1:25" ht="27" customHeight="1" x14ac:dyDescent="0.25">
      <c r="A155" s="55" t="s">
        <v>249</v>
      </c>
      <c r="B155" s="55" t="s">
        <v>250</v>
      </c>
      <c r="C155" s="32">
        <v>4301135161</v>
      </c>
      <c r="D155" s="86">
        <v>4607111037305</v>
      </c>
      <c r="E155" s="87"/>
      <c r="F155" s="64">
        <v>3</v>
      </c>
      <c r="G155" s="33">
        <v>1</v>
      </c>
      <c r="H155" s="64">
        <v>3</v>
      </c>
      <c r="I155" s="64">
        <v>3.1920000000000002</v>
      </c>
      <c r="J155" s="33">
        <v>126</v>
      </c>
      <c r="K155" s="34" t="s">
        <v>59</v>
      </c>
      <c r="L155" s="33">
        <v>180</v>
      </c>
      <c r="M155" s="125" t="s">
        <v>251</v>
      </c>
      <c r="N155" s="89"/>
      <c r="O155" s="89"/>
      <c r="P155" s="89"/>
      <c r="Q155" s="87"/>
      <c r="R155" s="35"/>
      <c r="S155" s="35"/>
      <c r="T155" s="36" t="s">
        <v>61</v>
      </c>
      <c r="U155" s="65">
        <v>0</v>
      </c>
      <c r="V155" s="66">
        <f t="shared" si="4"/>
        <v>0</v>
      </c>
      <c r="W155" s="37">
        <f t="shared" ref="W155:W160" si="5">IFERROR(IF(U155="","",U155*0.00936),"")</f>
        <v>0</v>
      </c>
      <c r="X155" s="57"/>
      <c r="Y155" s="58" t="s">
        <v>227</v>
      </c>
    </row>
    <row r="156" spans="1:25" ht="27" customHeight="1" x14ac:dyDescent="0.25">
      <c r="A156" s="55" t="s">
        <v>252</v>
      </c>
      <c r="B156" s="55" t="s">
        <v>253</v>
      </c>
      <c r="C156" s="32">
        <v>4301135156</v>
      </c>
      <c r="D156" s="86">
        <v>4607111037275</v>
      </c>
      <c r="E156" s="87"/>
      <c r="F156" s="64">
        <v>3</v>
      </c>
      <c r="G156" s="33">
        <v>1</v>
      </c>
      <c r="H156" s="64">
        <v>3</v>
      </c>
      <c r="I156" s="64">
        <v>3.1920000000000002</v>
      </c>
      <c r="J156" s="33">
        <v>126</v>
      </c>
      <c r="K156" s="34" t="s">
        <v>59</v>
      </c>
      <c r="L156" s="33">
        <v>180</v>
      </c>
      <c r="M156" s="118" t="s">
        <v>254</v>
      </c>
      <c r="N156" s="89"/>
      <c r="O156" s="89"/>
      <c r="P156" s="89"/>
      <c r="Q156" s="87"/>
      <c r="R156" s="35"/>
      <c r="S156" s="35"/>
      <c r="T156" s="36" t="s">
        <v>61</v>
      </c>
      <c r="U156" s="65">
        <v>0</v>
      </c>
      <c r="V156" s="66">
        <f t="shared" si="4"/>
        <v>0</v>
      </c>
      <c r="W156" s="37">
        <f t="shared" si="5"/>
        <v>0</v>
      </c>
      <c r="X156" s="57"/>
      <c r="Y156" s="58"/>
    </row>
    <row r="157" spans="1:25" ht="27" customHeight="1" x14ac:dyDescent="0.25">
      <c r="A157" s="55" t="s">
        <v>255</v>
      </c>
      <c r="B157" s="55" t="s">
        <v>256</v>
      </c>
      <c r="C157" s="32">
        <v>4301135085</v>
      </c>
      <c r="D157" s="86">
        <v>4607111037220</v>
      </c>
      <c r="E157" s="87"/>
      <c r="F157" s="64">
        <v>3.7</v>
      </c>
      <c r="G157" s="33">
        <v>1</v>
      </c>
      <c r="H157" s="64">
        <v>3.7</v>
      </c>
      <c r="I157" s="64">
        <v>3.8919999999999999</v>
      </c>
      <c r="J157" s="33">
        <v>126</v>
      </c>
      <c r="K157" s="34" t="s">
        <v>59</v>
      </c>
      <c r="L157" s="33">
        <v>180</v>
      </c>
      <c r="M157" s="119" t="s">
        <v>257</v>
      </c>
      <c r="N157" s="89"/>
      <c r="O157" s="89"/>
      <c r="P157" s="89"/>
      <c r="Q157" s="87"/>
      <c r="R157" s="35"/>
      <c r="S157" s="35"/>
      <c r="T157" s="36" t="s">
        <v>61</v>
      </c>
      <c r="U157" s="65">
        <v>0</v>
      </c>
      <c r="V157" s="66">
        <f t="shared" si="4"/>
        <v>0</v>
      </c>
      <c r="W157" s="37">
        <f t="shared" si="5"/>
        <v>0</v>
      </c>
      <c r="X157" s="57"/>
      <c r="Y157" s="58"/>
    </row>
    <row r="158" spans="1:25" ht="37.5" customHeight="1" x14ac:dyDescent="0.25">
      <c r="A158" s="55" t="s">
        <v>258</v>
      </c>
      <c r="B158" s="55" t="s">
        <v>259</v>
      </c>
      <c r="C158" s="32">
        <v>4301135097</v>
      </c>
      <c r="D158" s="86">
        <v>4607111037206</v>
      </c>
      <c r="E158" s="87"/>
      <c r="F158" s="64">
        <v>3.7</v>
      </c>
      <c r="G158" s="33">
        <v>1</v>
      </c>
      <c r="H158" s="64">
        <v>3.7</v>
      </c>
      <c r="I158" s="64">
        <v>3.8919999999999999</v>
      </c>
      <c r="J158" s="33">
        <v>126</v>
      </c>
      <c r="K158" s="34" t="s">
        <v>59</v>
      </c>
      <c r="L158" s="33">
        <v>180</v>
      </c>
      <c r="M158" s="120" t="s">
        <v>260</v>
      </c>
      <c r="N158" s="89"/>
      <c r="O158" s="89"/>
      <c r="P158" s="89"/>
      <c r="Q158" s="87"/>
      <c r="R158" s="35"/>
      <c r="S158" s="35"/>
      <c r="T158" s="36" t="s">
        <v>61</v>
      </c>
      <c r="U158" s="65">
        <v>0</v>
      </c>
      <c r="V158" s="66">
        <f t="shared" si="4"/>
        <v>0</v>
      </c>
      <c r="W158" s="37">
        <f t="shared" si="5"/>
        <v>0</v>
      </c>
      <c r="X158" s="57"/>
      <c r="Y158" s="58"/>
    </row>
    <row r="159" spans="1:25" ht="27" customHeight="1" x14ac:dyDescent="0.25">
      <c r="A159" s="55" t="s">
        <v>261</v>
      </c>
      <c r="B159" s="55" t="s">
        <v>262</v>
      </c>
      <c r="C159" s="32">
        <v>4301135091</v>
      </c>
      <c r="D159" s="86">
        <v>4607111037244</v>
      </c>
      <c r="E159" s="87"/>
      <c r="F159" s="64">
        <v>3.7</v>
      </c>
      <c r="G159" s="33">
        <v>1</v>
      </c>
      <c r="H159" s="64">
        <v>3.7</v>
      </c>
      <c r="I159" s="64">
        <v>3.8919999999999999</v>
      </c>
      <c r="J159" s="33">
        <v>126</v>
      </c>
      <c r="K159" s="34" t="s">
        <v>59</v>
      </c>
      <c r="L159" s="33">
        <v>180</v>
      </c>
      <c r="M159" s="121" t="s">
        <v>263</v>
      </c>
      <c r="N159" s="89"/>
      <c r="O159" s="89"/>
      <c r="P159" s="89"/>
      <c r="Q159" s="87"/>
      <c r="R159" s="35"/>
      <c r="S159" s="35"/>
      <c r="T159" s="36" t="s">
        <v>61</v>
      </c>
      <c r="U159" s="65">
        <v>0</v>
      </c>
      <c r="V159" s="66">
        <f t="shared" si="4"/>
        <v>0</v>
      </c>
      <c r="W159" s="37">
        <f t="shared" si="5"/>
        <v>0</v>
      </c>
      <c r="X159" s="57"/>
      <c r="Y159" s="58"/>
    </row>
    <row r="160" spans="1:25" ht="27" customHeight="1" x14ac:dyDescent="0.25">
      <c r="A160" s="55" t="s">
        <v>264</v>
      </c>
      <c r="B160" s="55" t="s">
        <v>265</v>
      </c>
      <c r="C160" s="32">
        <v>4301135128</v>
      </c>
      <c r="D160" s="86">
        <v>4607111036797</v>
      </c>
      <c r="E160" s="87"/>
      <c r="F160" s="64">
        <v>3.7</v>
      </c>
      <c r="G160" s="33">
        <v>1</v>
      </c>
      <c r="H160" s="64">
        <v>3.7</v>
      </c>
      <c r="I160" s="64">
        <v>3.8919999999999999</v>
      </c>
      <c r="J160" s="33">
        <v>126</v>
      </c>
      <c r="K160" s="34" t="s">
        <v>59</v>
      </c>
      <c r="L160" s="33">
        <v>180</v>
      </c>
      <c r="M160" s="122" t="s">
        <v>266</v>
      </c>
      <c r="N160" s="89"/>
      <c r="O160" s="89"/>
      <c r="P160" s="89"/>
      <c r="Q160" s="87"/>
      <c r="R160" s="35"/>
      <c r="S160" s="35"/>
      <c r="T160" s="36" t="s">
        <v>61</v>
      </c>
      <c r="U160" s="65">
        <v>0</v>
      </c>
      <c r="V160" s="66">
        <f t="shared" si="4"/>
        <v>0</v>
      </c>
      <c r="W160" s="37">
        <f t="shared" si="5"/>
        <v>0</v>
      </c>
      <c r="X160" s="57"/>
      <c r="Y160" s="58"/>
    </row>
    <row r="161" spans="1:25" ht="27" customHeight="1" x14ac:dyDescent="0.25">
      <c r="A161" s="55" t="s">
        <v>267</v>
      </c>
      <c r="B161" s="55" t="s">
        <v>268</v>
      </c>
      <c r="C161" s="32">
        <v>4301135004</v>
      </c>
      <c r="D161" s="86">
        <v>4607111035707</v>
      </c>
      <c r="E161" s="87"/>
      <c r="F161" s="64">
        <v>5.5</v>
      </c>
      <c r="G161" s="33">
        <v>1</v>
      </c>
      <c r="H161" s="64">
        <v>5.5</v>
      </c>
      <c r="I161" s="64">
        <v>5.7350000000000003</v>
      </c>
      <c r="J161" s="33">
        <v>84</v>
      </c>
      <c r="K161" s="34" t="s">
        <v>59</v>
      </c>
      <c r="L161" s="33">
        <v>180</v>
      </c>
      <c r="M161" s="116" t="s">
        <v>269</v>
      </c>
      <c r="N161" s="89"/>
      <c r="O161" s="89"/>
      <c r="P161" s="89"/>
      <c r="Q161" s="87"/>
      <c r="R161" s="35"/>
      <c r="S161" s="35"/>
      <c r="T161" s="36" t="s">
        <v>61</v>
      </c>
      <c r="U161" s="65">
        <v>0</v>
      </c>
      <c r="V161" s="66">
        <f t="shared" si="4"/>
        <v>0</v>
      </c>
      <c r="W161" s="37">
        <f>IFERROR(IF(U161="","",U161*0.0155),"")</f>
        <v>0</v>
      </c>
      <c r="X161" s="57"/>
      <c r="Y161" s="58"/>
    </row>
    <row r="162" spans="1:25" ht="37.5" customHeight="1" x14ac:dyDescent="0.25">
      <c r="A162" s="55" t="s">
        <v>270</v>
      </c>
      <c r="B162" s="55" t="s">
        <v>271</v>
      </c>
      <c r="C162" s="32">
        <v>4301135129</v>
      </c>
      <c r="D162" s="86">
        <v>4607111036841</v>
      </c>
      <c r="E162" s="87"/>
      <c r="F162" s="64">
        <v>3.5</v>
      </c>
      <c r="G162" s="33">
        <v>1</v>
      </c>
      <c r="H162" s="64">
        <v>3.5</v>
      </c>
      <c r="I162" s="64">
        <v>3.6920000000000002</v>
      </c>
      <c r="J162" s="33">
        <v>126</v>
      </c>
      <c r="K162" s="34" t="s">
        <v>59</v>
      </c>
      <c r="L162" s="33">
        <v>180</v>
      </c>
      <c r="M162" s="117" t="s">
        <v>272</v>
      </c>
      <c r="N162" s="89"/>
      <c r="O162" s="89"/>
      <c r="P162" s="89"/>
      <c r="Q162" s="87"/>
      <c r="R162" s="35"/>
      <c r="S162" s="35"/>
      <c r="T162" s="36" t="s">
        <v>61</v>
      </c>
      <c r="U162" s="65">
        <v>0</v>
      </c>
      <c r="V162" s="66">
        <f t="shared" si="4"/>
        <v>0</v>
      </c>
      <c r="W162" s="37">
        <f>IFERROR(IF(U162="","",U162*0.00936),"")</f>
        <v>0</v>
      </c>
      <c r="X162" s="57"/>
      <c r="Y162" s="58"/>
    </row>
    <row r="163" spans="1:25" x14ac:dyDescent="0.2">
      <c r="A163" s="78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80"/>
      <c r="M163" s="75" t="s">
        <v>62</v>
      </c>
      <c r="N163" s="76"/>
      <c r="O163" s="76"/>
      <c r="P163" s="76"/>
      <c r="Q163" s="76"/>
      <c r="R163" s="76"/>
      <c r="S163" s="77"/>
      <c r="T163" s="38" t="s">
        <v>61</v>
      </c>
      <c r="U163" s="67">
        <f>IFERROR(SUM(U153:U162),"0")</f>
        <v>0</v>
      </c>
      <c r="V163" s="67">
        <f>IFERROR(SUM(V153:V162),"0")</f>
        <v>0</v>
      </c>
      <c r="W163" s="67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25" x14ac:dyDescent="0.2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80"/>
      <c r="M164" s="75" t="s">
        <v>62</v>
      </c>
      <c r="N164" s="76"/>
      <c r="O164" s="76"/>
      <c r="P164" s="76"/>
      <c r="Q164" s="76"/>
      <c r="R164" s="76"/>
      <c r="S164" s="77"/>
      <c r="T164" s="38" t="s">
        <v>63</v>
      </c>
      <c r="U164" s="67">
        <f>IFERROR(SUMPRODUCT(U153:U162*H153:H162),"0")</f>
        <v>0</v>
      </c>
      <c r="V164" s="67">
        <f>IFERROR(SUMPRODUCT(V153:V162*H153:H162),"0")</f>
        <v>0</v>
      </c>
      <c r="W164" s="38"/>
      <c r="X164" s="68"/>
      <c r="Y164" s="68"/>
    </row>
    <row r="165" spans="1:25" ht="16.5" customHeight="1" x14ac:dyDescent="0.25">
      <c r="A165" s="90" t="s">
        <v>273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61"/>
      <c r="Y165" s="61"/>
    </row>
    <row r="166" spans="1:25" ht="14.25" customHeight="1" x14ac:dyDescent="0.25">
      <c r="A166" s="91" t="s">
        <v>211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62"/>
      <c r="Y166" s="62"/>
    </row>
    <row r="167" spans="1:25" ht="16.5" customHeight="1" x14ac:dyDescent="0.25">
      <c r="A167" s="55" t="s">
        <v>274</v>
      </c>
      <c r="B167" s="55" t="s">
        <v>275</v>
      </c>
      <c r="C167" s="32">
        <v>4301071010</v>
      </c>
      <c r="D167" s="86">
        <v>4607111037701</v>
      </c>
      <c r="E167" s="87"/>
      <c r="F167" s="64">
        <v>5</v>
      </c>
      <c r="G167" s="33">
        <v>1</v>
      </c>
      <c r="H167" s="64">
        <v>5</v>
      </c>
      <c r="I167" s="64">
        <v>5.2</v>
      </c>
      <c r="J167" s="33">
        <v>144</v>
      </c>
      <c r="K167" s="34" t="s">
        <v>59</v>
      </c>
      <c r="L167" s="33">
        <v>180</v>
      </c>
      <c r="M167" s="114" t="s">
        <v>276</v>
      </c>
      <c r="N167" s="89"/>
      <c r="O167" s="89"/>
      <c r="P167" s="89"/>
      <c r="Q167" s="87"/>
      <c r="R167" s="35"/>
      <c r="S167" s="35"/>
      <c r="T167" s="36" t="s">
        <v>61</v>
      </c>
      <c r="U167" s="65">
        <v>0</v>
      </c>
      <c r="V167" s="66">
        <f>IFERROR(IF(U167="","",U167),"")</f>
        <v>0</v>
      </c>
      <c r="W167" s="37">
        <f>IFERROR(IF(U167="","",U167*0.00866),"")</f>
        <v>0</v>
      </c>
      <c r="X167" s="57"/>
      <c r="Y167" s="58" t="s">
        <v>227</v>
      </c>
    </row>
    <row r="168" spans="1:25" x14ac:dyDescent="0.2">
      <c r="A168" s="78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80"/>
      <c r="M168" s="75" t="s">
        <v>62</v>
      </c>
      <c r="N168" s="76"/>
      <c r="O168" s="76"/>
      <c r="P168" s="76"/>
      <c r="Q168" s="76"/>
      <c r="R168" s="76"/>
      <c r="S168" s="77"/>
      <c r="T168" s="38" t="s">
        <v>61</v>
      </c>
      <c r="U168" s="67">
        <f>IFERROR(SUM(U167:U167),"0")</f>
        <v>0</v>
      </c>
      <c r="V168" s="67">
        <f>IFERROR(SUM(V167:V167),"0")</f>
        <v>0</v>
      </c>
      <c r="W168" s="67">
        <f>IFERROR(IF(W167="",0,W167),"0")</f>
        <v>0</v>
      </c>
      <c r="X168" s="68"/>
      <c r="Y168" s="68"/>
    </row>
    <row r="169" spans="1:25" x14ac:dyDescent="0.2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80"/>
      <c r="M169" s="75" t="s">
        <v>62</v>
      </c>
      <c r="N169" s="76"/>
      <c r="O169" s="76"/>
      <c r="P169" s="76"/>
      <c r="Q169" s="76"/>
      <c r="R169" s="76"/>
      <c r="S169" s="77"/>
      <c r="T169" s="38" t="s">
        <v>63</v>
      </c>
      <c r="U169" s="67">
        <f>IFERROR(SUMPRODUCT(U167:U167*H167:H167),"0")</f>
        <v>0</v>
      </c>
      <c r="V169" s="67">
        <f>IFERROR(SUMPRODUCT(V167:V167*H167:H167),"0")</f>
        <v>0</v>
      </c>
      <c r="W169" s="38"/>
      <c r="X169" s="68"/>
      <c r="Y169" s="68"/>
    </row>
    <row r="170" spans="1:25" ht="16.5" customHeight="1" x14ac:dyDescent="0.25">
      <c r="A170" s="90" t="s">
        <v>277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61"/>
      <c r="Y170" s="61"/>
    </row>
    <row r="171" spans="1:25" ht="14.25" customHeight="1" x14ac:dyDescent="0.25">
      <c r="A171" s="91" t="s">
        <v>56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62"/>
      <c r="Y171" s="62"/>
    </row>
    <row r="172" spans="1:25" ht="16.5" customHeight="1" x14ac:dyDescent="0.25">
      <c r="A172" s="55" t="s">
        <v>278</v>
      </c>
      <c r="B172" s="55" t="s">
        <v>279</v>
      </c>
      <c r="C172" s="32">
        <v>4301070871</v>
      </c>
      <c r="D172" s="86">
        <v>4607111036384</v>
      </c>
      <c r="E172" s="87"/>
      <c r="F172" s="64">
        <v>1</v>
      </c>
      <c r="G172" s="33">
        <v>5</v>
      </c>
      <c r="H172" s="64">
        <v>5</v>
      </c>
      <c r="I172" s="64">
        <v>5.2530000000000001</v>
      </c>
      <c r="J172" s="33">
        <v>144</v>
      </c>
      <c r="K172" s="34" t="s">
        <v>59</v>
      </c>
      <c r="L172" s="33">
        <v>90</v>
      </c>
      <c r="M172" s="115" t="s">
        <v>280</v>
      </c>
      <c r="N172" s="89"/>
      <c r="O172" s="89"/>
      <c r="P172" s="89"/>
      <c r="Q172" s="87"/>
      <c r="R172" s="35"/>
      <c r="S172" s="35"/>
      <c r="T172" s="36" t="s">
        <v>61</v>
      </c>
      <c r="U172" s="65">
        <v>0</v>
      </c>
      <c r="V172" s="66">
        <f>IFERROR(IF(U172="","",U172),"")</f>
        <v>0</v>
      </c>
      <c r="W172" s="37">
        <f>IFERROR(IF(U172="","",U172*0.00866),"")</f>
        <v>0</v>
      </c>
      <c r="X172" s="57"/>
      <c r="Y172" s="58"/>
    </row>
    <row r="173" spans="1:25" ht="27" customHeight="1" x14ac:dyDescent="0.25">
      <c r="A173" s="55" t="s">
        <v>281</v>
      </c>
      <c r="B173" s="55" t="s">
        <v>282</v>
      </c>
      <c r="C173" s="32">
        <v>4301070858</v>
      </c>
      <c r="D173" s="86">
        <v>4607111036193</v>
      </c>
      <c r="E173" s="87"/>
      <c r="F173" s="64">
        <v>1</v>
      </c>
      <c r="G173" s="33">
        <v>5</v>
      </c>
      <c r="H173" s="64">
        <v>5</v>
      </c>
      <c r="I173" s="64">
        <v>5.2750000000000004</v>
      </c>
      <c r="J173" s="33">
        <v>144</v>
      </c>
      <c r="K173" s="34" t="s">
        <v>59</v>
      </c>
      <c r="L173" s="33">
        <v>90</v>
      </c>
      <c r="M173" s="111" t="s">
        <v>283</v>
      </c>
      <c r="N173" s="89"/>
      <c r="O173" s="89"/>
      <c r="P173" s="89"/>
      <c r="Q173" s="87"/>
      <c r="R173" s="35"/>
      <c r="S173" s="35"/>
      <c r="T173" s="36" t="s">
        <v>61</v>
      </c>
      <c r="U173" s="65">
        <v>0</v>
      </c>
      <c r="V173" s="66">
        <f>IFERROR(IF(U173="","",U173),"")</f>
        <v>0</v>
      </c>
      <c r="W173" s="37">
        <f>IFERROR(IF(U173="","",U173*0.00866),"")</f>
        <v>0</v>
      </c>
      <c r="X173" s="57"/>
      <c r="Y173" s="58"/>
    </row>
    <row r="174" spans="1:25" ht="27" customHeight="1" x14ac:dyDescent="0.25">
      <c r="A174" s="55" t="s">
        <v>284</v>
      </c>
      <c r="B174" s="55" t="s">
        <v>285</v>
      </c>
      <c r="C174" s="32">
        <v>4301070827</v>
      </c>
      <c r="D174" s="86">
        <v>4607111036216</v>
      </c>
      <c r="E174" s="87"/>
      <c r="F174" s="64">
        <v>1</v>
      </c>
      <c r="G174" s="33">
        <v>5</v>
      </c>
      <c r="H174" s="64">
        <v>5</v>
      </c>
      <c r="I174" s="64">
        <v>5.266</v>
      </c>
      <c r="J174" s="33">
        <v>144</v>
      </c>
      <c r="K174" s="34" t="s">
        <v>59</v>
      </c>
      <c r="L174" s="33">
        <v>90</v>
      </c>
      <c r="M174" s="112" t="s">
        <v>286</v>
      </c>
      <c r="N174" s="89"/>
      <c r="O174" s="89"/>
      <c r="P174" s="89"/>
      <c r="Q174" s="87"/>
      <c r="R174" s="35"/>
      <c r="S174" s="35"/>
      <c r="T174" s="36" t="s">
        <v>61</v>
      </c>
      <c r="U174" s="65">
        <v>0</v>
      </c>
      <c r="V174" s="66">
        <f>IFERROR(IF(U174="","",U174),"")</f>
        <v>0</v>
      </c>
      <c r="W174" s="37">
        <f>IFERROR(IF(U174="","",U174*0.00866),"")</f>
        <v>0</v>
      </c>
      <c r="X174" s="57"/>
      <c r="Y174" s="58"/>
    </row>
    <row r="175" spans="1:25" ht="27" customHeight="1" x14ac:dyDescent="0.25">
      <c r="A175" s="55" t="s">
        <v>287</v>
      </c>
      <c r="B175" s="55" t="s">
        <v>288</v>
      </c>
      <c r="C175" s="32">
        <v>4301070911</v>
      </c>
      <c r="D175" s="86">
        <v>4607111036278</v>
      </c>
      <c r="E175" s="87"/>
      <c r="F175" s="64">
        <v>1</v>
      </c>
      <c r="G175" s="33">
        <v>5</v>
      </c>
      <c r="H175" s="64">
        <v>5</v>
      </c>
      <c r="I175" s="64">
        <v>5.2830000000000004</v>
      </c>
      <c r="J175" s="33">
        <v>84</v>
      </c>
      <c r="K175" s="34" t="s">
        <v>59</v>
      </c>
      <c r="L175" s="33">
        <v>120</v>
      </c>
      <c r="M175" s="113" t="s">
        <v>289</v>
      </c>
      <c r="N175" s="89"/>
      <c r="O175" s="89"/>
      <c r="P175" s="89"/>
      <c r="Q175" s="87"/>
      <c r="R175" s="35"/>
      <c r="S175" s="35"/>
      <c r="T175" s="36" t="s">
        <v>61</v>
      </c>
      <c r="U175" s="65">
        <v>0</v>
      </c>
      <c r="V175" s="66">
        <f>IFERROR(IF(U175="","",U175),"")</f>
        <v>0</v>
      </c>
      <c r="W175" s="37">
        <f>IFERROR(IF(U175="","",U175*0.0155),"")</f>
        <v>0</v>
      </c>
      <c r="X175" s="57"/>
      <c r="Y175" s="58"/>
    </row>
    <row r="176" spans="1:25" x14ac:dyDescent="0.2">
      <c r="A176" s="78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80"/>
      <c r="M176" s="75" t="s">
        <v>62</v>
      </c>
      <c r="N176" s="76"/>
      <c r="O176" s="76"/>
      <c r="P176" s="76"/>
      <c r="Q176" s="76"/>
      <c r="R176" s="76"/>
      <c r="S176" s="77"/>
      <c r="T176" s="38" t="s">
        <v>61</v>
      </c>
      <c r="U176" s="67">
        <f>IFERROR(SUM(U172:U175),"0")</f>
        <v>0</v>
      </c>
      <c r="V176" s="67">
        <f>IFERROR(SUM(V172:V175),"0")</f>
        <v>0</v>
      </c>
      <c r="W176" s="67">
        <f>IFERROR(IF(W172="",0,W172),"0")+IFERROR(IF(W173="",0,W173),"0")+IFERROR(IF(W174="",0,W174),"0")+IFERROR(IF(W175="",0,W175),"0")</f>
        <v>0</v>
      </c>
      <c r="X176" s="68"/>
      <c r="Y176" s="68"/>
    </row>
    <row r="177" spans="1:25" x14ac:dyDescent="0.2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80"/>
      <c r="M177" s="75" t="s">
        <v>62</v>
      </c>
      <c r="N177" s="76"/>
      <c r="O177" s="76"/>
      <c r="P177" s="76"/>
      <c r="Q177" s="76"/>
      <c r="R177" s="76"/>
      <c r="S177" s="77"/>
      <c r="T177" s="38" t="s">
        <v>63</v>
      </c>
      <c r="U177" s="67">
        <f>IFERROR(SUMPRODUCT(U172:U175*H172:H175),"0")</f>
        <v>0</v>
      </c>
      <c r="V177" s="67">
        <f>IFERROR(SUMPRODUCT(V172:V175*H172:H175),"0")</f>
        <v>0</v>
      </c>
      <c r="W177" s="38"/>
      <c r="X177" s="68"/>
      <c r="Y177" s="68"/>
    </row>
    <row r="178" spans="1:25" ht="14.25" customHeight="1" x14ac:dyDescent="0.25">
      <c r="A178" s="91" t="s">
        <v>290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62"/>
      <c r="Y178" s="62"/>
    </row>
    <row r="179" spans="1:25" ht="27" customHeight="1" x14ac:dyDescent="0.25">
      <c r="A179" s="55" t="s">
        <v>291</v>
      </c>
      <c r="B179" s="55" t="s">
        <v>292</v>
      </c>
      <c r="C179" s="32">
        <v>4301080153</v>
      </c>
      <c r="D179" s="86">
        <v>4607111036827</v>
      </c>
      <c r="E179" s="87"/>
      <c r="F179" s="64">
        <v>1</v>
      </c>
      <c r="G179" s="33">
        <v>5</v>
      </c>
      <c r="H179" s="64">
        <v>5</v>
      </c>
      <c r="I179" s="64">
        <v>5.2</v>
      </c>
      <c r="J179" s="33">
        <v>144</v>
      </c>
      <c r="K179" s="34" t="s">
        <v>59</v>
      </c>
      <c r="L179" s="33">
        <v>90</v>
      </c>
      <c r="M179" s="109" t="s">
        <v>293</v>
      </c>
      <c r="N179" s="89"/>
      <c r="O179" s="89"/>
      <c r="P179" s="89"/>
      <c r="Q179" s="87"/>
      <c r="R179" s="35"/>
      <c r="S179" s="35"/>
      <c r="T179" s="36" t="s">
        <v>61</v>
      </c>
      <c r="U179" s="65">
        <v>0</v>
      </c>
      <c r="V179" s="66">
        <f>IFERROR(IF(U179="","",U179),"")</f>
        <v>0</v>
      </c>
      <c r="W179" s="37">
        <f>IFERROR(IF(U179="","",U179*0.00866),"")</f>
        <v>0</v>
      </c>
      <c r="X179" s="57"/>
      <c r="Y179" s="58"/>
    </row>
    <row r="180" spans="1:25" ht="27" customHeight="1" x14ac:dyDescent="0.25">
      <c r="A180" s="55" t="s">
        <v>294</v>
      </c>
      <c r="B180" s="55" t="s">
        <v>295</v>
      </c>
      <c r="C180" s="32">
        <v>4301080154</v>
      </c>
      <c r="D180" s="86">
        <v>4607111036834</v>
      </c>
      <c r="E180" s="87"/>
      <c r="F180" s="64">
        <v>1</v>
      </c>
      <c r="G180" s="33">
        <v>5</v>
      </c>
      <c r="H180" s="64">
        <v>5</v>
      </c>
      <c r="I180" s="64">
        <v>5.2530000000000001</v>
      </c>
      <c r="J180" s="33">
        <v>144</v>
      </c>
      <c r="K180" s="34" t="s">
        <v>59</v>
      </c>
      <c r="L180" s="33">
        <v>90</v>
      </c>
      <c r="M180" s="110" t="s">
        <v>296</v>
      </c>
      <c r="N180" s="89"/>
      <c r="O180" s="89"/>
      <c r="P180" s="89"/>
      <c r="Q180" s="87"/>
      <c r="R180" s="35"/>
      <c r="S180" s="35"/>
      <c r="T180" s="36" t="s">
        <v>61</v>
      </c>
      <c r="U180" s="65">
        <v>0</v>
      </c>
      <c r="V180" s="66">
        <f>IFERROR(IF(U180="","",U180),"")</f>
        <v>0</v>
      </c>
      <c r="W180" s="37">
        <f>IFERROR(IF(U180="","",U180*0.00866),"")</f>
        <v>0</v>
      </c>
      <c r="X180" s="57"/>
      <c r="Y180" s="58"/>
    </row>
    <row r="181" spans="1:25" x14ac:dyDescent="0.2">
      <c r="A181" s="78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80"/>
      <c r="M181" s="75" t="s">
        <v>62</v>
      </c>
      <c r="N181" s="76"/>
      <c r="O181" s="76"/>
      <c r="P181" s="76"/>
      <c r="Q181" s="76"/>
      <c r="R181" s="76"/>
      <c r="S181" s="77"/>
      <c r="T181" s="38" t="s">
        <v>61</v>
      </c>
      <c r="U181" s="67">
        <f>IFERROR(SUM(U179:U180),"0")</f>
        <v>0</v>
      </c>
      <c r="V181" s="67">
        <f>IFERROR(SUM(V179:V180),"0")</f>
        <v>0</v>
      </c>
      <c r="W181" s="67">
        <f>IFERROR(IF(W179="",0,W179),"0")+IFERROR(IF(W180="",0,W180),"0")</f>
        <v>0</v>
      </c>
      <c r="X181" s="68"/>
      <c r="Y181" s="68"/>
    </row>
    <row r="182" spans="1:25" x14ac:dyDescent="0.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80"/>
      <c r="M182" s="75" t="s">
        <v>62</v>
      </c>
      <c r="N182" s="76"/>
      <c r="O182" s="76"/>
      <c r="P182" s="76"/>
      <c r="Q182" s="76"/>
      <c r="R182" s="76"/>
      <c r="S182" s="77"/>
      <c r="T182" s="38" t="s">
        <v>63</v>
      </c>
      <c r="U182" s="67">
        <f>IFERROR(SUMPRODUCT(U179:U180*H179:H180),"0")</f>
        <v>0</v>
      </c>
      <c r="V182" s="67">
        <f>IFERROR(SUMPRODUCT(V179:V180*H179:H180),"0")</f>
        <v>0</v>
      </c>
      <c r="W182" s="38"/>
      <c r="X182" s="68"/>
      <c r="Y182" s="68"/>
    </row>
    <row r="183" spans="1:25" ht="27.75" customHeight="1" x14ac:dyDescent="0.2">
      <c r="A183" s="94" t="s">
        <v>297</v>
      </c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49"/>
      <c r="Y183" s="49"/>
    </row>
    <row r="184" spans="1:25" ht="16.5" customHeight="1" x14ac:dyDescent="0.25">
      <c r="A184" s="90" t="s">
        <v>298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61"/>
      <c r="Y184" s="61"/>
    </row>
    <row r="185" spans="1:25" ht="14.25" customHeight="1" x14ac:dyDescent="0.25">
      <c r="A185" s="91" t="s">
        <v>66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62"/>
      <c r="Y185" s="62"/>
    </row>
    <row r="186" spans="1:25" ht="16.5" customHeight="1" x14ac:dyDescent="0.25">
      <c r="A186" s="55" t="s">
        <v>299</v>
      </c>
      <c r="B186" s="55" t="s">
        <v>300</v>
      </c>
      <c r="C186" s="32">
        <v>4301132048</v>
      </c>
      <c r="D186" s="86">
        <v>4607111035721</v>
      </c>
      <c r="E186" s="87"/>
      <c r="F186" s="64">
        <v>0.25</v>
      </c>
      <c r="G186" s="33">
        <v>12</v>
      </c>
      <c r="H186" s="64">
        <v>3</v>
      </c>
      <c r="I186" s="64">
        <v>3.3879999999999999</v>
      </c>
      <c r="J186" s="33">
        <v>70</v>
      </c>
      <c r="K186" s="34" t="s">
        <v>59</v>
      </c>
      <c r="L186" s="33">
        <v>180</v>
      </c>
      <c r="M186" s="107" t="s">
        <v>301</v>
      </c>
      <c r="N186" s="89"/>
      <c r="O186" s="89"/>
      <c r="P186" s="89"/>
      <c r="Q186" s="87"/>
      <c r="R186" s="35"/>
      <c r="S186" s="35"/>
      <c r="T186" s="36" t="s">
        <v>61</v>
      </c>
      <c r="U186" s="65">
        <v>20</v>
      </c>
      <c r="V186" s="66">
        <f>IFERROR(IF(U186="","",U186),"")</f>
        <v>20</v>
      </c>
      <c r="W186" s="37">
        <f>IFERROR(IF(U186="","",U186*0.01788),"")</f>
        <v>0.35760000000000003</v>
      </c>
      <c r="X186" s="57"/>
      <c r="Y186" s="58"/>
    </row>
    <row r="187" spans="1:25" ht="27" customHeight="1" x14ac:dyDescent="0.25">
      <c r="A187" s="55" t="s">
        <v>302</v>
      </c>
      <c r="B187" s="55" t="s">
        <v>303</v>
      </c>
      <c r="C187" s="32">
        <v>4301132046</v>
      </c>
      <c r="D187" s="86">
        <v>4607111035691</v>
      </c>
      <c r="E187" s="87"/>
      <c r="F187" s="64">
        <v>0.25</v>
      </c>
      <c r="G187" s="33">
        <v>12</v>
      </c>
      <c r="H187" s="64">
        <v>3</v>
      </c>
      <c r="I187" s="64">
        <v>3.3879999999999999</v>
      </c>
      <c r="J187" s="33">
        <v>70</v>
      </c>
      <c r="K187" s="34" t="s">
        <v>59</v>
      </c>
      <c r="L187" s="33">
        <v>180</v>
      </c>
      <c r="M187" s="108" t="s">
        <v>304</v>
      </c>
      <c r="N187" s="89"/>
      <c r="O187" s="89"/>
      <c r="P187" s="89"/>
      <c r="Q187" s="87"/>
      <c r="R187" s="35"/>
      <c r="S187" s="35"/>
      <c r="T187" s="36" t="s">
        <v>61</v>
      </c>
      <c r="U187" s="65">
        <v>0</v>
      </c>
      <c r="V187" s="66">
        <f>IFERROR(IF(U187="","",U187),"")</f>
        <v>0</v>
      </c>
      <c r="W187" s="37">
        <f>IFERROR(IF(U187="","",U187*0.01788),"")</f>
        <v>0</v>
      </c>
      <c r="X187" s="57"/>
      <c r="Y187" s="58"/>
    </row>
    <row r="188" spans="1:25" x14ac:dyDescent="0.2">
      <c r="A188" s="78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80"/>
      <c r="M188" s="75" t="s">
        <v>62</v>
      </c>
      <c r="N188" s="76"/>
      <c r="O188" s="76"/>
      <c r="P188" s="76"/>
      <c r="Q188" s="76"/>
      <c r="R188" s="76"/>
      <c r="S188" s="77"/>
      <c r="T188" s="38" t="s">
        <v>61</v>
      </c>
      <c r="U188" s="67">
        <f>IFERROR(SUM(U186:U187),"0")</f>
        <v>20</v>
      </c>
      <c r="V188" s="67">
        <f>IFERROR(SUM(V186:V187),"0")</f>
        <v>20</v>
      </c>
      <c r="W188" s="67">
        <f>IFERROR(IF(W186="",0,W186),"0")+IFERROR(IF(W187="",0,W187),"0")</f>
        <v>0.35760000000000003</v>
      </c>
      <c r="X188" s="68"/>
      <c r="Y188" s="68"/>
    </row>
    <row r="189" spans="1:25" x14ac:dyDescent="0.2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80"/>
      <c r="M189" s="75" t="s">
        <v>62</v>
      </c>
      <c r="N189" s="76"/>
      <c r="O189" s="76"/>
      <c r="P189" s="76"/>
      <c r="Q189" s="76"/>
      <c r="R189" s="76"/>
      <c r="S189" s="77"/>
      <c r="T189" s="38" t="s">
        <v>63</v>
      </c>
      <c r="U189" s="67">
        <f>IFERROR(SUMPRODUCT(U186:U187*H186:H187),"0")</f>
        <v>60</v>
      </c>
      <c r="V189" s="67">
        <f>IFERROR(SUMPRODUCT(V186:V187*H186:H187),"0")</f>
        <v>60</v>
      </c>
      <c r="W189" s="38"/>
      <c r="X189" s="68"/>
      <c r="Y189" s="68"/>
    </row>
    <row r="190" spans="1:25" ht="16.5" customHeight="1" x14ac:dyDescent="0.25">
      <c r="A190" s="90" t="s">
        <v>305</v>
      </c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61"/>
      <c r="Y190" s="61"/>
    </row>
    <row r="191" spans="1:25" ht="14.25" customHeight="1" x14ac:dyDescent="0.25">
      <c r="A191" s="91" t="s">
        <v>305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62"/>
      <c r="Y191" s="62"/>
    </row>
    <row r="192" spans="1:25" ht="27" customHeight="1" x14ac:dyDescent="0.25">
      <c r="A192" s="55" t="s">
        <v>306</v>
      </c>
      <c r="B192" s="55" t="s">
        <v>307</v>
      </c>
      <c r="C192" s="32">
        <v>4301133002</v>
      </c>
      <c r="D192" s="86">
        <v>4607111035783</v>
      </c>
      <c r="E192" s="87"/>
      <c r="F192" s="64">
        <v>0.2</v>
      </c>
      <c r="G192" s="33">
        <v>8</v>
      </c>
      <c r="H192" s="64">
        <v>1.6</v>
      </c>
      <c r="I192" s="64">
        <v>2.12</v>
      </c>
      <c r="J192" s="33">
        <v>72</v>
      </c>
      <c r="K192" s="34" t="s">
        <v>59</v>
      </c>
      <c r="L192" s="33">
        <v>180</v>
      </c>
      <c r="M192" s="106" t="s">
        <v>308</v>
      </c>
      <c r="N192" s="89"/>
      <c r="O192" s="89"/>
      <c r="P192" s="89"/>
      <c r="Q192" s="87"/>
      <c r="R192" s="35"/>
      <c r="S192" s="35"/>
      <c r="T192" s="36" t="s">
        <v>61</v>
      </c>
      <c r="U192" s="65">
        <v>0</v>
      </c>
      <c r="V192" s="66">
        <f>IFERROR(IF(U192="","",U192),"")</f>
        <v>0</v>
      </c>
      <c r="W192" s="37">
        <f>IFERROR(IF(U192="","",U192*0.01157),"")</f>
        <v>0</v>
      </c>
      <c r="X192" s="57"/>
      <c r="Y192" s="58"/>
    </row>
    <row r="193" spans="1:25" x14ac:dyDescent="0.2">
      <c r="A193" s="78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80"/>
      <c r="M193" s="75" t="s">
        <v>62</v>
      </c>
      <c r="N193" s="76"/>
      <c r="O193" s="76"/>
      <c r="P193" s="76"/>
      <c r="Q193" s="76"/>
      <c r="R193" s="76"/>
      <c r="S193" s="77"/>
      <c r="T193" s="38" t="s">
        <v>61</v>
      </c>
      <c r="U193" s="67">
        <f>IFERROR(SUM(U192:U192),"0")</f>
        <v>0</v>
      </c>
      <c r="V193" s="67">
        <f>IFERROR(SUM(V192:V192),"0")</f>
        <v>0</v>
      </c>
      <c r="W193" s="67">
        <f>IFERROR(IF(W192="",0,W192),"0")</f>
        <v>0</v>
      </c>
      <c r="X193" s="68"/>
      <c r="Y193" s="68"/>
    </row>
    <row r="194" spans="1:25" x14ac:dyDescent="0.2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80"/>
      <c r="M194" s="75" t="s">
        <v>62</v>
      </c>
      <c r="N194" s="76"/>
      <c r="O194" s="76"/>
      <c r="P194" s="76"/>
      <c r="Q194" s="76"/>
      <c r="R194" s="76"/>
      <c r="S194" s="77"/>
      <c r="T194" s="38" t="s">
        <v>63</v>
      </c>
      <c r="U194" s="67">
        <f>IFERROR(SUMPRODUCT(U192:U192*H192:H192),"0")</f>
        <v>0</v>
      </c>
      <c r="V194" s="67">
        <f>IFERROR(SUMPRODUCT(V192:V192*H192:H192),"0")</f>
        <v>0</v>
      </c>
      <c r="W194" s="38"/>
      <c r="X194" s="68"/>
      <c r="Y194" s="68"/>
    </row>
    <row r="195" spans="1:25" ht="16.5" customHeight="1" x14ac:dyDescent="0.25">
      <c r="A195" s="90" t="s">
        <v>297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61"/>
      <c r="Y195" s="61"/>
    </row>
    <row r="196" spans="1:25" ht="14.25" customHeight="1" x14ac:dyDescent="0.25">
      <c r="A196" s="91" t="s">
        <v>309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62"/>
      <c r="Y196" s="62"/>
    </row>
    <row r="197" spans="1:25" ht="27" customHeight="1" x14ac:dyDescent="0.25">
      <c r="A197" s="55" t="s">
        <v>310</v>
      </c>
      <c r="B197" s="55" t="s">
        <v>311</v>
      </c>
      <c r="C197" s="32">
        <v>4301051319</v>
      </c>
      <c r="D197" s="86">
        <v>4680115881204</v>
      </c>
      <c r="E197" s="87"/>
      <c r="F197" s="64">
        <v>0.33</v>
      </c>
      <c r="G197" s="33">
        <v>6</v>
      </c>
      <c r="H197" s="64">
        <v>1.98</v>
      </c>
      <c r="I197" s="64">
        <v>2.246</v>
      </c>
      <c r="J197" s="33">
        <v>156</v>
      </c>
      <c r="K197" s="34" t="s">
        <v>312</v>
      </c>
      <c r="L197" s="33">
        <v>365</v>
      </c>
      <c r="M197" s="104" t="s">
        <v>313</v>
      </c>
      <c r="N197" s="89"/>
      <c r="O197" s="89"/>
      <c r="P197" s="89"/>
      <c r="Q197" s="87"/>
      <c r="R197" s="35"/>
      <c r="S197" s="35"/>
      <c r="T197" s="36" t="s">
        <v>61</v>
      </c>
      <c r="U197" s="65">
        <v>0</v>
      </c>
      <c r="V197" s="66">
        <f>IFERROR(IF(U197="","",U197),"")</f>
        <v>0</v>
      </c>
      <c r="W197" s="37">
        <f>IFERROR(IF(U197="","",U197*0.00753),"")</f>
        <v>0</v>
      </c>
      <c r="X197" s="57"/>
      <c r="Y197" s="58"/>
    </row>
    <row r="198" spans="1:25" x14ac:dyDescent="0.2">
      <c r="A198" s="78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80"/>
      <c r="M198" s="75" t="s">
        <v>62</v>
      </c>
      <c r="N198" s="76"/>
      <c r="O198" s="76"/>
      <c r="P198" s="76"/>
      <c r="Q198" s="76"/>
      <c r="R198" s="76"/>
      <c r="S198" s="77"/>
      <c r="T198" s="38" t="s">
        <v>61</v>
      </c>
      <c r="U198" s="67">
        <f>IFERROR(SUM(U197:U197),"0")</f>
        <v>0</v>
      </c>
      <c r="V198" s="67">
        <f>IFERROR(SUM(V197:V197),"0")</f>
        <v>0</v>
      </c>
      <c r="W198" s="67">
        <f>IFERROR(IF(W197="",0,W197),"0")</f>
        <v>0</v>
      </c>
      <c r="X198" s="68"/>
      <c r="Y198" s="68"/>
    </row>
    <row r="199" spans="1:25" x14ac:dyDescent="0.2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80"/>
      <c r="M199" s="75" t="s">
        <v>62</v>
      </c>
      <c r="N199" s="76"/>
      <c r="O199" s="76"/>
      <c r="P199" s="76"/>
      <c r="Q199" s="76"/>
      <c r="R199" s="76"/>
      <c r="S199" s="77"/>
      <c r="T199" s="38" t="s">
        <v>63</v>
      </c>
      <c r="U199" s="67">
        <f>IFERROR(SUMPRODUCT(U197:U197*H197:H197),"0")</f>
        <v>0</v>
      </c>
      <c r="V199" s="67">
        <f>IFERROR(SUMPRODUCT(V197:V197*H197:H197),"0")</f>
        <v>0</v>
      </c>
      <c r="W199" s="38"/>
      <c r="X199" s="68"/>
      <c r="Y199" s="68"/>
    </row>
    <row r="200" spans="1:25" ht="27.75" customHeight="1" x14ac:dyDescent="0.2">
      <c r="A200" s="94" t="s">
        <v>314</v>
      </c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49"/>
      <c r="Y200" s="49"/>
    </row>
    <row r="201" spans="1:25" ht="16.5" customHeight="1" x14ac:dyDescent="0.25">
      <c r="A201" s="90" t="s">
        <v>315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61"/>
      <c r="Y201" s="61"/>
    </row>
    <row r="202" spans="1:25" ht="14.25" customHeight="1" x14ac:dyDescent="0.25">
      <c r="A202" s="91" t="s">
        <v>56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62"/>
      <c r="Y202" s="62"/>
    </row>
    <row r="203" spans="1:25" ht="27" customHeight="1" x14ac:dyDescent="0.25">
      <c r="A203" s="55" t="s">
        <v>316</v>
      </c>
      <c r="B203" s="55" t="s">
        <v>317</v>
      </c>
      <c r="C203" s="32">
        <v>4301070934</v>
      </c>
      <c r="D203" s="86">
        <v>4607111037022</v>
      </c>
      <c r="E203" s="87"/>
      <c r="F203" s="64">
        <v>0.7</v>
      </c>
      <c r="G203" s="33">
        <v>6</v>
      </c>
      <c r="H203" s="64">
        <v>4.2</v>
      </c>
      <c r="I203" s="64">
        <v>4.46</v>
      </c>
      <c r="J203" s="33">
        <v>84</v>
      </c>
      <c r="K203" s="34" t="s">
        <v>59</v>
      </c>
      <c r="L203" s="33">
        <v>180</v>
      </c>
      <c r="M203" s="105" t="s">
        <v>318</v>
      </c>
      <c r="N203" s="89"/>
      <c r="O203" s="89"/>
      <c r="P203" s="89"/>
      <c r="Q203" s="87"/>
      <c r="R203" s="35"/>
      <c r="S203" s="35"/>
      <c r="T203" s="36" t="s">
        <v>61</v>
      </c>
      <c r="U203" s="65">
        <v>70</v>
      </c>
      <c r="V203" s="66">
        <f>IFERROR(IF(U203="","",U203),"")</f>
        <v>70</v>
      </c>
      <c r="W203" s="37">
        <f>IFERROR(IF(U203="","",U203*0.0155),"")</f>
        <v>1.085</v>
      </c>
      <c r="X203" s="57"/>
      <c r="Y203" s="58"/>
    </row>
    <row r="204" spans="1:25" ht="27" customHeight="1" x14ac:dyDescent="0.25">
      <c r="A204" s="55" t="s">
        <v>319</v>
      </c>
      <c r="B204" s="55" t="s">
        <v>320</v>
      </c>
      <c r="C204" s="32">
        <v>4301070948</v>
      </c>
      <c r="D204" s="86">
        <v>4607111037022</v>
      </c>
      <c r="E204" s="87"/>
      <c r="F204" s="64">
        <v>0.7</v>
      </c>
      <c r="G204" s="33">
        <v>8</v>
      </c>
      <c r="H204" s="64">
        <v>5.6</v>
      </c>
      <c r="I204" s="64">
        <v>5.87</v>
      </c>
      <c r="J204" s="33">
        <v>84</v>
      </c>
      <c r="K204" s="34" t="s">
        <v>59</v>
      </c>
      <c r="L204" s="33">
        <v>180</v>
      </c>
      <c r="M204" s="102" t="s">
        <v>318</v>
      </c>
      <c r="N204" s="89"/>
      <c r="O204" s="89"/>
      <c r="P204" s="89"/>
      <c r="Q204" s="87"/>
      <c r="R204" s="35"/>
      <c r="S204" s="35"/>
      <c r="T204" s="36" t="s">
        <v>61</v>
      </c>
      <c r="U204" s="65">
        <v>0</v>
      </c>
      <c r="V204" s="66">
        <f>IFERROR(IF(U204="","",U204),"")</f>
        <v>0</v>
      </c>
      <c r="W204" s="37">
        <f>IFERROR(IF(U204="","",U204*0.0155),"")</f>
        <v>0</v>
      </c>
      <c r="X204" s="57"/>
      <c r="Y204" s="58"/>
    </row>
    <row r="205" spans="1:25" x14ac:dyDescent="0.2">
      <c r="A205" s="78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80"/>
      <c r="M205" s="75" t="s">
        <v>62</v>
      </c>
      <c r="N205" s="76"/>
      <c r="O205" s="76"/>
      <c r="P205" s="76"/>
      <c r="Q205" s="76"/>
      <c r="R205" s="76"/>
      <c r="S205" s="77"/>
      <c r="T205" s="38" t="s">
        <v>61</v>
      </c>
      <c r="U205" s="67">
        <f>IFERROR(SUM(U203:U204),"0")</f>
        <v>70</v>
      </c>
      <c r="V205" s="67">
        <f>IFERROR(SUM(V203:V204),"0")</f>
        <v>70</v>
      </c>
      <c r="W205" s="67">
        <f>IFERROR(IF(W203="",0,W203),"0")+IFERROR(IF(W204="",0,W204),"0")</f>
        <v>1.085</v>
      </c>
      <c r="X205" s="68"/>
      <c r="Y205" s="68"/>
    </row>
    <row r="206" spans="1:25" x14ac:dyDescent="0.2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80"/>
      <c r="M206" s="75" t="s">
        <v>62</v>
      </c>
      <c r="N206" s="76"/>
      <c r="O206" s="76"/>
      <c r="P206" s="76"/>
      <c r="Q206" s="76"/>
      <c r="R206" s="76"/>
      <c r="S206" s="77"/>
      <c r="T206" s="38" t="s">
        <v>63</v>
      </c>
      <c r="U206" s="67">
        <f>IFERROR(SUMPRODUCT(U203:U204*H203:H204),"0")</f>
        <v>294</v>
      </c>
      <c r="V206" s="67">
        <f>IFERROR(SUMPRODUCT(V203:V204*H203:H204),"0")</f>
        <v>294</v>
      </c>
      <c r="W206" s="38"/>
      <c r="X206" s="68"/>
      <c r="Y206" s="68"/>
    </row>
    <row r="207" spans="1:25" ht="16.5" customHeight="1" x14ac:dyDescent="0.25">
      <c r="A207" s="90" t="s">
        <v>321</v>
      </c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61"/>
      <c r="Y207" s="61"/>
    </row>
    <row r="208" spans="1:25" ht="14.25" customHeight="1" x14ac:dyDescent="0.25">
      <c r="A208" s="91" t="s">
        <v>56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62"/>
      <c r="Y208" s="62"/>
    </row>
    <row r="209" spans="1:25" ht="27" customHeight="1" x14ac:dyDescent="0.25">
      <c r="A209" s="55" t="s">
        <v>322</v>
      </c>
      <c r="B209" s="55" t="s">
        <v>323</v>
      </c>
      <c r="C209" s="32">
        <v>4301070915</v>
      </c>
      <c r="D209" s="86">
        <v>4607111035882</v>
      </c>
      <c r="E209" s="87"/>
      <c r="F209" s="64">
        <v>0.43</v>
      </c>
      <c r="G209" s="33">
        <v>16</v>
      </c>
      <c r="H209" s="64">
        <v>6.88</v>
      </c>
      <c r="I209" s="64">
        <v>7.19</v>
      </c>
      <c r="J209" s="33">
        <v>84</v>
      </c>
      <c r="K209" s="34" t="s">
        <v>59</v>
      </c>
      <c r="L209" s="33">
        <v>180</v>
      </c>
      <c r="M209" s="103" t="s">
        <v>324</v>
      </c>
      <c r="N209" s="89"/>
      <c r="O209" s="89"/>
      <c r="P209" s="89"/>
      <c r="Q209" s="87"/>
      <c r="R209" s="35"/>
      <c r="S209" s="35"/>
      <c r="T209" s="36" t="s">
        <v>61</v>
      </c>
      <c r="U209" s="65">
        <v>0</v>
      </c>
      <c r="V209" s="66">
        <f>IFERROR(IF(U209="","",U209),"")</f>
        <v>0</v>
      </c>
      <c r="W209" s="37">
        <f>IFERROR(IF(U209="","",U209*0.0155),"")</f>
        <v>0</v>
      </c>
      <c r="X209" s="57"/>
      <c r="Y209" s="58"/>
    </row>
    <row r="210" spans="1:25" ht="27" customHeight="1" x14ac:dyDescent="0.25">
      <c r="A210" s="55" t="s">
        <v>325</v>
      </c>
      <c r="B210" s="55" t="s">
        <v>326</v>
      </c>
      <c r="C210" s="32">
        <v>4301070921</v>
      </c>
      <c r="D210" s="86">
        <v>4607111035905</v>
      </c>
      <c r="E210" s="87"/>
      <c r="F210" s="64">
        <v>0.9</v>
      </c>
      <c r="G210" s="33">
        <v>8</v>
      </c>
      <c r="H210" s="64">
        <v>7.2</v>
      </c>
      <c r="I210" s="64">
        <v>7.47</v>
      </c>
      <c r="J210" s="33">
        <v>84</v>
      </c>
      <c r="K210" s="34" t="s">
        <v>59</v>
      </c>
      <c r="L210" s="33">
        <v>180</v>
      </c>
      <c r="M210" s="99" t="s">
        <v>327</v>
      </c>
      <c r="N210" s="89"/>
      <c r="O210" s="89"/>
      <c r="P210" s="89"/>
      <c r="Q210" s="87"/>
      <c r="R210" s="35"/>
      <c r="S210" s="35"/>
      <c r="T210" s="36" t="s">
        <v>61</v>
      </c>
      <c r="U210" s="65">
        <v>5</v>
      </c>
      <c r="V210" s="66">
        <f>IFERROR(IF(U210="","",U210),"")</f>
        <v>5</v>
      </c>
      <c r="W210" s="37">
        <f>IFERROR(IF(U210="","",U210*0.0155),"")</f>
        <v>7.7499999999999999E-2</v>
      </c>
      <c r="X210" s="57"/>
      <c r="Y210" s="58"/>
    </row>
    <row r="211" spans="1:25" ht="27" customHeight="1" x14ac:dyDescent="0.25">
      <c r="A211" s="55" t="s">
        <v>328</v>
      </c>
      <c r="B211" s="55" t="s">
        <v>329</v>
      </c>
      <c r="C211" s="32">
        <v>4301070917</v>
      </c>
      <c r="D211" s="86">
        <v>4607111035912</v>
      </c>
      <c r="E211" s="87"/>
      <c r="F211" s="64">
        <v>0.43</v>
      </c>
      <c r="G211" s="33">
        <v>16</v>
      </c>
      <c r="H211" s="64">
        <v>6.88</v>
      </c>
      <c r="I211" s="64">
        <v>7.19</v>
      </c>
      <c r="J211" s="33">
        <v>84</v>
      </c>
      <c r="K211" s="34" t="s">
        <v>59</v>
      </c>
      <c r="L211" s="33">
        <v>180</v>
      </c>
      <c r="M211" s="100" t="s">
        <v>330</v>
      </c>
      <c r="N211" s="89"/>
      <c r="O211" s="89"/>
      <c r="P211" s="89"/>
      <c r="Q211" s="87"/>
      <c r="R211" s="35"/>
      <c r="S211" s="35"/>
      <c r="T211" s="36" t="s">
        <v>61</v>
      </c>
      <c r="U211" s="65">
        <v>0</v>
      </c>
      <c r="V211" s="66">
        <f>IFERROR(IF(U211="","",U211),"")</f>
        <v>0</v>
      </c>
      <c r="W211" s="37">
        <f>IFERROR(IF(U211="","",U211*0.0155),"")</f>
        <v>0</v>
      </c>
      <c r="X211" s="57"/>
      <c r="Y211" s="58"/>
    </row>
    <row r="212" spans="1:25" ht="27" customHeight="1" x14ac:dyDescent="0.25">
      <c r="A212" s="55" t="s">
        <v>331</v>
      </c>
      <c r="B212" s="55" t="s">
        <v>332</v>
      </c>
      <c r="C212" s="32">
        <v>4301070920</v>
      </c>
      <c r="D212" s="86">
        <v>4607111035929</v>
      </c>
      <c r="E212" s="87"/>
      <c r="F212" s="64">
        <v>0.9</v>
      </c>
      <c r="G212" s="33">
        <v>8</v>
      </c>
      <c r="H212" s="64">
        <v>7.2</v>
      </c>
      <c r="I212" s="64">
        <v>7.47</v>
      </c>
      <c r="J212" s="33">
        <v>84</v>
      </c>
      <c r="K212" s="34" t="s">
        <v>59</v>
      </c>
      <c r="L212" s="33">
        <v>180</v>
      </c>
      <c r="M212" s="101" t="s">
        <v>333</v>
      </c>
      <c r="N212" s="89"/>
      <c r="O212" s="89"/>
      <c r="P212" s="89"/>
      <c r="Q212" s="87"/>
      <c r="R212" s="35"/>
      <c r="S212" s="35"/>
      <c r="T212" s="36" t="s">
        <v>61</v>
      </c>
      <c r="U212" s="65">
        <v>20</v>
      </c>
      <c r="V212" s="66">
        <f>IFERROR(IF(U212="","",U212),"")</f>
        <v>20</v>
      </c>
      <c r="W212" s="37">
        <f>IFERROR(IF(U212="","",U212*0.0155),"")</f>
        <v>0.31</v>
      </c>
      <c r="X212" s="57"/>
      <c r="Y212" s="58"/>
    </row>
    <row r="213" spans="1:25" x14ac:dyDescent="0.2">
      <c r="A213" s="78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80"/>
      <c r="M213" s="75" t="s">
        <v>62</v>
      </c>
      <c r="N213" s="76"/>
      <c r="O213" s="76"/>
      <c r="P213" s="76"/>
      <c r="Q213" s="76"/>
      <c r="R213" s="76"/>
      <c r="S213" s="77"/>
      <c r="T213" s="38" t="s">
        <v>61</v>
      </c>
      <c r="U213" s="67">
        <f>IFERROR(SUM(U209:U212),"0")</f>
        <v>25</v>
      </c>
      <c r="V213" s="67">
        <f>IFERROR(SUM(V209:V212),"0")</f>
        <v>25</v>
      </c>
      <c r="W213" s="67">
        <f>IFERROR(IF(W209="",0,W209),"0")+IFERROR(IF(W210="",0,W210),"0")+IFERROR(IF(W211="",0,W211),"0")+IFERROR(IF(W212="",0,W212),"0")</f>
        <v>0.38750000000000001</v>
      </c>
      <c r="X213" s="68"/>
      <c r="Y213" s="68"/>
    </row>
    <row r="214" spans="1:25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80"/>
      <c r="M214" s="75" t="s">
        <v>62</v>
      </c>
      <c r="N214" s="76"/>
      <c r="O214" s="76"/>
      <c r="P214" s="76"/>
      <c r="Q214" s="76"/>
      <c r="R214" s="76"/>
      <c r="S214" s="77"/>
      <c r="T214" s="38" t="s">
        <v>63</v>
      </c>
      <c r="U214" s="67">
        <f>IFERROR(SUMPRODUCT(U209:U212*H209:H212),"0")</f>
        <v>180</v>
      </c>
      <c r="V214" s="67">
        <f>IFERROR(SUMPRODUCT(V209:V212*H209:H212),"0")</f>
        <v>180</v>
      </c>
      <c r="W214" s="38"/>
      <c r="X214" s="68"/>
      <c r="Y214" s="68"/>
    </row>
    <row r="215" spans="1:25" ht="16.5" customHeight="1" x14ac:dyDescent="0.25">
      <c r="A215" s="90" t="s">
        <v>334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61"/>
      <c r="Y215" s="61"/>
    </row>
    <row r="216" spans="1:25" ht="14.25" customHeight="1" x14ac:dyDescent="0.25">
      <c r="A216" s="91" t="s">
        <v>309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62"/>
      <c r="Y216" s="62"/>
    </row>
    <row r="217" spans="1:25" ht="27" customHeight="1" x14ac:dyDescent="0.25">
      <c r="A217" s="55" t="s">
        <v>335</v>
      </c>
      <c r="B217" s="55" t="s">
        <v>336</v>
      </c>
      <c r="C217" s="32">
        <v>4301051320</v>
      </c>
      <c r="D217" s="86">
        <v>4680115881334</v>
      </c>
      <c r="E217" s="87"/>
      <c r="F217" s="64">
        <v>0.33</v>
      </c>
      <c r="G217" s="33">
        <v>6</v>
      </c>
      <c r="H217" s="64">
        <v>1.98</v>
      </c>
      <c r="I217" s="64">
        <v>2.27</v>
      </c>
      <c r="J217" s="33">
        <v>156</v>
      </c>
      <c r="K217" s="34" t="s">
        <v>312</v>
      </c>
      <c r="L217" s="33">
        <v>365</v>
      </c>
      <c r="M217" s="98" t="s">
        <v>337</v>
      </c>
      <c r="N217" s="89"/>
      <c r="O217" s="89"/>
      <c r="P217" s="89"/>
      <c r="Q217" s="87"/>
      <c r="R217" s="35"/>
      <c r="S217" s="35"/>
      <c r="T217" s="36" t="s">
        <v>61</v>
      </c>
      <c r="U217" s="65">
        <v>0</v>
      </c>
      <c r="V217" s="66">
        <f>IFERROR(IF(U217="","",U217),"")</f>
        <v>0</v>
      </c>
      <c r="W217" s="37">
        <f>IFERROR(IF(U217="","",U217*0.00753),"")</f>
        <v>0</v>
      </c>
      <c r="X217" s="57"/>
      <c r="Y217" s="58"/>
    </row>
    <row r="218" spans="1:25" x14ac:dyDescent="0.2">
      <c r="A218" s="78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80"/>
      <c r="M218" s="75" t="s">
        <v>62</v>
      </c>
      <c r="N218" s="76"/>
      <c r="O218" s="76"/>
      <c r="P218" s="76"/>
      <c r="Q218" s="76"/>
      <c r="R218" s="76"/>
      <c r="S218" s="77"/>
      <c r="T218" s="38" t="s">
        <v>61</v>
      </c>
      <c r="U218" s="67">
        <f>IFERROR(SUM(U217:U217),"0")</f>
        <v>0</v>
      </c>
      <c r="V218" s="67">
        <f>IFERROR(SUM(V217:V217),"0")</f>
        <v>0</v>
      </c>
      <c r="W218" s="67">
        <f>IFERROR(IF(W217="",0,W217),"0")</f>
        <v>0</v>
      </c>
      <c r="X218" s="68"/>
      <c r="Y218" s="68"/>
    </row>
    <row r="219" spans="1:25" x14ac:dyDescent="0.2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80"/>
      <c r="M219" s="75" t="s">
        <v>62</v>
      </c>
      <c r="N219" s="76"/>
      <c r="O219" s="76"/>
      <c r="P219" s="76"/>
      <c r="Q219" s="76"/>
      <c r="R219" s="76"/>
      <c r="S219" s="77"/>
      <c r="T219" s="38" t="s">
        <v>63</v>
      </c>
      <c r="U219" s="67">
        <f>IFERROR(SUMPRODUCT(U217:U217*H217:H217),"0")</f>
        <v>0</v>
      </c>
      <c r="V219" s="67">
        <f>IFERROR(SUMPRODUCT(V217:V217*H217:H217),"0")</f>
        <v>0</v>
      </c>
      <c r="W219" s="38"/>
      <c r="X219" s="68"/>
      <c r="Y219" s="68"/>
    </row>
    <row r="220" spans="1:25" ht="16.5" customHeight="1" x14ac:dyDescent="0.25">
      <c r="A220" s="90" t="s">
        <v>338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61"/>
      <c r="Y220" s="61"/>
    </row>
    <row r="221" spans="1:25" ht="14.25" customHeight="1" x14ac:dyDescent="0.25">
      <c r="A221" s="91" t="s">
        <v>56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62"/>
      <c r="Y221" s="62"/>
    </row>
    <row r="222" spans="1:25" ht="16.5" customHeight="1" x14ac:dyDescent="0.25">
      <c r="A222" s="55" t="s">
        <v>339</v>
      </c>
      <c r="B222" s="55" t="s">
        <v>340</v>
      </c>
      <c r="C222" s="32">
        <v>4301070874</v>
      </c>
      <c r="D222" s="86">
        <v>4607111035332</v>
      </c>
      <c r="E222" s="87"/>
      <c r="F222" s="64">
        <v>0.43</v>
      </c>
      <c r="G222" s="33">
        <v>16</v>
      </c>
      <c r="H222" s="64">
        <v>6.88</v>
      </c>
      <c r="I222" s="64">
        <v>7.2060000000000004</v>
      </c>
      <c r="J222" s="33">
        <v>84</v>
      </c>
      <c r="K222" s="34" t="s">
        <v>59</v>
      </c>
      <c r="L222" s="33">
        <v>180</v>
      </c>
      <c r="M222" s="96" t="s">
        <v>341</v>
      </c>
      <c r="N222" s="89"/>
      <c r="O222" s="89"/>
      <c r="P222" s="89"/>
      <c r="Q222" s="87"/>
      <c r="R222" s="35"/>
      <c r="S222" s="35"/>
      <c r="T222" s="36" t="s">
        <v>61</v>
      </c>
      <c r="U222" s="65">
        <v>0</v>
      </c>
      <c r="V222" s="66">
        <f>IFERROR(IF(U222="","",U222),"")</f>
        <v>0</v>
      </c>
      <c r="W222" s="37">
        <f>IFERROR(IF(U222="","",U222*0.0155),"")</f>
        <v>0</v>
      </c>
      <c r="X222" s="57"/>
      <c r="Y222" s="58"/>
    </row>
    <row r="223" spans="1:25" ht="16.5" customHeight="1" x14ac:dyDescent="0.25">
      <c r="A223" s="55" t="s">
        <v>342</v>
      </c>
      <c r="B223" s="55" t="s">
        <v>343</v>
      </c>
      <c r="C223" s="32">
        <v>4301070873</v>
      </c>
      <c r="D223" s="86">
        <v>4607111035080</v>
      </c>
      <c r="E223" s="87"/>
      <c r="F223" s="64">
        <v>0.9</v>
      </c>
      <c r="G223" s="33">
        <v>8</v>
      </c>
      <c r="H223" s="64">
        <v>7.2</v>
      </c>
      <c r="I223" s="64">
        <v>7.47</v>
      </c>
      <c r="J223" s="33">
        <v>84</v>
      </c>
      <c r="K223" s="34" t="s">
        <v>59</v>
      </c>
      <c r="L223" s="33">
        <v>180</v>
      </c>
      <c r="M223" s="97" t="s">
        <v>344</v>
      </c>
      <c r="N223" s="89"/>
      <c r="O223" s="89"/>
      <c r="P223" s="89"/>
      <c r="Q223" s="87"/>
      <c r="R223" s="35"/>
      <c r="S223" s="35"/>
      <c r="T223" s="36" t="s">
        <v>61</v>
      </c>
      <c r="U223" s="65">
        <v>0</v>
      </c>
      <c r="V223" s="66">
        <f>IFERROR(IF(U223="","",U223),"")</f>
        <v>0</v>
      </c>
      <c r="W223" s="37">
        <f>IFERROR(IF(U223="","",U223*0.0155),"")</f>
        <v>0</v>
      </c>
      <c r="X223" s="57"/>
      <c r="Y223" s="58"/>
    </row>
    <row r="224" spans="1:25" x14ac:dyDescent="0.2">
      <c r="A224" s="78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80"/>
      <c r="M224" s="75" t="s">
        <v>62</v>
      </c>
      <c r="N224" s="76"/>
      <c r="O224" s="76"/>
      <c r="P224" s="76"/>
      <c r="Q224" s="76"/>
      <c r="R224" s="76"/>
      <c r="S224" s="77"/>
      <c r="T224" s="38" t="s">
        <v>61</v>
      </c>
      <c r="U224" s="67">
        <f>IFERROR(SUM(U222:U223),"0")</f>
        <v>0</v>
      </c>
      <c r="V224" s="67">
        <f>IFERROR(SUM(V222:V223),"0")</f>
        <v>0</v>
      </c>
      <c r="W224" s="67">
        <f>IFERROR(IF(W222="",0,W222),"0")+IFERROR(IF(W223="",0,W223),"0")</f>
        <v>0</v>
      </c>
      <c r="X224" s="68"/>
      <c r="Y224" s="68"/>
    </row>
    <row r="225" spans="1:25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80"/>
      <c r="M225" s="75" t="s">
        <v>62</v>
      </c>
      <c r="N225" s="76"/>
      <c r="O225" s="76"/>
      <c r="P225" s="76"/>
      <c r="Q225" s="76"/>
      <c r="R225" s="76"/>
      <c r="S225" s="77"/>
      <c r="T225" s="38" t="s">
        <v>63</v>
      </c>
      <c r="U225" s="67">
        <f>IFERROR(SUMPRODUCT(U222:U223*H222:H223),"0")</f>
        <v>0</v>
      </c>
      <c r="V225" s="67">
        <f>IFERROR(SUMPRODUCT(V222:V223*H222:H223),"0")</f>
        <v>0</v>
      </c>
      <c r="W225" s="38"/>
      <c r="X225" s="68"/>
      <c r="Y225" s="68"/>
    </row>
    <row r="226" spans="1:25" ht="27.75" customHeight="1" x14ac:dyDescent="0.2">
      <c r="A226" s="94" t="s">
        <v>345</v>
      </c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49"/>
      <c r="Y226" s="49"/>
    </row>
    <row r="227" spans="1:25" ht="16.5" customHeight="1" x14ac:dyDescent="0.25">
      <c r="A227" s="90" t="s">
        <v>346</v>
      </c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61"/>
      <c r="Y227" s="61"/>
    </row>
    <row r="228" spans="1:25" ht="14.25" customHeight="1" x14ac:dyDescent="0.25">
      <c r="A228" s="91" t="s">
        <v>56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62"/>
      <c r="Y228" s="62"/>
    </row>
    <row r="229" spans="1:25" ht="27" customHeight="1" x14ac:dyDescent="0.25">
      <c r="A229" s="55" t="s">
        <v>347</v>
      </c>
      <c r="B229" s="55" t="s">
        <v>348</v>
      </c>
      <c r="C229" s="32">
        <v>4301070941</v>
      </c>
      <c r="D229" s="86">
        <v>4607111036162</v>
      </c>
      <c r="E229" s="87"/>
      <c r="F229" s="64">
        <v>0.8</v>
      </c>
      <c r="G229" s="33">
        <v>8</v>
      </c>
      <c r="H229" s="64">
        <v>6.4</v>
      </c>
      <c r="I229" s="64">
        <v>6.6811999999999996</v>
      </c>
      <c r="J229" s="33">
        <v>84</v>
      </c>
      <c r="K229" s="34" t="s">
        <v>59</v>
      </c>
      <c r="L229" s="33">
        <v>90</v>
      </c>
      <c r="M229" s="93" t="s">
        <v>349</v>
      </c>
      <c r="N229" s="89"/>
      <c r="O229" s="89"/>
      <c r="P229" s="89"/>
      <c r="Q229" s="87"/>
      <c r="R229" s="35"/>
      <c r="S229" s="35"/>
      <c r="T229" s="36" t="s">
        <v>61</v>
      </c>
      <c r="U229" s="65">
        <v>0</v>
      </c>
      <c r="V229" s="66">
        <f>IFERROR(IF(U229="","",U229),"")</f>
        <v>0</v>
      </c>
      <c r="W229" s="37">
        <f>IFERROR(IF(U229="","",U229*0.0155),"")</f>
        <v>0</v>
      </c>
      <c r="X229" s="57"/>
      <c r="Y229" s="58"/>
    </row>
    <row r="230" spans="1:25" x14ac:dyDescent="0.2">
      <c r="A230" s="78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80"/>
      <c r="M230" s="75" t="s">
        <v>62</v>
      </c>
      <c r="N230" s="76"/>
      <c r="O230" s="76"/>
      <c r="P230" s="76"/>
      <c r="Q230" s="76"/>
      <c r="R230" s="76"/>
      <c r="S230" s="77"/>
      <c r="T230" s="38" t="s">
        <v>61</v>
      </c>
      <c r="U230" s="67">
        <f>IFERROR(SUM(U229:U229),"0")</f>
        <v>0</v>
      </c>
      <c r="V230" s="67">
        <f>IFERROR(SUM(V229:V229),"0")</f>
        <v>0</v>
      </c>
      <c r="W230" s="67">
        <f>IFERROR(IF(W229="",0,W229),"0")</f>
        <v>0</v>
      </c>
      <c r="X230" s="68"/>
      <c r="Y230" s="68"/>
    </row>
    <row r="231" spans="1:25" x14ac:dyDescent="0.2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80"/>
      <c r="M231" s="75" t="s">
        <v>62</v>
      </c>
      <c r="N231" s="76"/>
      <c r="O231" s="76"/>
      <c r="P231" s="76"/>
      <c r="Q231" s="76"/>
      <c r="R231" s="76"/>
      <c r="S231" s="77"/>
      <c r="T231" s="38" t="s">
        <v>63</v>
      </c>
      <c r="U231" s="67">
        <f>IFERROR(SUMPRODUCT(U229:U229*H229:H229),"0")</f>
        <v>0</v>
      </c>
      <c r="V231" s="67">
        <f>IFERROR(SUMPRODUCT(V229:V229*H229:H229),"0")</f>
        <v>0</v>
      </c>
      <c r="W231" s="38"/>
      <c r="X231" s="68"/>
      <c r="Y231" s="68"/>
    </row>
    <row r="232" spans="1:25" ht="27.75" customHeight="1" x14ac:dyDescent="0.2">
      <c r="A232" s="94" t="s">
        <v>350</v>
      </c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49"/>
      <c r="Y232" s="49"/>
    </row>
    <row r="233" spans="1:25" ht="16.5" customHeight="1" x14ac:dyDescent="0.25">
      <c r="A233" s="90" t="s">
        <v>351</v>
      </c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61"/>
      <c r="Y233" s="61"/>
    </row>
    <row r="234" spans="1:25" ht="14.25" customHeight="1" x14ac:dyDescent="0.25">
      <c r="A234" s="91" t="s">
        <v>56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62"/>
      <c r="Y234" s="62"/>
    </row>
    <row r="235" spans="1:25" ht="27" customHeight="1" x14ac:dyDescent="0.25">
      <c r="A235" s="55" t="s">
        <v>352</v>
      </c>
      <c r="B235" s="55" t="s">
        <v>353</v>
      </c>
      <c r="C235" s="32">
        <v>4301070882</v>
      </c>
      <c r="D235" s="86">
        <v>4607111035899</v>
      </c>
      <c r="E235" s="87"/>
      <c r="F235" s="64">
        <v>1</v>
      </c>
      <c r="G235" s="33">
        <v>5</v>
      </c>
      <c r="H235" s="64">
        <v>5</v>
      </c>
      <c r="I235" s="64">
        <v>5.2619999999999996</v>
      </c>
      <c r="J235" s="33">
        <v>84</v>
      </c>
      <c r="K235" s="34" t="s">
        <v>59</v>
      </c>
      <c r="L235" s="33">
        <v>120</v>
      </c>
      <c r="M235" s="88" t="s">
        <v>354</v>
      </c>
      <c r="N235" s="89"/>
      <c r="O235" s="89"/>
      <c r="P235" s="89"/>
      <c r="Q235" s="87"/>
      <c r="R235" s="35"/>
      <c r="S235" s="35"/>
      <c r="T235" s="36" t="s">
        <v>61</v>
      </c>
      <c r="U235" s="65">
        <v>20</v>
      </c>
      <c r="V235" s="66">
        <f>IFERROR(IF(U235="","",U235),"")</f>
        <v>20</v>
      </c>
      <c r="W235" s="37">
        <f>IFERROR(IF(U235="","",U235*0.0155),"")</f>
        <v>0.31</v>
      </c>
      <c r="X235" s="57"/>
      <c r="Y235" s="58"/>
    </row>
    <row r="236" spans="1:25" x14ac:dyDescent="0.2">
      <c r="A236" s="78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80"/>
      <c r="M236" s="75" t="s">
        <v>62</v>
      </c>
      <c r="N236" s="76"/>
      <c r="O236" s="76"/>
      <c r="P236" s="76"/>
      <c r="Q236" s="76"/>
      <c r="R236" s="76"/>
      <c r="S236" s="77"/>
      <c r="T236" s="38" t="s">
        <v>61</v>
      </c>
      <c r="U236" s="67">
        <f>IFERROR(SUM(U235:U235),"0")</f>
        <v>20</v>
      </c>
      <c r="V236" s="67">
        <f>IFERROR(SUM(V235:V235),"0")</f>
        <v>20</v>
      </c>
      <c r="W236" s="67">
        <f>IFERROR(IF(W235="",0,W235),"0")</f>
        <v>0.31</v>
      </c>
      <c r="X236" s="68"/>
      <c r="Y236" s="68"/>
    </row>
    <row r="237" spans="1:25" x14ac:dyDescent="0.2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80"/>
      <c r="M237" s="75" t="s">
        <v>62</v>
      </c>
      <c r="N237" s="76"/>
      <c r="O237" s="76"/>
      <c r="P237" s="76"/>
      <c r="Q237" s="76"/>
      <c r="R237" s="76"/>
      <c r="S237" s="77"/>
      <c r="T237" s="38" t="s">
        <v>63</v>
      </c>
      <c r="U237" s="67">
        <f>IFERROR(SUMPRODUCT(U235:U235*H235:H235),"0")</f>
        <v>100</v>
      </c>
      <c r="V237" s="67">
        <f>IFERROR(SUMPRODUCT(V235:V235*H235:H235),"0")</f>
        <v>100</v>
      </c>
      <c r="W237" s="38"/>
      <c r="X237" s="68"/>
      <c r="Y237" s="68"/>
    </row>
    <row r="238" spans="1:25" ht="16.5" customHeight="1" x14ac:dyDescent="0.25">
      <c r="A238" s="90" t="s">
        <v>355</v>
      </c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61"/>
      <c r="Y238" s="61"/>
    </row>
    <row r="239" spans="1:25" ht="14.25" customHeight="1" x14ac:dyDescent="0.25">
      <c r="A239" s="91" t="s">
        <v>56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62"/>
      <c r="Y239" s="62"/>
    </row>
    <row r="240" spans="1:25" ht="27" customHeight="1" x14ac:dyDescent="0.25">
      <c r="A240" s="55" t="s">
        <v>356</v>
      </c>
      <c r="B240" s="55" t="s">
        <v>357</v>
      </c>
      <c r="C240" s="32">
        <v>4301070870</v>
      </c>
      <c r="D240" s="86">
        <v>4607111036711</v>
      </c>
      <c r="E240" s="87"/>
      <c r="F240" s="64">
        <v>0.8</v>
      </c>
      <c r="G240" s="33">
        <v>8</v>
      </c>
      <c r="H240" s="64">
        <v>6.4</v>
      </c>
      <c r="I240" s="64">
        <v>6.67</v>
      </c>
      <c r="J240" s="33">
        <v>84</v>
      </c>
      <c r="K240" s="34" t="s">
        <v>59</v>
      </c>
      <c r="L240" s="33">
        <v>90</v>
      </c>
      <c r="M240" s="92" t="s">
        <v>358</v>
      </c>
      <c r="N240" s="89"/>
      <c r="O240" s="89"/>
      <c r="P240" s="89"/>
      <c r="Q240" s="87"/>
      <c r="R240" s="35"/>
      <c r="S240" s="35"/>
      <c r="T240" s="36" t="s">
        <v>61</v>
      </c>
      <c r="U240" s="65">
        <v>0</v>
      </c>
      <c r="V240" s="66">
        <f>IFERROR(IF(U240="","",U240),"")</f>
        <v>0</v>
      </c>
      <c r="W240" s="37">
        <f>IFERROR(IF(U240="","",U240*0.0155),"")</f>
        <v>0</v>
      </c>
      <c r="X240" s="57"/>
      <c r="Y240" s="58"/>
    </row>
    <row r="241" spans="1:31" x14ac:dyDescent="0.2">
      <c r="A241" s="78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80"/>
      <c r="M241" s="75" t="s">
        <v>62</v>
      </c>
      <c r="N241" s="76"/>
      <c r="O241" s="76"/>
      <c r="P241" s="76"/>
      <c r="Q241" s="76"/>
      <c r="R241" s="76"/>
      <c r="S241" s="77"/>
      <c r="T241" s="38" t="s">
        <v>61</v>
      </c>
      <c r="U241" s="67">
        <f>IFERROR(SUM(U240:U240),"0")</f>
        <v>0</v>
      </c>
      <c r="V241" s="67">
        <f>IFERROR(SUM(V240:V240),"0")</f>
        <v>0</v>
      </c>
      <c r="W241" s="67">
        <f>IFERROR(IF(W240="",0,W240),"0")</f>
        <v>0</v>
      </c>
      <c r="X241" s="68"/>
      <c r="Y241" s="68"/>
    </row>
    <row r="242" spans="1:31" x14ac:dyDescent="0.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80"/>
      <c r="M242" s="75" t="s">
        <v>62</v>
      </c>
      <c r="N242" s="76"/>
      <c r="O242" s="76"/>
      <c r="P242" s="76"/>
      <c r="Q242" s="76"/>
      <c r="R242" s="76"/>
      <c r="S242" s="77"/>
      <c r="T242" s="38" t="s">
        <v>63</v>
      </c>
      <c r="U242" s="67">
        <f>IFERROR(SUMPRODUCT(U240:U240*H240:H240),"0")</f>
        <v>0</v>
      </c>
      <c r="V242" s="67">
        <f>IFERROR(SUMPRODUCT(V240:V240*H240:H240),"0")</f>
        <v>0</v>
      </c>
      <c r="W242" s="38"/>
      <c r="X242" s="68"/>
      <c r="Y242" s="68"/>
    </row>
    <row r="243" spans="1:31" ht="15" customHeight="1" x14ac:dyDescent="0.2">
      <c r="A243" s="84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85"/>
      <c r="M243" s="81" t="s">
        <v>359</v>
      </c>
      <c r="N243" s="82"/>
      <c r="O243" s="82"/>
      <c r="P243" s="82"/>
      <c r="Q243" s="82"/>
      <c r="R243" s="82"/>
      <c r="S243" s="83"/>
      <c r="T243" s="38" t="s">
        <v>63</v>
      </c>
      <c r="U243" s="67">
        <f>IFERROR(U24+U33+U40+U46+U56+U62+U67+U73+U84+U91+U99+U105+U110+U118+U123+U129+U134+U140+U144+U151+U164+U169+U177+U182+U189+U194+U199+U206+U214+U219+U225+U231+U237+U242,"0")</f>
        <v>6187.2000000000007</v>
      </c>
      <c r="V243" s="67">
        <f>IFERROR(V24+V33+V40+V46+V56+V62+V67+V73+V84+V91+V99+V105+V110+V118+V123+V129+V134+V140+V144+V151+V164+V169+V177+V182+V189+V194+V199+V206+V214+V219+V225+V231+V237+V242,"0")</f>
        <v>6187.2000000000007</v>
      </c>
      <c r="W243" s="38"/>
      <c r="X243" s="68"/>
      <c r="Y243" s="68"/>
    </row>
    <row r="244" spans="1:31" x14ac:dyDescent="0.2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85"/>
      <c r="M244" s="81" t="s">
        <v>360</v>
      </c>
      <c r="N244" s="82"/>
      <c r="O244" s="82"/>
      <c r="P244" s="82"/>
      <c r="Q244" s="82"/>
      <c r="R244" s="82"/>
      <c r="S244" s="83"/>
      <c r="T244" s="38" t="s">
        <v>63</v>
      </c>
      <c r="U244" s="67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6869.6</v>
      </c>
      <c r="V244" s="6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6869.6</v>
      </c>
      <c r="W244" s="38"/>
      <c r="X244" s="68"/>
      <c r="Y244" s="68"/>
    </row>
    <row r="245" spans="1:31" x14ac:dyDescent="0.2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85"/>
      <c r="M245" s="81" t="s">
        <v>361</v>
      </c>
      <c r="N245" s="82"/>
      <c r="O245" s="82"/>
      <c r="P245" s="82"/>
      <c r="Q245" s="82"/>
      <c r="R245" s="82"/>
      <c r="S245" s="83"/>
      <c r="T245" s="38" t="s">
        <v>362</v>
      </c>
      <c r="U245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38"/>
      <c r="X245" s="68"/>
      <c r="Y245" s="68"/>
    </row>
    <row r="246" spans="1:31" x14ac:dyDescent="0.2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85"/>
      <c r="M246" s="81" t="s">
        <v>363</v>
      </c>
      <c r="N246" s="82"/>
      <c r="O246" s="82"/>
      <c r="P246" s="82"/>
      <c r="Q246" s="82"/>
      <c r="R246" s="82"/>
      <c r="S246" s="83"/>
      <c r="T246" s="38" t="s">
        <v>63</v>
      </c>
      <c r="U246" s="67">
        <f>GrossWeightTotal+PalletQtyTotal*25</f>
        <v>7319.6</v>
      </c>
      <c r="V246" s="67">
        <f>GrossWeightTotalR+PalletQtyTotalR*25</f>
        <v>7319.6</v>
      </c>
      <c r="W246" s="38"/>
      <c r="X246" s="68"/>
      <c r="Y246" s="68"/>
    </row>
    <row r="247" spans="1:31" x14ac:dyDescent="0.2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85"/>
      <c r="M247" s="81" t="s">
        <v>364</v>
      </c>
      <c r="N247" s="82"/>
      <c r="O247" s="82"/>
      <c r="P247" s="82"/>
      <c r="Q247" s="82"/>
      <c r="R247" s="82"/>
      <c r="S247" s="83"/>
      <c r="T247" s="38" t="s">
        <v>362</v>
      </c>
      <c r="U247" s="67">
        <f>IFERROR(U23+U32+U39+U45+U55+U61+U66+U72+U83+U90+U98+U104+U109+U117+U122+U128+U133+U139+U143+U150+U163+U168+U176+U181+U188+U193+U198+U205+U213+U218+U224+U230+U236+U241,"0")</f>
        <v>1315</v>
      </c>
      <c r="V247" s="67">
        <f>IFERROR(V23+V32+V39+V45+V55+V61+V66+V72+V83+V90+V98+V104+V109+V117+V122+V128+V133+V139+V143+V150+V163+V168+V176+V181+V188+V193+V198+V205+V213+V218+V224+V230+V236+V241,"0")</f>
        <v>1315</v>
      </c>
      <c r="W247" s="38"/>
      <c r="X247" s="68"/>
      <c r="Y247" s="68"/>
    </row>
    <row r="248" spans="1:31" ht="14.25" customHeight="1" x14ac:dyDescent="0.2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85"/>
      <c r="M248" s="81" t="s">
        <v>365</v>
      </c>
      <c r="N248" s="82"/>
      <c r="O248" s="82"/>
      <c r="P248" s="82"/>
      <c r="Q248" s="82"/>
      <c r="R248" s="82"/>
      <c r="S248" s="83"/>
      <c r="T248" s="40" t="s">
        <v>366</v>
      </c>
      <c r="U248" s="38"/>
      <c r="V248" s="38"/>
      <c r="W248" s="38">
        <f>IFERROR(W23+W32+W39+W45+W55+W61+W66+W72+W83+W90+W98+W104+W109+W117+W122+W128+W133+W139+W143+W150+W163+W168+W176+W181+W188+W193+W198+W205+W213+W218+W224+W230+W236+W241,"0")</f>
        <v>21.9664</v>
      </c>
      <c r="X248" s="68"/>
      <c r="Y248" s="68"/>
    </row>
    <row r="249" spans="1:31" ht="13.5" customHeight="1" thickBot="1" x14ac:dyDescent="0.25"/>
    <row r="250" spans="1:31" ht="27" customHeight="1" thickTop="1" thickBot="1" x14ac:dyDescent="0.25">
      <c r="A250" s="41" t="s">
        <v>367</v>
      </c>
      <c r="B250" s="63" t="s">
        <v>55</v>
      </c>
      <c r="C250" s="69" t="s">
        <v>64</v>
      </c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2"/>
      <c r="S250" s="69" t="s">
        <v>222</v>
      </c>
      <c r="T250" s="71"/>
      <c r="U250" s="72"/>
      <c r="V250" s="69" t="s">
        <v>297</v>
      </c>
      <c r="W250" s="71"/>
      <c r="X250" s="72"/>
      <c r="Y250" s="69" t="s">
        <v>314</v>
      </c>
      <c r="Z250" s="71"/>
      <c r="AA250" s="71"/>
      <c r="AB250" s="72"/>
      <c r="AC250" s="63" t="s">
        <v>345</v>
      </c>
      <c r="AD250" s="69" t="s">
        <v>350</v>
      </c>
      <c r="AE250" s="72"/>
    </row>
    <row r="251" spans="1:31" ht="14.25" customHeight="1" thickTop="1" x14ac:dyDescent="0.2">
      <c r="A251" s="73" t="s">
        <v>368</v>
      </c>
      <c r="B251" s="69" t="s">
        <v>55</v>
      </c>
      <c r="C251" s="69" t="s">
        <v>65</v>
      </c>
      <c r="D251" s="69" t="s">
        <v>79</v>
      </c>
      <c r="E251" s="69" t="s">
        <v>89</v>
      </c>
      <c r="F251" s="69" t="s">
        <v>97</v>
      </c>
      <c r="G251" s="69" t="s">
        <v>116</v>
      </c>
      <c r="H251" s="69" t="s">
        <v>123</v>
      </c>
      <c r="I251" s="69" t="s">
        <v>128</v>
      </c>
      <c r="J251" s="69" t="s">
        <v>136</v>
      </c>
      <c r="K251" s="69" t="s">
        <v>158</v>
      </c>
      <c r="L251" s="69" t="s">
        <v>168</v>
      </c>
      <c r="M251" s="69" t="s">
        <v>181</v>
      </c>
      <c r="N251" s="69" t="s">
        <v>188</v>
      </c>
      <c r="O251" s="69" t="s">
        <v>192</v>
      </c>
      <c r="P251" s="69" t="s">
        <v>206</v>
      </c>
      <c r="Q251" s="69" t="s">
        <v>210</v>
      </c>
      <c r="R251" s="69" t="s">
        <v>218</v>
      </c>
      <c r="S251" s="69" t="s">
        <v>223</v>
      </c>
      <c r="T251" s="69" t="s">
        <v>273</v>
      </c>
      <c r="U251" s="69" t="s">
        <v>277</v>
      </c>
      <c r="V251" s="69" t="s">
        <v>298</v>
      </c>
      <c r="W251" s="69" t="s">
        <v>305</v>
      </c>
      <c r="X251" s="69" t="s">
        <v>297</v>
      </c>
      <c r="Y251" s="69" t="s">
        <v>315</v>
      </c>
      <c r="Z251" s="69" t="s">
        <v>321</v>
      </c>
      <c r="AA251" s="69" t="s">
        <v>334</v>
      </c>
      <c r="AB251" s="69" t="s">
        <v>338</v>
      </c>
      <c r="AC251" s="69" t="s">
        <v>346</v>
      </c>
      <c r="AD251" s="69" t="s">
        <v>351</v>
      </c>
      <c r="AE251" s="69" t="s">
        <v>355</v>
      </c>
    </row>
    <row r="252" spans="1:31" ht="13.5" customHeight="1" thickBot="1" x14ac:dyDescent="0.25">
      <c r="A252" s="74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</row>
    <row r="253" spans="1:31" ht="18" customHeight="1" thickTop="1" thickBot="1" x14ac:dyDescent="0.25">
      <c r="A253" s="41" t="s">
        <v>369</v>
      </c>
      <c r="B253" s="47">
        <f>IFERROR(U22*H22,"0")</f>
        <v>0</v>
      </c>
      <c r="C253" s="47">
        <f>IFERROR(U28*H28,"0")+IFERROR(U29*H29,"0")+IFERROR(U30*H30,"0")+IFERROR(U31*H31,"0")</f>
        <v>30</v>
      </c>
      <c r="D253" s="47">
        <f>IFERROR(U36*H36,"0")+IFERROR(U37*H37,"0")+IFERROR(U38*H38,"0")</f>
        <v>0</v>
      </c>
      <c r="E253" s="47">
        <f>IFERROR(U43*H43,"0")+IFERROR(U44*H44,"0")</f>
        <v>0</v>
      </c>
      <c r="F253" s="47">
        <f>IFERROR(U49*H49,"0")+IFERROR(U50*H50,"0")+IFERROR(U51*H51,"0")+IFERROR(U52*H52,"0")+IFERROR(U53*H53,"0")+IFERROR(U54*H54,"0")</f>
        <v>816.8</v>
      </c>
      <c r="G253" s="47">
        <f>IFERROR(U59*H59,"0")+IFERROR(U60*H60,"0")</f>
        <v>0</v>
      </c>
      <c r="H253" s="47">
        <f>IFERROR(U65*H65,"0")</f>
        <v>252</v>
      </c>
      <c r="I253" s="47">
        <f>IFERROR(U70*H70,"0")+IFERROR(U71*H71,"0")</f>
        <v>504</v>
      </c>
      <c r="J253" s="47">
        <f>IFERROR(U76*H76,"0")+IFERROR(U77*H77,"0")+IFERROR(U78*H78,"0")+IFERROR(U79*H79,"0")+IFERROR(U80*H80,"0")+IFERROR(U81*H81,"0")+IFERROR(U82*H82,"0")</f>
        <v>936</v>
      </c>
      <c r="K253" s="47">
        <f>IFERROR(U87*H87,"0")+IFERROR(U88*H88,"0")+IFERROR(U89*H89,"0")</f>
        <v>41.6</v>
      </c>
      <c r="L253" s="47">
        <f>IFERROR(U94*H94,"0")+IFERROR(U95*H95,"0")+IFERROR(U96*H96,"0")+IFERROR(U97*H97,"0")</f>
        <v>2252.8000000000002</v>
      </c>
      <c r="M253" s="47">
        <f>IFERROR(U102*H102,"0")+IFERROR(U103*H103,"0")</f>
        <v>510</v>
      </c>
      <c r="N253" s="47">
        <f>IFERROR(U108*H108,"0")</f>
        <v>210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60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294</v>
      </c>
      <c r="Z253" s="47">
        <f>IFERROR(U209*H209,"0")+IFERROR(U210*H210,"0")+IFERROR(U211*H211,"0")+IFERROR(U212*H212,"0")</f>
        <v>180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100</v>
      </c>
      <c r="AE253" s="47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372</v>
      </c>
      <c r="C4" s="48"/>
      <c r="D4" s="48"/>
      <c r="E4" s="48"/>
    </row>
    <row r="6" spans="2:8" x14ac:dyDescent="0.2">
      <c r="B6" s="48" t="s">
        <v>373</v>
      </c>
      <c r="C6" s="48" t="s">
        <v>374</v>
      </c>
      <c r="D6" s="48" t="s">
        <v>375</v>
      </c>
      <c r="E6" s="48"/>
    </row>
    <row r="7" spans="2:8" x14ac:dyDescent="0.2">
      <c r="B7" s="48" t="s">
        <v>376</v>
      </c>
      <c r="C7" s="48" t="s">
        <v>377</v>
      </c>
      <c r="D7" s="48" t="s">
        <v>378</v>
      </c>
      <c r="E7" s="48"/>
    </row>
    <row r="8" spans="2:8" x14ac:dyDescent="0.2">
      <c r="B8" s="48" t="s">
        <v>379</v>
      </c>
      <c r="C8" s="48" t="s">
        <v>380</v>
      </c>
      <c r="D8" s="48" t="s">
        <v>381</v>
      </c>
      <c r="E8" s="48"/>
    </row>
    <row r="10" spans="2:8" x14ac:dyDescent="0.2">
      <c r="B10" s="48" t="s">
        <v>382</v>
      </c>
      <c r="C10" s="48" t="s">
        <v>374</v>
      </c>
      <c r="D10" s="48"/>
      <c r="E10" s="48"/>
    </row>
    <row r="12" spans="2:8" x14ac:dyDescent="0.2">
      <c r="B12" s="48" t="s">
        <v>383</v>
      </c>
      <c r="C12" s="48" t="s">
        <v>377</v>
      </c>
      <c r="D12" s="48"/>
      <c r="E12" s="48"/>
    </row>
    <row r="14" spans="2:8" x14ac:dyDescent="0.2">
      <c r="B14" s="48" t="s">
        <v>384</v>
      </c>
      <c r="C14" s="48" t="s">
        <v>380</v>
      </c>
      <c r="D14" s="48"/>
      <c r="E14" s="48"/>
    </row>
    <row r="16" spans="2:8" x14ac:dyDescent="0.2">
      <c r="B16" s="48" t="s">
        <v>385</v>
      </c>
      <c r="C16" s="48"/>
      <c r="D16" s="48"/>
      <c r="E16" s="48"/>
    </row>
    <row r="17" spans="2:5" x14ac:dyDescent="0.2">
      <c r="B17" s="48" t="s">
        <v>386</v>
      </c>
      <c r="C17" s="48"/>
      <c r="D17" s="48"/>
      <c r="E17" s="48"/>
    </row>
    <row r="18" spans="2:5" x14ac:dyDescent="0.2">
      <c r="B18" s="48" t="s">
        <v>387</v>
      </c>
      <c r="C18" s="48"/>
      <c r="D18" s="48"/>
      <c r="E18" s="48"/>
    </row>
    <row r="19" spans="2:5" x14ac:dyDescent="0.2">
      <c r="B19" s="48" t="s">
        <v>388</v>
      </c>
      <c r="C19" s="48"/>
      <c r="D19" s="48"/>
      <c r="E19" s="48"/>
    </row>
    <row r="20" spans="2:5" x14ac:dyDescent="0.2">
      <c r="B20" s="48" t="s">
        <v>389</v>
      </c>
      <c r="C20" s="48"/>
      <c r="D20" s="48"/>
      <c r="E20" s="48"/>
    </row>
    <row r="21" spans="2:5" x14ac:dyDescent="0.2">
      <c r="B21" s="48" t="s">
        <v>390</v>
      </c>
      <c r="C21" s="48"/>
      <c r="D21" s="48"/>
      <c r="E21" s="48"/>
    </row>
    <row r="22" spans="2:5" x14ac:dyDescent="0.2">
      <c r="B22" s="48" t="s">
        <v>391</v>
      </c>
      <c r="C22" s="48"/>
      <c r="D22" s="48"/>
      <c r="E22" s="48"/>
    </row>
    <row r="23" spans="2:5" x14ac:dyDescent="0.2">
      <c r="B23" s="48" t="s">
        <v>392</v>
      </c>
      <c r="C23" s="48"/>
      <c r="D23" s="48"/>
      <c r="E23" s="48"/>
    </row>
    <row r="24" spans="2:5" x14ac:dyDescent="0.2">
      <c r="B24" s="48" t="s">
        <v>393</v>
      </c>
      <c r="C24" s="48"/>
      <c r="D24" s="48"/>
      <c r="E24" s="48"/>
    </row>
    <row r="25" spans="2:5" x14ac:dyDescent="0.2">
      <c r="B25" s="48" t="s">
        <v>394</v>
      </c>
      <c r="C25" s="48"/>
      <c r="D25" s="48"/>
      <c r="E25" s="48"/>
    </row>
    <row r="26" spans="2:5" x14ac:dyDescent="0.2">
      <c r="B26" s="48" t="s">
        <v>395</v>
      </c>
      <c r="C26" s="48"/>
      <c r="D26" s="48"/>
      <c r="E26" s="48"/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385</vt:i4>
      </vt:variant>
    </vt:vector>
  </HeadingPairs>
  <TitlesOfParts>
    <vt:vector size="3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2023-09-14T07:00:33Z</dcterms:modified>
</cp:coreProperties>
</file>