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ПОКОМ ЗПФ\"/>
    </mc:Choice>
  </mc:AlternateContent>
  <xr:revisionPtr revIDLastSave="0" documentId="13_ncr:1_{1DAB444D-ED34-44D4-88BC-07B253A2CD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заказа'!$B$18:$W$273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заказа'!$U$269:$U$269</definedName>
    <definedName name="GrossWeightTotalR">'Бланк заказа'!$V$269:$V$269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заказа'!$U$270:$U$270</definedName>
    <definedName name="PalletQtyTotalR">'Бланк заказа'!$V$270:$V$270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заказа'!$B$86:$B$86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заказа'!$B$120:$B$120</definedName>
    <definedName name="ProductId43">'Бланк заказа'!$B$125:$B$125</definedName>
    <definedName name="ProductId44">'Бланк заказа'!$B$126:$B$126</definedName>
    <definedName name="ProductId45">'Бланк заказа'!$B$131:$B$131</definedName>
    <definedName name="ProductId46">'Бланк заказа'!$B$137:$B$137</definedName>
    <definedName name="ProductId47">'Бланк заказа'!$B$141:$B$141</definedName>
    <definedName name="ProductId48">'Бланк заказа'!$B$145:$B$145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заказа'!$B$152:$B$152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заказа'!$B$166:$B$166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заказа'!$B$178:$B$178</definedName>
    <definedName name="ProductId68">'Бланк заказа'!$B$179:$B$179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заказа'!$B$191:$B$191</definedName>
    <definedName name="ProductId72">'Бланк заказа'!$B$196:$B$196</definedName>
    <definedName name="ProductId73">'Бланк заказа'!$B$202:$B$202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заказа'!$B$220:$B$220</definedName>
    <definedName name="ProductId8">'Бланк заказа'!$B$38:$B$38</definedName>
    <definedName name="ProductId80">'Бланк заказа'!$B$221:$B$221</definedName>
    <definedName name="ProductId81">'Бланк заказа'!$B$227:$B$227</definedName>
    <definedName name="ProductId82">'Бланк заказа'!$B$233:$B$233</definedName>
    <definedName name="ProductId83">'Бланк заказа'!$B$238:$B$238</definedName>
    <definedName name="ProductId84">'Бланк заказа'!$B$244:$B$244</definedName>
    <definedName name="ProductId85">'Бланк заказа'!$B$248:$B$248</definedName>
    <definedName name="ProductId86">'Бланк заказа'!$B$252:$B$252</definedName>
    <definedName name="ProductId87">'Бланк заказа'!$B$253:$B$253</definedName>
    <definedName name="ProductId88">'Бланк заказа'!$B$254:$B$254</definedName>
    <definedName name="ProductId89">'Бланк заказа'!$B$258:$B$258</definedName>
    <definedName name="ProductId9">'Бланк заказа'!$B$43:$B$43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заказа'!$U$86:$U$86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заказа'!$U$93:$U$93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заказа'!$U$101:$U$101</definedName>
    <definedName name="SalesQty36">'Бланк заказа'!$U$102:$U$102</definedName>
    <definedName name="SalesQty37">'Бланк заказа'!$U$107:$U$107</definedName>
    <definedName name="SalesQty38">'Бланк заказа'!$U$112:$U$112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заказа'!$U$120:$U$120</definedName>
    <definedName name="SalesQty43">'Бланк заказа'!$U$125:$U$125</definedName>
    <definedName name="SalesQty44">'Бланк заказа'!$U$126:$U$126</definedName>
    <definedName name="SalesQty45">'Бланк заказа'!$U$131:$U$131</definedName>
    <definedName name="SalesQty46">'Бланк заказа'!$U$137:$U$137</definedName>
    <definedName name="SalesQty47">'Бланк заказа'!$U$141:$U$141</definedName>
    <definedName name="SalesQty48">'Бланк заказа'!$U$145:$U$145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заказа'!$U$152:$U$152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заказа'!$U$166:$U$166</definedName>
    <definedName name="SalesQty63">'Бланк заказа'!$U$171:$U$171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заказа'!$U$178:$U$178</definedName>
    <definedName name="SalesQty68">'Бланк заказа'!$U$179:$U$179</definedName>
    <definedName name="SalesQty69">'Бланк заказа'!$U$185:$U$185</definedName>
    <definedName name="SalesQty7">'Бланк заказа'!$U$37:$U$37</definedName>
    <definedName name="SalesQty70">'Бланк заказа'!$U$186:$U$186</definedName>
    <definedName name="SalesQty71">'Бланк заказа'!$U$191:$U$191</definedName>
    <definedName name="SalesQty72">'Бланк заказа'!$U$196:$U$196</definedName>
    <definedName name="SalesQty73">'Бланк заказа'!$U$202:$U$202</definedName>
    <definedName name="SalesQty74">'Бланк заказа'!$U$207:$U$207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заказа'!$U$215:$U$215</definedName>
    <definedName name="SalesQty79">'Бланк заказа'!$U$220:$U$220</definedName>
    <definedName name="SalesQty8">'Бланк заказа'!$U$38:$U$38</definedName>
    <definedName name="SalesQty80">'Бланк заказа'!$U$221:$U$221</definedName>
    <definedName name="SalesQty81">'Бланк заказа'!$U$227:$U$227</definedName>
    <definedName name="SalesQty82">'Бланк заказа'!$U$233:$U$233</definedName>
    <definedName name="SalesQty83">'Бланк заказа'!$U$238:$U$238</definedName>
    <definedName name="SalesQty84">'Бланк заказа'!$U$244:$U$244</definedName>
    <definedName name="SalesQty85">'Бланк заказа'!$U$248:$U$248</definedName>
    <definedName name="SalesQty86">'Бланк заказа'!$U$252:$U$252</definedName>
    <definedName name="SalesQty87">'Бланк заказа'!$U$253:$U$253</definedName>
    <definedName name="SalesQty88">'Бланк заказа'!$U$254:$U$254</definedName>
    <definedName name="SalesQty89">'Бланк заказа'!$U$258:$U$258</definedName>
    <definedName name="SalesQty9">'Бланк заказа'!$U$43:$U$43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заказа'!$V$86:$V$86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заказа'!$V$93:$V$93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заказа'!$V$101:$V$101</definedName>
    <definedName name="SalesRoundBox36">'Бланк заказа'!$V$102:$V$102</definedName>
    <definedName name="SalesRoundBox37">'Бланк заказа'!$V$107:$V$107</definedName>
    <definedName name="SalesRoundBox38">'Бланк заказа'!$V$112:$V$112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заказа'!$V$120:$V$120</definedName>
    <definedName name="SalesRoundBox43">'Бланк заказа'!$V$125:$V$125</definedName>
    <definedName name="SalesRoundBox44">'Бланк заказа'!$V$126:$V$126</definedName>
    <definedName name="SalesRoundBox45">'Бланк заказа'!$V$131:$V$131</definedName>
    <definedName name="SalesRoundBox46">'Бланк заказа'!$V$137:$V$137</definedName>
    <definedName name="SalesRoundBox47">'Бланк заказа'!$V$141:$V$141</definedName>
    <definedName name="SalesRoundBox48">'Бланк заказа'!$V$145:$V$145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заказа'!$V$152:$V$152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заказа'!$V$166:$V$166</definedName>
    <definedName name="SalesRoundBox63">'Бланк заказа'!$V$171:$V$171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заказа'!$V$178:$V$178</definedName>
    <definedName name="SalesRoundBox68">'Бланк заказа'!$V$179:$V$179</definedName>
    <definedName name="SalesRoundBox69">'Бланк заказа'!$V$185:$V$185</definedName>
    <definedName name="SalesRoundBox7">'Бланк заказа'!$V$37:$V$37</definedName>
    <definedName name="SalesRoundBox70">'Бланк заказа'!$V$186:$V$186</definedName>
    <definedName name="SalesRoundBox71">'Бланк заказа'!$V$191:$V$191</definedName>
    <definedName name="SalesRoundBox72">'Бланк заказа'!$V$196:$V$196</definedName>
    <definedName name="SalesRoundBox73">'Бланк заказа'!$V$202:$V$202</definedName>
    <definedName name="SalesRoundBox74">'Бланк заказа'!$V$207:$V$207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заказа'!$V$215:$V$215</definedName>
    <definedName name="SalesRoundBox79">'Бланк заказа'!$V$220:$V$220</definedName>
    <definedName name="SalesRoundBox8">'Бланк заказа'!$V$38:$V$38</definedName>
    <definedName name="SalesRoundBox80">'Бланк заказа'!$V$221:$V$221</definedName>
    <definedName name="SalesRoundBox81">'Бланк заказа'!$V$227:$V$227</definedName>
    <definedName name="SalesRoundBox82">'Бланк заказа'!$V$233:$V$233</definedName>
    <definedName name="SalesRoundBox83">'Бланк заказа'!$V$238:$V$238</definedName>
    <definedName name="SalesRoundBox84">'Бланк заказа'!$V$244:$V$244</definedName>
    <definedName name="SalesRoundBox85">'Бланк заказа'!$V$248:$V$248</definedName>
    <definedName name="SalesRoundBox86">'Бланк заказа'!$V$252:$V$252</definedName>
    <definedName name="SalesRoundBox87">'Бланк заказа'!$V$253:$V$253</definedName>
    <definedName name="SalesRoundBox88">'Бланк заказа'!$V$254:$V$254</definedName>
    <definedName name="SalesRoundBox89">'Бланк заказа'!$V$258:$V$258</definedName>
    <definedName name="SalesRoundBox9">'Бланк заказа'!$V$43:$V$43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заказа'!$T$86:$T$86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заказа'!$T$93:$T$93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заказа'!$T$101:$T$101</definedName>
    <definedName name="UnitOfMeasure36">'Бланк заказа'!$T$102:$T$102</definedName>
    <definedName name="UnitOfMeasure37">'Бланк заказа'!$T$107:$T$107</definedName>
    <definedName name="UnitOfMeasure38">'Бланк заказа'!$T$112:$T$112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заказа'!$T$120:$T$120</definedName>
    <definedName name="UnitOfMeasure43">'Бланк заказа'!$T$125:$T$125</definedName>
    <definedName name="UnitOfMeasure44">'Бланк заказа'!$T$126:$T$126</definedName>
    <definedName name="UnitOfMeasure45">'Бланк заказа'!$T$131:$T$131</definedName>
    <definedName name="UnitOfMeasure46">'Бланк заказа'!$T$137:$T$137</definedName>
    <definedName name="UnitOfMeasure47">'Бланк заказа'!$T$141:$T$141</definedName>
    <definedName name="UnitOfMeasure48">'Бланк заказа'!$T$145:$T$145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заказа'!$T$152:$T$152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заказа'!$T$166:$T$166</definedName>
    <definedName name="UnitOfMeasure63">'Бланк заказа'!$T$171:$T$171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заказа'!$T$178:$T$178</definedName>
    <definedName name="UnitOfMeasure68">'Бланк заказа'!$T$179:$T$179</definedName>
    <definedName name="UnitOfMeasure69">'Бланк заказа'!$T$185:$T$185</definedName>
    <definedName name="UnitOfMeasure7">'Бланк заказа'!$T$37:$T$37</definedName>
    <definedName name="UnitOfMeasure70">'Бланк заказа'!$T$186:$T$186</definedName>
    <definedName name="UnitOfMeasure71">'Бланк заказа'!$T$191:$T$191</definedName>
    <definedName name="UnitOfMeasure72">'Бланк заказа'!$T$196:$T$196</definedName>
    <definedName name="UnitOfMeasure73">'Бланк заказа'!$T$202:$T$202</definedName>
    <definedName name="UnitOfMeasure74">'Бланк заказа'!$T$207:$T$207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заказа'!$T$215:$T$215</definedName>
    <definedName name="UnitOfMeasure79">'Бланк заказа'!$T$220:$T$220</definedName>
    <definedName name="UnitOfMeasure8">'Бланк заказа'!$T$38:$T$38</definedName>
    <definedName name="UnitOfMeasure80">'Бланк заказа'!$T$221:$T$221</definedName>
    <definedName name="UnitOfMeasure81">'Бланк заказа'!$T$227:$T$227</definedName>
    <definedName name="UnitOfMeasure82">'Бланк заказа'!$T$233:$T$233</definedName>
    <definedName name="UnitOfMeasure83">'Бланк заказа'!$T$238:$T$238</definedName>
    <definedName name="UnitOfMeasure84">'Бланк заказа'!$T$244:$T$244</definedName>
    <definedName name="UnitOfMeasure85">'Бланк заказа'!$T$248:$T$248</definedName>
    <definedName name="UnitOfMeasure86">'Бланк заказа'!$T$252:$T$252</definedName>
    <definedName name="UnitOfMeasure87">'Бланк заказа'!$T$253:$T$253</definedName>
    <definedName name="UnitOfMeasure88">'Бланк заказа'!$T$254:$T$254</definedName>
    <definedName name="UnitOfMeasure89">'Бланк заказа'!$T$258:$T$258</definedName>
    <definedName name="UnitOfMeasure9">'Бланк заказа'!$T$43:$T$43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78" i="1" l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U270" i="1"/>
  <c r="U269" i="1"/>
  <c r="U267" i="1"/>
  <c r="U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W266" i="1" s="1"/>
  <c r="V258" i="1"/>
  <c r="V267" i="1" s="1"/>
  <c r="U256" i="1"/>
  <c r="U255" i="1"/>
  <c r="W254" i="1"/>
  <c r="V254" i="1"/>
  <c r="W253" i="1"/>
  <c r="V253" i="1"/>
  <c r="W252" i="1"/>
  <c r="W255" i="1" s="1"/>
  <c r="V252" i="1"/>
  <c r="V255" i="1" s="1"/>
  <c r="U250" i="1"/>
  <c r="U249" i="1"/>
  <c r="W248" i="1"/>
  <c r="W249" i="1" s="1"/>
  <c r="V248" i="1"/>
  <c r="V250" i="1" s="1"/>
  <c r="U246" i="1"/>
  <c r="U245" i="1"/>
  <c r="W244" i="1"/>
  <c r="W245" i="1" s="1"/>
  <c r="V244" i="1"/>
  <c r="V245" i="1" s="1"/>
  <c r="U240" i="1"/>
  <c r="U239" i="1"/>
  <c r="W238" i="1"/>
  <c r="W239" i="1" s="1"/>
  <c r="V238" i="1"/>
  <c r="V240" i="1" s="1"/>
  <c r="M238" i="1"/>
  <c r="U235" i="1"/>
  <c r="U234" i="1"/>
  <c r="W233" i="1"/>
  <c r="W234" i="1" s="1"/>
  <c r="V233" i="1"/>
  <c r="V235" i="1" s="1"/>
  <c r="M233" i="1"/>
  <c r="U229" i="1"/>
  <c r="U228" i="1"/>
  <c r="W227" i="1"/>
  <c r="W228" i="1" s="1"/>
  <c r="V227" i="1"/>
  <c r="V229" i="1" s="1"/>
  <c r="M227" i="1"/>
  <c r="U223" i="1"/>
  <c r="U222" i="1"/>
  <c r="W221" i="1"/>
  <c r="V221" i="1"/>
  <c r="M221" i="1"/>
  <c r="W220" i="1"/>
  <c r="V220" i="1"/>
  <c r="M220" i="1"/>
  <c r="U217" i="1"/>
  <c r="U216" i="1"/>
  <c r="W215" i="1"/>
  <c r="W216" i="1" s="1"/>
  <c r="V215" i="1"/>
  <c r="V216" i="1" s="1"/>
  <c r="U212" i="1"/>
  <c r="U211" i="1"/>
  <c r="W210" i="1"/>
  <c r="V210" i="1"/>
  <c r="M210" i="1"/>
  <c r="W209" i="1"/>
  <c r="V209" i="1"/>
  <c r="M209" i="1"/>
  <c r="W208" i="1"/>
  <c r="V208" i="1"/>
  <c r="M208" i="1"/>
  <c r="W207" i="1"/>
  <c r="V207" i="1"/>
  <c r="M207" i="1"/>
  <c r="U204" i="1"/>
  <c r="U203" i="1"/>
  <c r="W202" i="1"/>
  <c r="W203" i="1" s="1"/>
  <c r="V202" i="1"/>
  <c r="V203" i="1" s="1"/>
  <c r="M202" i="1"/>
  <c r="U198" i="1"/>
  <c r="U197" i="1"/>
  <c r="W196" i="1"/>
  <c r="W197" i="1" s="1"/>
  <c r="V196" i="1"/>
  <c r="V197" i="1" s="1"/>
  <c r="U193" i="1"/>
  <c r="U192" i="1"/>
  <c r="W191" i="1"/>
  <c r="W192" i="1" s="1"/>
  <c r="V191" i="1"/>
  <c r="V193" i="1" s="1"/>
  <c r="M191" i="1"/>
  <c r="U188" i="1"/>
  <c r="U187" i="1"/>
  <c r="W186" i="1"/>
  <c r="V186" i="1"/>
  <c r="M186" i="1"/>
  <c r="W185" i="1"/>
  <c r="V185" i="1"/>
  <c r="M185" i="1"/>
  <c r="U181" i="1"/>
  <c r="U180" i="1"/>
  <c r="W179" i="1"/>
  <c r="V179" i="1"/>
  <c r="M179" i="1"/>
  <c r="W178" i="1"/>
  <c r="V178" i="1"/>
  <c r="V180" i="1" s="1"/>
  <c r="M178" i="1"/>
  <c r="U176" i="1"/>
  <c r="U175" i="1"/>
  <c r="W174" i="1"/>
  <c r="V174" i="1"/>
  <c r="M174" i="1"/>
  <c r="W173" i="1"/>
  <c r="V173" i="1"/>
  <c r="M173" i="1"/>
  <c r="W172" i="1"/>
  <c r="V172" i="1"/>
  <c r="M172" i="1"/>
  <c r="W171" i="1"/>
  <c r="V171" i="1"/>
  <c r="V176" i="1" s="1"/>
  <c r="M171" i="1"/>
  <c r="U168" i="1"/>
  <c r="U167" i="1"/>
  <c r="W166" i="1"/>
  <c r="W167" i="1" s="1"/>
  <c r="V166" i="1"/>
  <c r="V167" i="1" s="1"/>
  <c r="M166" i="1"/>
  <c r="U163" i="1"/>
  <c r="U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M154" i="1"/>
  <c r="W153" i="1"/>
  <c r="V153" i="1"/>
  <c r="M153" i="1"/>
  <c r="W152" i="1"/>
  <c r="V152" i="1"/>
  <c r="M152" i="1"/>
  <c r="U150" i="1"/>
  <c r="U149" i="1"/>
  <c r="W148" i="1"/>
  <c r="V148" i="1"/>
  <c r="W147" i="1"/>
  <c r="V147" i="1"/>
  <c r="M147" i="1"/>
  <c r="W146" i="1"/>
  <c r="V146" i="1"/>
  <c r="M146" i="1"/>
  <c r="W145" i="1"/>
  <c r="W149" i="1" s="1"/>
  <c r="V145" i="1"/>
  <c r="M145" i="1"/>
  <c r="U143" i="1"/>
  <c r="U142" i="1"/>
  <c r="W141" i="1"/>
  <c r="W142" i="1" s="1"/>
  <c r="V141" i="1"/>
  <c r="V142" i="1" s="1"/>
  <c r="M141" i="1"/>
  <c r="U139" i="1"/>
  <c r="U138" i="1"/>
  <c r="W137" i="1"/>
  <c r="W138" i="1" s="1"/>
  <c r="V137" i="1"/>
  <c r="V138" i="1" s="1"/>
  <c r="M137" i="1"/>
  <c r="U133" i="1"/>
  <c r="U132" i="1"/>
  <c r="W131" i="1"/>
  <c r="W132" i="1" s="1"/>
  <c r="V131" i="1"/>
  <c r="V132" i="1" s="1"/>
  <c r="M131" i="1"/>
  <c r="U128" i="1"/>
  <c r="U127" i="1"/>
  <c r="W126" i="1"/>
  <c r="V126" i="1"/>
  <c r="M126" i="1"/>
  <c r="W125" i="1"/>
  <c r="V125" i="1"/>
  <c r="M125" i="1"/>
  <c r="U122" i="1"/>
  <c r="U121" i="1"/>
  <c r="W120" i="1"/>
  <c r="W121" i="1" s="1"/>
  <c r="V120" i="1"/>
  <c r="V122" i="1" s="1"/>
  <c r="M120" i="1"/>
  <c r="U117" i="1"/>
  <c r="U116" i="1"/>
  <c r="W115" i="1"/>
  <c r="V115" i="1"/>
  <c r="M115" i="1"/>
  <c r="W114" i="1"/>
  <c r="V114" i="1"/>
  <c r="M114" i="1"/>
  <c r="W113" i="1"/>
  <c r="V113" i="1"/>
  <c r="W112" i="1"/>
  <c r="V112" i="1"/>
  <c r="M112" i="1"/>
  <c r="U109" i="1"/>
  <c r="U108" i="1"/>
  <c r="W107" i="1"/>
  <c r="W108" i="1" s="1"/>
  <c r="V107" i="1"/>
  <c r="V109" i="1" s="1"/>
  <c r="M107" i="1"/>
  <c r="U104" i="1"/>
  <c r="U103" i="1"/>
  <c r="W102" i="1"/>
  <c r="V102" i="1"/>
  <c r="M102" i="1"/>
  <c r="W101" i="1"/>
  <c r="V101" i="1"/>
  <c r="M101" i="1"/>
  <c r="U98" i="1"/>
  <c r="U97" i="1"/>
  <c r="W96" i="1"/>
  <c r="V96" i="1"/>
  <c r="M96" i="1"/>
  <c r="W95" i="1"/>
  <c r="V95" i="1"/>
  <c r="M95" i="1"/>
  <c r="W94" i="1"/>
  <c r="V94" i="1"/>
  <c r="M94" i="1"/>
  <c r="W93" i="1"/>
  <c r="V93" i="1"/>
  <c r="M93" i="1"/>
  <c r="U90" i="1"/>
  <c r="U89" i="1"/>
  <c r="W88" i="1"/>
  <c r="V88" i="1"/>
  <c r="M88" i="1"/>
  <c r="W87" i="1"/>
  <c r="V87" i="1"/>
  <c r="M87" i="1"/>
  <c r="W86" i="1"/>
  <c r="V86" i="1"/>
  <c r="M86" i="1"/>
  <c r="U83" i="1"/>
  <c r="U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V77" i="1"/>
  <c r="M77" i="1"/>
  <c r="W76" i="1"/>
  <c r="V76" i="1"/>
  <c r="M76" i="1"/>
  <c r="U73" i="1"/>
  <c r="U72" i="1"/>
  <c r="W71" i="1"/>
  <c r="V71" i="1"/>
  <c r="M71" i="1"/>
  <c r="W70" i="1"/>
  <c r="V70" i="1"/>
  <c r="M70" i="1"/>
  <c r="U67" i="1"/>
  <c r="U66" i="1"/>
  <c r="W65" i="1"/>
  <c r="W66" i="1" s="1"/>
  <c r="V65" i="1"/>
  <c r="V67" i="1" s="1"/>
  <c r="M65" i="1"/>
  <c r="U62" i="1"/>
  <c r="U61" i="1"/>
  <c r="W60" i="1"/>
  <c r="V60" i="1"/>
  <c r="M60" i="1"/>
  <c r="W59" i="1"/>
  <c r="V59" i="1"/>
  <c r="M59" i="1"/>
  <c r="U56" i="1"/>
  <c r="U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V50" i="1"/>
  <c r="M50" i="1"/>
  <c r="W49" i="1"/>
  <c r="V49" i="1"/>
  <c r="M49" i="1"/>
  <c r="U46" i="1"/>
  <c r="U45" i="1"/>
  <c r="W44" i="1"/>
  <c r="V44" i="1"/>
  <c r="M44" i="1"/>
  <c r="W43" i="1"/>
  <c r="V43" i="1"/>
  <c r="M43" i="1"/>
  <c r="U40" i="1"/>
  <c r="U39" i="1"/>
  <c r="W38" i="1"/>
  <c r="V38" i="1"/>
  <c r="M38" i="1"/>
  <c r="W37" i="1"/>
  <c r="V37" i="1"/>
  <c r="W36" i="1"/>
  <c r="V36" i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V28" i="1"/>
  <c r="M28" i="1"/>
  <c r="U24" i="1"/>
  <c r="U23" i="1"/>
  <c r="W22" i="1"/>
  <c r="W23" i="1" s="1"/>
  <c r="V22" i="1"/>
  <c r="M22" i="1"/>
  <c r="H10" i="1"/>
  <c r="H9" i="1"/>
  <c r="A9" i="1"/>
  <c r="D7" i="1"/>
  <c r="N6" i="1"/>
  <c r="M2" i="1"/>
  <c r="W211" i="1" l="1"/>
  <c r="V188" i="1"/>
  <c r="V117" i="1"/>
  <c r="V121" i="1"/>
  <c r="W127" i="1"/>
  <c r="W32" i="1"/>
  <c r="W39" i="1"/>
  <c r="W55" i="1"/>
  <c r="V56" i="1"/>
  <c r="W61" i="1"/>
  <c r="V66" i="1"/>
  <c r="W72" i="1"/>
  <c r="W89" i="1"/>
  <c r="V89" i="1"/>
  <c r="V104" i="1"/>
  <c r="V149" i="1"/>
  <c r="V139" i="1"/>
  <c r="V223" i="1"/>
  <c r="U272" i="1"/>
  <c r="V33" i="1"/>
  <c r="U268" i="1"/>
  <c r="V39" i="1"/>
  <c r="V40" i="1"/>
  <c r="V46" i="1"/>
  <c r="V62" i="1"/>
  <c r="V72" i="1"/>
  <c r="V73" i="1"/>
  <c r="V83" i="1"/>
  <c r="W97" i="1"/>
  <c r="V98" i="1"/>
  <c r="W103" i="1"/>
  <c r="V108" i="1"/>
  <c r="W116" i="1"/>
  <c r="V116" i="1"/>
  <c r="V127" i="1"/>
  <c r="V128" i="1"/>
  <c r="V150" i="1"/>
  <c r="W162" i="1"/>
  <c r="W175" i="1"/>
  <c r="W180" i="1"/>
  <c r="V181" i="1"/>
  <c r="W187" i="1"/>
  <c r="V192" i="1"/>
  <c r="V212" i="1"/>
  <c r="W222" i="1"/>
  <c r="V228" i="1"/>
  <c r="V234" i="1"/>
  <c r="V239" i="1"/>
  <c r="V249" i="1"/>
  <c r="V266" i="1"/>
  <c r="U271" i="1"/>
  <c r="V270" i="1"/>
  <c r="V269" i="1"/>
  <c r="V23" i="1"/>
  <c r="V45" i="1"/>
  <c r="V82" i="1"/>
  <c r="V162" i="1"/>
  <c r="V163" i="1"/>
  <c r="F10" i="1"/>
  <c r="J9" i="1"/>
  <c r="F9" i="1"/>
  <c r="A10" i="1"/>
  <c r="V24" i="1"/>
  <c r="V32" i="1"/>
  <c r="W45" i="1"/>
  <c r="V55" i="1"/>
  <c r="V61" i="1"/>
  <c r="W82" i="1"/>
  <c r="V90" i="1"/>
  <c r="V97" i="1"/>
  <c r="V103" i="1"/>
  <c r="V133" i="1"/>
  <c r="V143" i="1"/>
  <c r="V168" i="1"/>
  <c r="V175" i="1"/>
  <c r="V187" i="1"/>
  <c r="V198" i="1"/>
  <c r="V204" i="1"/>
  <c r="V211" i="1"/>
  <c r="V217" i="1"/>
  <c r="V222" i="1"/>
  <c r="V246" i="1"/>
  <c r="V256" i="1"/>
  <c r="W273" i="1" l="1"/>
  <c r="V271" i="1"/>
  <c r="V268" i="1"/>
  <c r="C281" i="1" s="1"/>
  <c r="V272" i="1"/>
  <c r="A281" i="1" l="1"/>
  <c r="B281" i="1"/>
</calcChain>
</file>

<file path=xl/sharedStrings.xml><?xml version="1.0" encoding="utf-8"?>
<sst xmlns="http://schemas.openxmlformats.org/spreadsheetml/2006/main" count="872" uniqueCount="357">
  <si>
    <t xml:space="preserve">  БЛАНК ЗАКАЗА </t>
  </si>
  <si>
    <t>ЗПФ</t>
  </si>
  <si>
    <t>на отгрузку продукции с ООО Трейд-Сервис с</t>
  </si>
  <si>
    <t>01.09.2023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</si>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</sst>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281"/>
  <sheetViews>
    <sheetView showGridLines="0" tabSelected="1" topLeftCell="A254" zoomScaleNormal="100" zoomScaleSheetLayoutView="100" workbookViewId="0">
      <selection activeCell="Y265" sqref="Y26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63" customFormat="1" ht="45" customHeight="1" x14ac:dyDescent="0.2">
      <c r="A1" s="42"/>
      <c r="B1" s="42"/>
      <c r="C1" s="42"/>
      <c r="D1" s="169" t="s">
        <v>0</v>
      </c>
      <c r="E1" s="170"/>
      <c r="F1" s="170"/>
      <c r="G1" s="13" t="s">
        <v>1</v>
      </c>
      <c r="H1" s="169" t="s">
        <v>2</v>
      </c>
      <c r="I1" s="170"/>
      <c r="J1" s="170"/>
      <c r="K1" s="170"/>
      <c r="L1" s="170"/>
      <c r="M1" s="170"/>
      <c r="N1" s="170"/>
      <c r="O1" s="171" t="s">
        <v>3</v>
      </c>
      <c r="P1" s="170"/>
      <c r="Q1" s="17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73"/>
      <c r="O2" s="173"/>
      <c r="P2" s="173"/>
      <c r="Q2" s="173"/>
      <c r="R2" s="173"/>
      <c r="S2" s="173"/>
      <c r="T2" s="173"/>
      <c r="U2" s="17"/>
      <c r="V2" s="17"/>
      <c r="W2" s="17"/>
      <c r="X2" s="17"/>
      <c r="Y2" s="52"/>
      <c r="Z2" s="52"/>
      <c r="AA2" s="52"/>
    </row>
    <row r="3" spans="1:28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73"/>
      <c r="N3" s="173"/>
      <c r="O3" s="173"/>
      <c r="P3" s="173"/>
      <c r="Q3" s="173"/>
      <c r="R3" s="173"/>
      <c r="S3" s="173"/>
      <c r="T3" s="173"/>
      <c r="U3" s="17"/>
      <c r="V3" s="17"/>
      <c r="W3" s="17"/>
      <c r="X3" s="17"/>
      <c r="Y3" s="52"/>
      <c r="Z3" s="52"/>
      <c r="AA3" s="52"/>
    </row>
    <row r="4" spans="1:28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63" customFormat="1" ht="23.45" customHeight="1" x14ac:dyDescent="0.2">
      <c r="A5" s="174" t="s">
        <v>8</v>
      </c>
      <c r="B5" s="175"/>
      <c r="C5" s="176"/>
      <c r="D5" s="177"/>
      <c r="E5" s="178"/>
      <c r="F5" s="179" t="s">
        <v>9</v>
      </c>
      <c r="G5" s="176"/>
      <c r="H5" s="177"/>
      <c r="I5" s="180"/>
      <c r="J5" s="180"/>
      <c r="K5" s="178"/>
      <c r="M5" s="25" t="s">
        <v>10</v>
      </c>
      <c r="N5" s="181">
        <v>45185</v>
      </c>
      <c r="O5" s="182"/>
      <c r="Q5" s="183" t="s">
        <v>11</v>
      </c>
      <c r="R5" s="184"/>
      <c r="S5" s="185" t="s">
        <v>12</v>
      </c>
      <c r="T5" s="182"/>
      <c r="Y5" s="52"/>
      <c r="Z5" s="52"/>
      <c r="AA5" s="52"/>
    </row>
    <row r="6" spans="1:28" s="163" customFormat="1" ht="24" customHeight="1" x14ac:dyDescent="0.2">
      <c r="A6" s="174" t="s">
        <v>13</v>
      </c>
      <c r="B6" s="175"/>
      <c r="C6" s="176"/>
      <c r="D6" s="186" t="s">
        <v>14</v>
      </c>
      <c r="E6" s="187"/>
      <c r="F6" s="187"/>
      <c r="G6" s="187"/>
      <c r="H6" s="187"/>
      <c r="I6" s="187"/>
      <c r="J6" s="187"/>
      <c r="K6" s="182"/>
      <c r="M6" s="25" t="s">
        <v>15</v>
      </c>
      <c r="N6" s="188" t="str">
        <f>IF(N5=0," ",CHOOSE(WEEKDAY(N5,2),"Понедельник","Вторник","Среда","Четверг","Пятница","Суббота","Воскресенье"))</f>
        <v>Суббота</v>
      </c>
      <c r="O6" s="189"/>
      <c r="Q6" s="190" t="s">
        <v>16</v>
      </c>
      <c r="R6" s="184"/>
      <c r="S6" s="191" t="s">
        <v>17</v>
      </c>
      <c r="T6" s="192"/>
      <c r="Y6" s="52"/>
      <c r="Z6" s="52"/>
      <c r="AA6" s="52"/>
    </row>
    <row r="7" spans="1:28" s="163" customFormat="1" ht="21.75" hidden="1" customHeight="1" x14ac:dyDescent="0.2">
      <c r="A7" s="56"/>
      <c r="B7" s="56"/>
      <c r="C7" s="56"/>
      <c r="D7" s="197" t="str">
        <f>IFERROR(VLOOKUP(DeliveryAddress,Table,3,0),1)</f>
        <v>1</v>
      </c>
      <c r="E7" s="198"/>
      <c r="F7" s="198"/>
      <c r="G7" s="198"/>
      <c r="H7" s="198"/>
      <c r="I7" s="198"/>
      <c r="J7" s="198"/>
      <c r="K7" s="199"/>
      <c r="M7" s="25"/>
      <c r="N7" s="43"/>
      <c r="O7" s="43"/>
      <c r="Q7" s="173"/>
      <c r="R7" s="184"/>
      <c r="S7" s="193"/>
      <c r="T7" s="194"/>
      <c r="Y7" s="52"/>
      <c r="Z7" s="52"/>
      <c r="AA7" s="52"/>
    </row>
    <row r="8" spans="1:28" s="163" customFormat="1" ht="25.5" customHeight="1" x14ac:dyDescent="0.2">
      <c r="A8" s="200" t="s">
        <v>18</v>
      </c>
      <c r="B8" s="201"/>
      <c r="C8" s="202"/>
      <c r="D8" s="203"/>
      <c r="E8" s="204"/>
      <c r="F8" s="204"/>
      <c r="G8" s="204"/>
      <c r="H8" s="204"/>
      <c r="I8" s="204"/>
      <c r="J8" s="204"/>
      <c r="K8" s="205"/>
      <c r="M8" s="25" t="s">
        <v>19</v>
      </c>
      <c r="N8" s="206">
        <v>0.33333333333333331</v>
      </c>
      <c r="O8" s="182"/>
      <c r="Q8" s="173"/>
      <c r="R8" s="184"/>
      <c r="S8" s="193"/>
      <c r="T8" s="194"/>
      <c r="Y8" s="52"/>
      <c r="Z8" s="52"/>
      <c r="AA8" s="52"/>
    </row>
    <row r="9" spans="1:28" s="16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08"/>
      <c r="E9" s="209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M9" s="27" t="s">
        <v>20</v>
      </c>
      <c r="N9" s="181"/>
      <c r="O9" s="182"/>
      <c r="Q9" s="173"/>
      <c r="R9" s="184"/>
      <c r="S9" s="195"/>
      <c r="T9" s="196"/>
      <c r="U9" s="44"/>
      <c r="V9" s="44"/>
      <c r="W9" s="44"/>
      <c r="X9" s="44"/>
      <c r="Y9" s="52"/>
      <c r="Z9" s="52"/>
      <c r="AA9" s="52"/>
    </row>
    <row r="10" spans="1:28" s="16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08"/>
      <c r="E10" s="209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211" t="str">
        <f>IFERROR(VLOOKUP($D$10,Proxy,2,FALSE),"")</f>
        <v/>
      </c>
      <c r="I10" s="173"/>
      <c r="J10" s="173"/>
      <c r="K10" s="173"/>
      <c r="M10" s="27" t="s">
        <v>21</v>
      </c>
      <c r="N10" s="206"/>
      <c r="O10" s="182"/>
      <c r="R10" s="25" t="s">
        <v>22</v>
      </c>
      <c r="S10" s="212" t="s">
        <v>23</v>
      </c>
      <c r="T10" s="192"/>
      <c r="U10" s="45"/>
      <c r="V10" s="45"/>
      <c r="W10" s="45"/>
      <c r="X10" s="45"/>
      <c r="Y10" s="52"/>
      <c r="Z10" s="52"/>
      <c r="AA10" s="52"/>
    </row>
    <row r="11" spans="1:28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6"/>
      <c r="O11" s="182"/>
      <c r="R11" s="25" t="s">
        <v>26</v>
      </c>
      <c r="S11" s="213" t="s">
        <v>27</v>
      </c>
      <c r="T11" s="214"/>
      <c r="U11" s="46"/>
      <c r="V11" s="46"/>
      <c r="W11" s="46"/>
      <c r="X11" s="46"/>
      <c r="Y11" s="52"/>
      <c r="Z11" s="52"/>
      <c r="AA11" s="52"/>
    </row>
    <row r="12" spans="1:28" s="163" customFormat="1" ht="18.600000000000001" customHeight="1" x14ac:dyDescent="0.2">
      <c r="A12" s="215" t="s">
        <v>28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6"/>
      <c r="M12" s="25" t="s">
        <v>29</v>
      </c>
      <c r="N12" s="216"/>
      <c r="O12" s="199"/>
      <c r="P12" s="24"/>
      <c r="R12" s="25"/>
      <c r="S12" s="170"/>
      <c r="T12" s="173"/>
      <c r="Y12" s="52"/>
      <c r="Z12" s="52"/>
      <c r="AA12" s="52"/>
    </row>
    <row r="13" spans="1:28" s="163" customFormat="1" ht="23.25" customHeight="1" x14ac:dyDescent="0.2">
      <c r="A13" s="215" t="s">
        <v>30</v>
      </c>
      <c r="B13" s="175"/>
      <c r="C13" s="175"/>
      <c r="D13" s="175"/>
      <c r="E13" s="175"/>
      <c r="F13" s="175"/>
      <c r="G13" s="175"/>
      <c r="H13" s="175"/>
      <c r="I13" s="175"/>
      <c r="J13" s="175"/>
      <c r="K13" s="176"/>
      <c r="L13" s="27"/>
      <c r="M13" s="27" t="s">
        <v>31</v>
      </c>
      <c r="N13" s="213"/>
      <c r="O13" s="214"/>
      <c r="P13" s="24"/>
      <c r="U13" s="50"/>
      <c r="V13" s="50"/>
      <c r="W13" s="50"/>
      <c r="X13" s="50"/>
      <c r="Y13" s="52"/>
      <c r="Z13" s="52"/>
      <c r="AA13" s="52"/>
    </row>
    <row r="14" spans="1:28" s="163" customFormat="1" ht="18.600000000000001" customHeight="1" x14ac:dyDescent="0.2">
      <c r="A14" s="215" t="s">
        <v>32</v>
      </c>
      <c r="B14" s="175"/>
      <c r="C14" s="175"/>
      <c r="D14" s="175"/>
      <c r="E14" s="175"/>
      <c r="F14" s="175"/>
      <c r="G14" s="175"/>
      <c r="H14" s="175"/>
      <c r="I14" s="175"/>
      <c r="J14" s="175"/>
      <c r="K14" s="176"/>
      <c r="U14" s="51"/>
      <c r="V14" s="51"/>
      <c r="W14" s="51"/>
      <c r="X14" s="51"/>
      <c r="Y14" s="52"/>
      <c r="Z14" s="52"/>
      <c r="AA14" s="52"/>
    </row>
    <row r="15" spans="1:28" s="163" customFormat="1" ht="22.5" customHeight="1" x14ac:dyDescent="0.2">
      <c r="A15" s="217" t="s">
        <v>33</v>
      </c>
      <c r="B15" s="175"/>
      <c r="C15" s="175"/>
      <c r="D15" s="175"/>
      <c r="E15" s="175"/>
      <c r="F15" s="175"/>
      <c r="G15" s="175"/>
      <c r="H15" s="175"/>
      <c r="I15" s="175"/>
      <c r="J15" s="175"/>
      <c r="K15" s="176"/>
      <c r="M15" s="218" t="s">
        <v>34</v>
      </c>
      <c r="N15" s="170"/>
      <c r="O15" s="170"/>
      <c r="P15" s="170"/>
      <c r="Q15" s="17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19"/>
      <c r="N16" s="219"/>
      <c r="O16" s="219"/>
      <c r="P16" s="219"/>
      <c r="Q16" s="21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21" t="s">
        <v>35</v>
      </c>
      <c r="B17" s="221" t="s">
        <v>36</v>
      </c>
      <c r="C17" s="223" t="s">
        <v>37</v>
      </c>
      <c r="D17" s="221" t="s">
        <v>38</v>
      </c>
      <c r="E17" s="224"/>
      <c r="F17" s="221" t="s">
        <v>39</v>
      </c>
      <c r="G17" s="221" t="s">
        <v>40</v>
      </c>
      <c r="H17" s="221" t="s">
        <v>41</v>
      </c>
      <c r="I17" s="221" t="s">
        <v>42</v>
      </c>
      <c r="J17" s="221" t="s">
        <v>43</v>
      </c>
      <c r="K17" s="221" t="s">
        <v>44</v>
      </c>
      <c r="L17" s="221" t="s">
        <v>45</v>
      </c>
      <c r="M17" s="221" t="s">
        <v>46</v>
      </c>
      <c r="N17" s="227"/>
      <c r="O17" s="227"/>
      <c r="P17" s="227"/>
      <c r="Q17" s="224"/>
      <c r="R17" s="220" t="s">
        <v>47</v>
      </c>
      <c r="S17" s="176"/>
      <c r="T17" s="221" t="s">
        <v>48</v>
      </c>
      <c r="U17" s="221" t="s">
        <v>49</v>
      </c>
      <c r="V17" s="229" t="s">
        <v>50</v>
      </c>
      <c r="W17" s="221" t="s">
        <v>51</v>
      </c>
      <c r="X17" s="231" t="s">
        <v>52</v>
      </c>
      <c r="Y17" s="231" t="s">
        <v>53</v>
      </c>
      <c r="Z17" s="231" t="s">
        <v>54</v>
      </c>
      <c r="AA17" s="233"/>
      <c r="AB17" s="234"/>
      <c r="AC17" s="238"/>
      <c r="AZ17" s="240" t="s">
        <v>55</v>
      </c>
    </row>
    <row r="18" spans="1:52" ht="14.25" customHeight="1" x14ac:dyDescent="0.2">
      <c r="A18" s="222"/>
      <c r="B18" s="222"/>
      <c r="C18" s="222"/>
      <c r="D18" s="225"/>
      <c r="E18" s="226"/>
      <c r="F18" s="222"/>
      <c r="G18" s="222"/>
      <c r="H18" s="222"/>
      <c r="I18" s="222"/>
      <c r="J18" s="222"/>
      <c r="K18" s="222"/>
      <c r="L18" s="222"/>
      <c r="M18" s="225"/>
      <c r="N18" s="228"/>
      <c r="O18" s="228"/>
      <c r="P18" s="228"/>
      <c r="Q18" s="226"/>
      <c r="R18" s="162" t="s">
        <v>56</v>
      </c>
      <c r="S18" s="162" t="s">
        <v>57</v>
      </c>
      <c r="T18" s="222"/>
      <c r="U18" s="222"/>
      <c r="V18" s="230"/>
      <c r="W18" s="222"/>
      <c r="X18" s="232"/>
      <c r="Y18" s="232"/>
      <c r="Z18" s="235"/>
      <c r="AA18" s="236"/>
      <c r="AB18" s="237"/>
      <c r="AC18" s="239"/>
      <c r="AZ18" s="173"/>
    </row>
    <row r="19" spans="1:52" ht="27.75" customHeight="1" x14ac:dyDescent="0.2">
      <c r="A19" s="241" t="s">
        <v>58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49"/>
      <c r="Y19" s="49"/>
    </row>
    <row r="20" spans="1:52" ht="16.5" customHeight="1" x14ac:dyDescent="0.25">
      <c r="A20" s="243" t="s">
        <v>58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61"/>
      <c r="Y20" s="161"/>
    </row>
    <row r="21" spans="1:52" ht="14.25" customHeight="1" x14ac:dyDescent="0.25">
      <c r="A21" s="244" t="s">
        <v>59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60"/>
      <c r="Y21" s="16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45">
        <v>4607111035752</v>
      </c>
      <c r="E22" s="189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4" t="s">
        <v>62</v>
      </c>
      <c r="L22" s="33">
        <v>90</v>
      </c>
      <c r="M22" s="24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7"/>
      <c r="O22" s="247"/>
      <c r="P22" s="247"/>
      <c r="Q22" s="189"/>
      <c r="R22" s="35"/>
      <c r="S22" s="35"/>
      <c r="T22" s="36" t="s">
        <v>63</v>
      </c>
      <c r="U22" s="165">
        <v>0</v>
      </c>
      <c r="V22" s="166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49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250"/>
      <c r="M23" s="248" t="s">
        <v>64</v>
      </c>
      <c r="N23" s="201"/>
      <c r="O23" s="201"/>
      <c r="P23" s="201"/>
      <c r="Q23" s="201"/>
      <c r="R23" s="201"/>
      <c r="S23" s="202"/>
      <c r="T23" s="38" t="s">
        <v>63</v>
      </c>
      <c r="U23" s="167">
        <f>IFERROR(SUM(U22:U22),"0")</f>
        <v>0</v>
      </c>
      <c r="V23" s="167">
        <f>IFERROR(SUM(V22:V22),"0")</f>
        <v>0</v>
      </c>
      <c r="W23" s="167">
        <f>IFERROR(IF(W22="",0,W22),"0")</f>
        <v>0</v>
      </c>
      <c r="X23" s="168"/>
      <c r="Y23" s="168"/>
    </row>
    <row r="24" spans="1:52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250"/>
      <c r="M24" s="248" t="s">
        <v>64</v>
      </c>
      <c r="N24" s="201"/>
      <c r="O24" s="201"/>
      <c r="P24" s="201"/>
      <c r="Q24" s="201"/>
      <c r="R24" s="201"/>
      <c r="S24" s="202"/>
      <c r="T24" s="38" t="s">
        <v>65</v>
      </c>
      <c r="U24" s="167">
        <f>IFERROR(SUMPRODUCT(U22:U22*H22:H22),"0")</f>
        <v>0</v>
      </c>
      <c r="V24" s="167">
        <f>IFERROR(SUMPRODUCT(V22:V22*H22:H22),"0")</f>
        <v>0</v>
      </c>
      <c r="W24" s="38"/>
      <c r="X24" s="168"/>
      <c r="Y24" s="168"/>
    </row>
    <row r="25" spans="1:52" ht="27.75" customHeight="1" x14ac:dyDescent="0.2">
      <c r="A25" s="241" t="s">
        <v>66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49"/>
      <c r="Y25" s="49"/>
    </row>
    <row r="26" spans="1:52" ht="16.5" customHeight="1" x14ac:dyDescent="0.25">
      <c r="A26" s="243" t="s">
        <v>67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61"/>
      <c r="Y26" s="161"/>
    </row>
    <row r="27" spans="1:52" ht="14.25" customHeight="1" x14ac:dyDescent="0.25">
      <c r="A27" s="244" t="s">
        <v>68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60"/>
      <c r="Y27" s="16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45">
        <v>4607111036520</v>
      </c>
      <c r="E28" s="189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4" t="s">
        <v>62</v>
      </c>
      <c r="L28" s="33">
        <v>180</v>
      </c>
      <c r="M28" s="25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7"/>
      <c r="O28" s="247"/>
      <c r="P28" s="247"/>
      <c r="Q28" s="189"/>
      <c r="R28" s="35"/>
      <c r="S28" s="35"/>
      <c r="T28" s="36" t="s">
        <v>63</v>
      </c>
      <c r="U28" s="165">
        <v>20</v>
      </c>
      <c r="V28" s="166">
        <f>IFERROR(IF(U28="","",U28),"")</f>
        <v>20</v>
      </c>
      <c r="W28" s="37">
        <f>IFERROR(IF(U28="","",U28*0.00936),"")</f>
        <v>0.18720000000000001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45">
        <v>4607111036605</v>
      </c>
      <c r="E29" s="189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4" t="s">
        <v>62</v>
      </c>
      <c r="L29" s="33">
        <v>180</v>
      </c>
      <c r="M29" s="25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7"/>
      <c r="O29" s="247"/>
      <c r="P29" s="247"/>
      <c r="Q29" s="189"/>
      <c r="R29" s="35"/>
      <c r="S29" s="35"/>
      <c r="T29" s="36" t="s">
        <v>63</v>
      </c>
      <c r="U29" s="165">
        <v>0</v>
      </c>
      <c r="V29" s="166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45">
        <v>4607111036537</v>
      </c>
      <c r="E30" s="189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4" t="s">
        <v>62</v>
      </c>
      <c r="L30" s="33">
        <v>180</v>
      </c>
      <c r="M30" s="25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7"/>
      <c r="O30" s="247"/>
      <c r="P30" s="247"/>
      <c r="Q30" s="189"/>
      <c r="R30" s="35"/>
      <c r="S30" s="35"/>
      <c r="T30" s="36" t="s">
        <v>63</v>
      </c>
      <c r="U30" s="165">
        <v>0</v>
      </c>
      <c r="V30" s="166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45">
        <v>4607111036599</v>
      </c>
      <c r="E31" s="189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4" t="s">
        <v>62</v>
      </c>
      <c r="L31" s="33">
        <v>180</v>
      </c>
      <c r="M31" s="25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7"/>
      <c r="O31" s="247"/>
      <c r="P31" s="247"/>
      <c r="Q31" s="189"/>
      <c r="R31" s="35"/>
      <c r="S31" s="35"/>
      <c r="T31" s="36" t="s">
        <v>63</v>
      </c>
      <c r="U31" s="165">
        <v>0</v>
      </c>
      <c r="V31" s="166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49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250"/>
      <c r="M32" s="248" t="s">
        <v>64</v>
      </c>
      <c r="N32" s="201"/>
      <c r="O32" s="201"/>
      <c r="P32" s="201"/>
      <c r="Q32" s="201"/>
      <c r="R32" s="201"/>
      <c r="S32" s="202"/>
      <c r="T32" s="38" t="s">
        <v>63</v>
      </c>
      <c r="U32" s="167">
        <f>IFERROR(SUM(U28:U31),"0")</f>
        <v>20</v>
      </c>
      <c r="V32" s="167">
        <f>IFERROR(SUM(V28:V31),"0")</f>
        <v>20</v>
      </c>
      <c r="W32" s="167">
        <f>IFERROR(IF(W28="",0,W28),"0")+IFERROR(IF(W29="",0,W29),"0")+IFERROR(IF(W30="",0,W30),"0")+IFERROR(IF(W31="",0,W31),"0")</f>
        <v>0.18720000000000001</v>
      </c>
      <c r="X32" s="168"/>
      <c r="Y32" s="168"/>
    </row>
    <row r="33" spans="1:52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250"/>
      <c r="M33" s="248" t="s">
        <v>64</v>
      </c>
      <c r="N33" s="201"/>
      <c r="O33" s="201"/>
      <c r="P33" s="201"/>
      <c r="Q33" s="201"/>
      <c r="R33" s="201"/>
      <c r="S33" s="202"/>
      <c r="T33" s="38" t="s">
        <v>65</v>
      </c>
      <c r="U33" s="167">
        <f>IFERROR(SUMPRODUCT(U28:U31*H28:H31),"0")</f>
        <v>30</v>
      </c>
      <c r="V33" s="167">
        <f>IFERROR(SUMPRODUCT(V28:V31*H28:H31),"0")</f>
        <v>30</v>
      </c>
      <c r="W33" s="38"/>
      <c r="X33" s="168"/>
      <c r="Y33" s="168"/>
    </row>
    <row r="34" spans="1:52" ht="16.5" customHeight="1" x14ac:dyDescent="0.25">
      <c r="A34" s="243" t="s">
        <v>78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61"/>
      <c r="Y34" s="161"/>
    </row>
    <row r="35" spans="1:52" ht="14.25" customHeight="1" x14ac:dyDescent="0.25">
      <c r="A35" s="244" t="s">
        <v>59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60"/>
      <c r="Y35" s="16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45">
        <v>4607111036285</v>
      </c>
      <c r="E36" s="189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4" t="s">
        <v>62</v>
      </c>
      <c r="L36" s="33">
        <v>180</v>
      </c>
      <c r="M36" s="25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7"/>
      <c r="O36" s="247"/>
      <c r="P36" s="247"/>
      <c r="Q36" s="189"/>
      <c r="R36" s="35"/>
      <c r="S36" s="35"/>
      <c r="T36" s="36" t="s">
        <v>63</v>
      </c>
      <c r="U36" s="165">
        <v>0</v>
      </c>
      <c r="V36" s="166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45">
        <v>4607111036308</v>
      </c>
      <c r="E37" s="189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4" t="s">
        <v>62</v>
      </c>
      <c r="L37" s="33">
        <v>180</v>
      </c>
      <c r="M37" s="256" t="s">
        <v>83</v>
      </c>
      <c r="N37" s="247"/>
      <c r="O37" s="247"/>
      <c r="P37" s="247"/>
      <c r="Q37" s="189"/>
      <c r="R37" s="35"/>
      <c r="S37" s="35"/>
      <c r="T37" s="36" t="s">
        <v>63</v>
      </c>
      <c r="U37" s="165">
        <v>0</v>
      </c>
      <c r="V37" s="166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4301070864</v>
      </c>
      <c r="D38" s="245">
        <v>4607111036292</v>
      </c>
      <c r="E38" s="189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4" t="s">
        <v>62</v>
      </c>
      <c r="L38" s="33">
        <v>180</v>
      </c>
      <c r="M38" s="25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8" s="247"/>
      <c r="O38" s="247"/>
      <c r="P38" s="247"/>
      <c r="Q38" s="189"/>
      <c r="R38" s="35"/>
      <c r="S38" s="35"/>
      <c r="T38" s="36" t="s">
        <v>63</v>
      </c>
      <c r="U38" s="165">
        <v>0</v>
      </c>
      <c r="V38" s="166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x14ac:dyDescent="0.2">
      <c r="A39" s="249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250"/>
      <c r="M39" s="248" t="s">
        <v>64</v>
      </c>
      <c r="N39" s="201"/>
      <c r="O39" s="201"/>
      <c r="P39" s="201"/>
      <c r="Q39" s="201"/>
      <c r="R39" s="201"/>
      <c r="S39" s="202"/>
      <c r="T39" s="38" t="s">
        <v>63</v>
      </c>
      <c r="U39" s="167">
        <f>IFERROR(SUM(U36:U38),"0")</f>
        <v>0</v>
      </c>
      <c r="V39" s="167">
        <f>IFERROR(SUM(V36:V38),"0")</f>
        <v>0</v>
      </c>
      <c r="W39" s="167">
        <f>IFERROR(IF(W36="",0,W36),"0")+IFERROR(IF(W37="",0,W37),"0")+IFERROR(IF(W38="",0,W38),"0")</f>
        <v>0</v>
      </c>
      <c r="X39" s="168"/>
      <c r="Y39" s="168"/>
    </row>
    <row r="40" spans="1:52" x14ac:dyDescent="0.2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250"/>
      <c r="M40" s="248" t="s">
        <v>64</v>
      </c>
      <c r="N40" s="201"/>
      <c r="O40" s="201"/>
      <c r="P40" s="201"/>
      <c r="Q40" s="201"/>
      <c r="R40" s="201"/>
      <c r="S40" s="202"/>
      <c r="T40" s="38" t="s">
        <v>65</v>
      </c>
      <c r="U40" s="167">
        <f>IFERROR(SUMPRODUCT(U36:U38*H36:H38),"0")</f>
        <v>0</v>
      </c>
      <c r="V40" s="167">
        <f>IFERROR(SUMPRODUCT(V36:V38*H36:H38),"0")</f>
        <v>0</v>
      </c>
      <c r="W40" s="38"/>
      <c r="X40" s="168"/>
      <c r="Y40" s="168"/>
    </row>
    <row r="41" spans="1:52" ht="16.5" customHeight="1" x14ac:dyDescent="0.25">
      <c r="A41" s="243" t="s">
        <v>86</v>
      </c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61"/>
      <c r="Y41" s="161"/>
    </row>
    <row r="42" spans="1:52" ht="14.25" customHeight="1" x14ac:dyDescent="0.25">
      <c r="A42" s="244" t="s">
        <v>87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60"/>
      <c r="Y42" s="160"/>
    </row>
    <row r="43" spans="1:52" ht="27" customHeight="1" x14ac:dyDescent="0.25">
      <c r="A43" s="55" t="s">
        <v>88</v>
      </c>
      <c r="B43" s="55" t="s">
        <v>89</v>
      </c>
      <c r="C43" s="32">
        <v>4301190014</v>
      </c>
      <c r="D43" s="245">
        <v>4607111037053</v>
      </c>
      <c r="E43" s="189"/>
      <c r="F43" s="164">
        <v>0.2</v>
      </c>
      <c r="G43" s="33">
        <v>6</v>
      </c>
      <c r="H43" s="164">
        <v>1.2</v>
      </c>
      <c r="I43" s="164">
        <v>1.5918000000000001</v>
      </c>
      <c r="J43" s="33">
        <v>130</v>
      </c>
      <c r="K43" s="34" t="s">
        <v>62</v>
      </c>
      <c r="L43" s="33">
        <v>365</v>
      </c>
      <c r="M43" s="25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3" s="247"/>
      <c r="O43" s="247"/>
      <c r="P43" s="247"/>
      <c r="Q43" s="189"/>
      <c r="R43" s="35"/>
      <c r="S43" s="35"/>
      <c r="T43" s="36" t="s">
        <v>63</v>
      </c>
      <c r="U43" s="165">
        <v>0</v>
      </c>
      <c r="V43" s="166">
        <f>IFERROR(IF(U43="","",U43),"")</f>
        <v>0</v>
      </c>
      <c r="W43" s="37">
        <f>IFERROR(IF(U43="","",U43*0.0095),"")</f>
        <v>0</v>
      </c>
      <c r="X43" s="57"/>
      <c r="Y43" s="58"/>
      <c r="AC43" s="62"/>
      <c r="AZ43" s="71" t="s">
        <v>71</v>
      </c>
    </row>
    <row r="44" spans="1:52" ht="27" customHeight="1" x14ac:dyDescent="0.25">
      <c r="A44" s="55" t="s">
        <v>90</v>
      </c>
      <c r="B44" s="55" t="s">
        <v>91</v>
      </c>
      <c r="C44" s="32">
        <v>4301190015</v>
      </c>
      <c r="D44" s="245">
        <v>4607111037060</v>
      </c>
      <c r="E44" s="189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4" t="s">
        <v>62</v>
      </c>
      <c r="L44" s="33">
        <v>365</v>
      </c>
      <c r="M44" s="25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4" s="247"/>
      <c r="O44" s="247"/>
      <c r="P44" s="247"/>
      <c r="Q44" s="189"/>
      <c r="R44" s="35"/>
      <c r="S44" s="35"/>
      <c r="T44" s="36" t="s">
        <v>63</v>
      </c>
      <c r="U44" s="165">
        <v>0</v>
      </c>
      <c r="V44" s="166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x14ac:dyDescent="0.2">
      <c r="A45" s="249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250"/>
      <c r="M45" s="248" t="s">
        <v>64</v>
      </c>
      <c r="N45" s="201"/>
      <c r="O45" s="201"/>
      <c r="P45" s="201"/>
      <c r="Q45" s="201"/>
      <c r="R45" s="201"/>
      <c r="S45" s="202"/>
      <c r="T45" s="38" t="s">
        <v>63</v>
      </c>
      <c r="U45" s="167">
        <f>IFERROR(SUM(U43:U44),"0")</f>
        <v>0</v>
      </c>
      <c r="V45" s="167">
        <f>IFERROR(SUM(V43:V44),"0")</f>
        <v>0</v>
      </c>
      <c r="W45" s="167">
        <f>IFERROR(IF(W43="",0,W43),"0")+IFERROR(IF(W44="",0,W44),"0")</f>
        <v>0</v>
      </c>
      <c r="X45" s="168"/>
      <c r="Y45" s="168"/>
    </row>
    <row r="46" spans="1:52" x14ac:dyDescent="0.2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250"/>
      <c r="M46" s="248" t="s">
        <v>64</v>
      </c>
      <c r="N46" s="201"/>
      <c r="O46" s="201"/>
      <c r="P46" s="201"/>
      <c r="Q46" s="201"/>
      <c r="R46" s="201"/>
      <c r="S46" s="202"/>
      <c r="T46" s="38" t="s">
        <v>65</v>
      </c>
      <c r="U46" s="167">
        <f>IFERROR(SUMPRODUCT(U43:U44*H43:H44),"0")</f>
        <v>0</v>
      </c>
      <c r="V46" s="167">
        <f>IFERROR(SUMPRODUCT(V43:V44*H43:H44),"0")</f>
        <v>0</v>
      </c>
      <c r="W46" s="38"/>
      <c r="X46" s="168"/>
      <c r="Y46" s="168"/>
    </row>
    <row r="47" spans="1:52" ht="16.5" customHeight="1" x14ac:dyDescent="0.25">
      <c r="A47" s="243" t="s">
        <v>92</v>
      </c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61"/>
      <c r="Y47" s="161"/>
    </row>
    <row r="48" spans="1:52" ht="14.25" customHeight="1" x14ac:dyDescent="0.25">
      <c r="A48" s="244" t="s">
        <v>59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60"/>
      <c r="Y48" s="160"/>
    </row>
    <row r="49" spans="1:52" ht="27" customHeight="1" x14ac:dyDescent="0.25">
      <c r="A49" s="55" t="s">
        <v>93</v>
      </c>
      <c r="B49" s="55" t="s">
        <v>94</v>
      </c>
      <c r="C49" s="32">
        <v>4301070935</v>
      </c>
      <c r="D49" s="245">
        <v>4607111037190</v>
      </c>
      <c r="E49" s="189"/>
      <c r="F49" s="164">
        <v>0.43</v>
      </c>
      <c r="G49" s="33">
        <v>16</v>
      </c>
      <c r="H49" s="164">
        <v>6.88</v>
      </c>
      <c r="I49" s="164">
        <v>7.1996000000000002</v>
      </c>
      <c r="J49" s="33">
        <v>84</v>
      </c>
      <c r="K49" s="34" t="s">
        <v>62</v>
      </c>
      <c r="L49" s="33">
        <v>150</v>
      </c>
      <c r="M49" s="26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49" s="247"/>
      <c r="O49" s="247"/>
      <c r="P49" s="247"/>
      <c r="Q49" s="189"/>
      <c r="R49" s="35"/>
      <c r="S49" s="35"/>
      <c r="T49" s="36" t="s">
        <v>63</v>
      </c>
      <c r="U49" s="165">
        <v>0</v>
      </c>
      <c r="V49" s="166">
        <f t="shared" ref="V49:V54" si="0">IFERROR(IF(U49="","",U49),"")</f>
        <v>0</v>
      </c>
      <c r="W49" s="37">
        <f t="shared" ref="W49:W54" si="1">IFERROR(IF(U49="","",U49*0.0155),"")</f>
        <v>0</v>
      </c>
      <c r="X49" s="57"/>
      <c r="Y49" s="58"/>
      <c r="AC49" s="62"/>
      <c r="AZ49" s="73" t="s">
        <v>1</v>
      </c>
    </row>
    <row r="50" spans="1:52" ht="27" customHeight="1" x14ac:dyDescent="0.25">
      <c r="A50" s="55" t="s">
        <v>95</v>
      </c>
      <c r="B50" s="55" t="s">
        <v>96</v>
      </c>
      <c r="C50" s="32">
        <v>4301070929</v>
      </c>
      <c r="D50" s="245">
        <v>4607111037183</v>
      </c>
      <c r="E50" s="189"/>
      <c r="F50" s="164">
        <v>0.9</v>
      </c>
      <c r="G50" s="33">
        <v>8</v>
      </c>
      <c r="H50" s="164">
        <v>7.2</v>
      </c>
      <c r="I50" s="164">
        <v>7.4859999999999998</v>
      </c>
      <c r="J50" s="33">
        <v>84</v>
      </c>
      <c r="K50" s="34" t="s">
        <v>62</v>
      </c>
      <c r="L50" s="33">
        <v>150</v>
      </c>
      <c r="M50" s="26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0" s="247"/>
      <c r="O50" s="247"/>
      <c r="P50" s="247"/>
      <c r="Q50" s="189"/>
      <c r="R50" s="35"/>
      <c r="S50" s="35"/>
      <c r="T50" s="36" t="s">
        <v>63</v>
      </c>
      <c r="U50" s="165">
        <v>0</v>
      </c>
      <c r="V50" s="166">
        <f t="shared" si="0"/>
        <v>0</v>
      </c>
      <c r="W50" s="37">
        <f t="shared" si="1"/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4301070928</v>
      </c>
      <c r="D51" s="245">
        <v>4607111037091</v>
      </c>
      <c r="E51" s="189"/>
      <c r="F51" s="164">
        <v>0.43</v>
      </c>
      <c r="G51" s="33">
        <v>16</v>
      </c>
      <c r="H51" s="164">
        <v>6.88</v>
      </c>
      <c r="I51" s="164">
        <v>7.11</v>
      </c>
      <c r="J51" s="33">
        <v>84</v>
      </c>
      <c r="K51" s="34" t="s">
        <v>62</v>
      </c>
      <c r="L51" s="33">
        <v>150</v>
      </c>
      <c r="M51" s="26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1" s="247"/>
      <c r="O51" s="247"/>
      <c r="P51" s="247"/>
      <c r="Q51" s="189"/>
      <c r="R51" s="35"/>
      <c r="S51" s="35"/>
      <c r="T51" s="36" t="s">
        <v>63</v>
      </c>
      <c r="U51" s="165">
        <v>0</v>
      </c>
      <c r="V51" s="166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4301070944</v>
      </c>
      <c r="D52" s="245">
        <v>4607111036902</v>
      </c>
      <c r="E52" s="189"/>
      <c r="F52" s="164">
        <v>0.9</v>
      </c>
      <c r="G52" s="33">
        <v>8</v>
      </c>
      <c r="H52" s="164">
        <v>7.2</v>
      </c>
      <c r="I52" s="164">
        <v>7.43</v>
      </c>
      <c r="J52" s="33">
        <v>84</v>
      </c>
      <c r="K52" s="34" t="s">
        <v>62</v>
      </c>
      <c r="L52" s="33">
        <v>150</v>
      </c>
      <c r="M52" s="26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2" s="247"/>
      <c r="O52" s="247"/>
      <c r="P52" s="247"/>
      <c r="Q52" s="189"/>
      <c r="R52" s="35"/>
      <c r="S52" s="35"/>
      <c r="T52" s="36" t="s">
        <v>63</v>
      </c>
      <c r="U52" s="165">
        <v>0</v>
      </c>
      <c r="V52" s="166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4301070938</v>
      </c>
      <c r="D53" s="245">
        <v>4607111036858</v>
      </c>
      <c r="E53" s="189"/>
      <c r="F53" s="164">
        <v>0.43</v>
      </c>
      <c r="G53" s="33">
        <v>16</v>
      </c>
      <c r="H53" s="164">
        <v>6.88</v>
      </c>
      <c r="I53" s="164">
        <v>7.1996000000000002</v>
      </c>
      <c r="J53" s="33">
        <v>84</v>
      </c>
      <c r="K53" s="34" t="s">
        <v>62</v>
      </c>
      <c r="L53" s="33">
        <v>150</v>
      </c>
      <c r="M53" s="26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3" s="247"/>
      <c r="O53" s="247"/>
      <c r="P53" s="247"/>
      <c r="Q53" s="189"/>
      <c r="R53" s="35"/>
      <c r="S53" s="35"/>
      <c r="T53" s="36" t="s">
        <v>63</v>
      </c>
      <c r="U53" s="165">
        <v>35</v>
      </c>
      <c r="V53" s="166">
        <f t="shared" si="0"/>
        <v>35</v>
      </c>
      <c r="W53" s="37">
        <f t="shared" si="1"/>
        <v>0.54249999999999998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4301070909</v>
      </c>
      <c r="D54" s="245">
        <v>4607111036889</v>
      </c>
      <c r="E54" s="189"/>
      <c r="F54" s="164">
        <v>0.9</v>
      </c>
      <c r="G54" s="33">
        <v>8</v>
      </c>
      <c r="H54" s="164">
        <v>7.2</v>
      </c>
      <c r="I54" s="164">
        <v>7.4859999999999998</v>
      </c>
      <c r="J54" s="33">
        <v>84</v>
      </c>
      <c r="K54" s="34" t="s">
        <v>62</v>
      </c>
      <c r="L54" s="33">
        <v>150</v>
      </c>
      <c r="M54" s="26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4" s="247"/>
      <c r="O54" s="247"/>
      <c r="P54" s="247"/>
      <c r="Q54" s="189"/>
      <c r="R54" s="35"/>
      <c r="S54" s="35"/>
      <c r="T54" s="36" t="s">
        <v>63</v>
      </c>
      <c r="U54" s="165">
        <v>80</v>
      </c>
      <c r="V54" s="166">
        <f t="shared" si="0"/>
        <v>80</v>
      </c>
      <c r="W54" s="37">
        <f t="shared" si="1"/>
        <v>1.24</v>
      </c>
      <c r="X54" s="57"/>
      <c r="Y54" s="58"/>
      <c r="AC54" s="62"/>
      <c r="AZ54" s="78" t="s">
        <v>1</v>
      </c>
    </row>
    <row r="55" spans="1:52" x14ac:dyDescent="0.2">
      <c r="A55" s="249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250"/>
      <c r="M55" s="248" t="s">
        <v>64</v>
      </c>
      <c r="N55" s="201"/>
      <c r="O55" s="201"/>
      <c r="P55" s="201"/>
      <c r="Q55" s="201"/>
      <c r="R55" s="201"/>
      <c r="S55" s="202"/>
      <c r="T55" s="38" t="s">
        <v>63</v>
      </c>
      <c r="U55" s="167">
        <f>IFERROR(SUM(U49:U54),"0")</f>
        <v>115</v>
      </c>
      <c r="V55" s="167">
        <f>IFERROR(SUM(V49:V54),"0")</f>
        <v>115</v>
      </c>
      <c r="W55" s="167">
        <f>IFERROR(IF(W49="",0,W49),"0")+IFERROR(IF(W50="",0,W50),"0")+IFERROR(IF(W51="",0,W51),"0")+IFERROR(IF(W52="",0,W52),"0")+IFERROR(IF(W53="",0,W53),"0")+IFERROR(IF(W54="",0,W54),"0")</f>
        <v>1.7825</v>
      </c>
      <c r="X55" s="168"/>
      <c r="Y55" s="168"/>
    </row>
    <row r="56" spans="1:52" x14ac:dyDescent="0.2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250"/>
      <c r="M56" s="248" t="s">
        <v>64</v>
      </c>
      <c r="N56" s="201"/>
      <c r="O56" s="201"/>
      <c r="P56" s="201"/>
      <c r="Q56" s="201"/>
      <c r="R56" s="201"/>
      <c r="S56" s="202"/>
      <c r="T56" s="38" t="s">
        <v>65</v>
      </c>
      <c r="U56" s="167">
        <f>IFERROR(SUMPRODUCT(U49:U54*H49:H54),"0")</f>
        <v>816.8</v>
      </c>
      <c r="V56" s="167">
        <f>IFERROR(SUMPRODUCT(V49:V54*H49:H54),"0")</f>
        <v>816.8</v>
      </c>
      <c r="W56" s="38"/>
      <c r="X56" s="168"/>
      <c r="Y56" s="168"/>
    </row>
    <row r="57" spans="1:52" ht="16.5" customHeight="1" x14ac:dyDescent="0.25">
      <c r="A57" s="243" t="s">
        <v>105</v>
      </c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61"/>
      <c r="Y57" s="161"/>
    </row>
    <row r="58" spans="1:52" ht="14.25" customHeight="1" x14ac:dyDescent="0.25">
      <c r="A58" s="244" t="s">
        <v>59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60"/>
      <c r="Y58" s="160"/>
    </row>
    <row r="59" spans="1:52" ht="27" customHeight="1" x14ac:dyDescent="0.25">
      <c r="A59" s="55" t="s">
        <v>106</v>
      </c>
      <c r="B59" s="55" t="s">
        <v>107</v>
      </c>
      <c r="C59" s="32">
        <v>4301070939</v>
      </c>
      <c r="D59" s="245">
        <v>4607111037411</v>
      </c>
      <c r="E59" s="189"/>
      <c r="F59" s="164">
        <v>2.7</v>
      </c>
      <c r="G59" s="33">
        <v>1</v>
      </c>
      <c r="H59" s="164">
        <v>2.7</v>
      </c>
      <c r="I59" s="164">
        <v>2.8132000000000001</v>
      </c>
      <c r="J59" s="33">
        <v>234</v>
      </c>
      <c r="K59" s="34" t="s">
        <v>62</v>
      </c>
      <c r="L59" s="33">
        <v>150</v>
      </c>
      <c r="M59" s="26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59" s="247"/>
      <c r="O59" s="247"/>
      <c r="P59" s="247"/>
      <c r="Q59" s="189"/>
      <c r="R59" s="35"/>
      <c r="S59" s="35"/>
      <c r="T59" s="36" t="s">
        <v>63</v>
      </c>
      <c r="U59" s="165">
        <v>0</v>
      </c>
      <c r="V59" s="166">
        <f>IFERROR(IF(U59="","",U59),"")</f>
        <v>0</v>
      </c>
      <c r="W59" s="37">
        <f>IFERROR(IF(U59="","",U59*0.00502),"")</f>
        <v>0</v>
      </c>
      <c r="X59" s="57"/>
      <c r="Y59" s="58"/>
      <c r="AC59" s="62"/>
      <c r="AZ59" s="79" t="s">
        <v>1</v>
      </c>
    </row>
    <row r="60" spans="1:52" ht="27" customHeight="1" x14ac:dyDescent="0.25">
      <c r="A60" s="55" t="s">
        <v>108</v>
      </c>
      <c r="B60" s="55" t="s">
        <v>109</v>
      </c>
      <c r="C60" s="32">
        <v>4301070897</v>
      </c>
      <c r="D60" s="245">
        <v>4607111036728</v>
      </c>
      <c r="E60" s="189"/>
      <c r="F60" s="164">
        <v>5</v>
      </c>
      <c r="G60" s="33">
        <v>1</v>
      </c>
      <c r="H60" s="164">
        <v>5</v>
      </c>
      <c r="I60" s="164">
        <v>5.2131999999999996</v>
      </c>
      <c r="J60" s="33">
        <v>108</v>
      </c>
      <c r="K60" s="34" t="s">
        <v>62</v>
      </c>
      <c r="L60" s="33">
        <v>150</v>
      </c>
      <c r="M60" s="267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0" s="247"/>
      <c r="O60" s="247"/>
      <c r="P60" s="247"/>
      <c r="Q60" s="189"/>
      <c r="R60" s="35"/>
      <c r="S60" s="35"/>
      <c r="T60" s="36" t="s">
        <v>63</v>
      </c>
      <c r="U60" s="165">
        <v>0</v>
      </c>
      <c r="V60" s="166">
        <f>IFERROR(IF(U60="","",U60),"")</f>
        <v>0</v>
      </c>
      <c r="W60" s="37">
        <f>IFERROR(IF(U60="","",U60*0.00855),"")</f>
        <v>0</v>
      </c>
      <c r="X60" s="57"/>
      <c r="Y60" s="58"/>
      <c r="AC60" s="62"/>
      <c r="AZ60" s="80" t="s">
        <v>1</v>
      </c>
    </row>
    <row r="61" spans="1:52" x14ac:dyDescent="0.2">
      <c r="A61" s="249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250"/>
      <c r="M61" s="248" t="s">
        <v>64</v>
      </c>
      <c r="N61" s="201"/>
      <c r="O61" s="201"/>
      <c r="P61" s="201"/>
      <c r="Q61" s="201"/>
      <c r="R61" s="201"/>
      <c r="S61" s="202"/>
      <c r="T61" s="38" t="s">
        <v>63</v>
      </c>
      <c r="U61" s="167">
        <f>IFERROR(SUM(U59:U60),"0")</f>
        <v>0</v>
      </c>
      <c r="V61" s="167">
        <f>IFERROR(SUM(V59:V60),"0")</f>
        <v>0</v>
      </c>
      <c r="W61" s="167">
        <f>IFERROR(IF(W59="",0,W59),"0")+IFERROR(IF(W60="",0,W60),"0")</f>
        <v>0</v>
      </c>
      <c r="X61" s="168"/>
      <c r="Y61" s="168"/>
    </row>
    <row r="62" spans="1:52" x14ac:dyDescent="0.2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250"/>
      <c r="M62" s="248" t="s">
        <v>64</v>
      </c>
      <c r="N62" s="201"/>
      <c r="O62" s="201"/>
      <c r="P62" s="201"/>
      <c r="Q62" s="201"/>
      <c r="R62" s="201"/>
      <c r="S62" s="202"/>
      <c r="T62" s="38" t="s">
        <v>65</v>
      </c>
      <c r="U62" s="167">
        <f>IFERROR(SUMPRODUCT(U59:U60*H59:H60),"0")</f>
        <v>0</v>
      </c>
      <c r="V62" s="167">
        <f>IFERROR(SUMPRODUCT(V59:V60*H59:H60),"0")</f>
        <v>0</v>
      </c>
      <c r="W62" s="38"/>
      <c r="X62" s="168"/>
      <c r="Y62" s="168"/>
    </row>
    <row r="63" spans="1:52" ht="16.5" customHeight="1" x14ac:dyDescent="0.25">
      <c r="A63" s="243" t="s">
        <v>110</v>
      </c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61"/>
      <c r="Y63" s="161"/>
    </row>
    <row r="64" spans="1:52" ht="14.25" customHeight="1" x14ac:dyDescent="0.25">
      <c r="A64" s="244" t="s">
        <v>111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60"/>
      <c r="Y64" s="160"/>
    </row>
    <row r="65" spans="1:52" ht="27" customHeight="1" x14ac:dyDescent="0.25">
      <c r="A65" s="55" t="s">
        <v>112</v>
      </c>
      <c r="B65" s="55" t="s">
        <v>113</v>
      </c>
      <c r="C65" s="32">
        <v>4301135113</v>
      </c>
      <c r="D65" s="245">
        <v>4607111033659</v>
      </c>
      <c r="E65" s="189"/>
      <c r="F65" s="164">
        <v>0.3</v>
      </c>
      <c r="G65" s="33">
        <v>12</v>
      </c>
      <c r="H65" s="164">
        <v>3.6</v>
      </c>
      <c r="I65" s="164">
        <v>4.3036000000000003</v>
      </c>
      <c r="J65" s="33">
        <v>70</v>
      </c>
      <c r="K65" s="34" t="s">
        <v>62</v>
      </c>
      <c r="L65" s="33">
        <v>180</v>
      </c>
      <c r="M65" s="26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5" s="247"/>
      <c r="O65" s="247"/>
      <c r="P65" s="247"/>
      <c r="Q65" s="189"/>
      <c r="R65" s="35"/>
      <c r="S65" s="35"/>
      <c r="T65" s="36" t="s">
        <v>63</v>
      </c>
      <c r="U65" s="165">
        <v>70</v>
      </c>
      <c r="V65" s="166">
        <f>IFERROR(IF(U65="","",U65),"")</f>
        <v>70</v>
      </c>
      <c r="W65" s="37">
        <f>IFERROR(IF(U65="","",U65*0.01788),"")</f>
        <v>1.2516</v>
      </c>
      <c r="X65" s="57"/>
      <c r="Y65" s="58"/>
      <c r="AC65" s="62"/>
      <c r="AZ65" s="81" t="s">
        <v>71</v>
      </c>
    </row>
    <row r="66" spans="1:52" x14ac:dyDescent="0.2">
      <c r="A66" s="249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250"/>
      <c r="M66" s="248" t="s">
        <v>64</v>
      </c>
      <c r="N66" s="201"/>
      <c r="O66" s="201"/>
      <c r="P66" s="201"/>
      <c r="Q66" s="201"/>
      <c r="R66" s="201"/>
      <c r="S66" s="202"/>
      <c r="T66" s="38" t="s">
        <v>63</v>
      </c>
      <c r="U66" s="167">
        <f>IFERROR(SUM(U65:U65),"0")</f>
        <v>70</v>
      </c>
      <c r="V66" s="167">
        <f>IFERROR(SUM(V65:V65),"0")</f>
        <v>70</v>
      </c>
      <c r="W66" s="167">
        <f>IFERROR(IF(W65="",0,W65),"0")</f>
        <v>1.2516</v>
      </c>
      <c r="X66" s="168"/>
      <c r="Y66" s="168"/>
    </row>
    <row r="67" spans="1:52" x14ac:dyDescent="0.2">
      <c r="A67" s="173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250"/>
      <c r="M67" s="248" t="s">
        <v>64</v>
      </c>
      <c r="N67" s="201"/>
      <c r="O67" s="201"/>
      <c r="P67" s="201"/>
      <c r="Q67" s="201"/>
      <c r="R67" s="201"/>
      <c r="S67" s="202"/>
      <c r="T67" s="38" t="s">
        <v>65</v>
      </c>
      <c r="U67" s="167">
        <f>IFERROR(SUMPRODUCT(U65:U65*H65:H65),"0")</f>
        <v>252</v>
      </c>
      <c r="V67" s="167">
        <f>IFERROR(SUMPRODUCT(V65:V65*H65:H65),"0")</f>
        <v>252</v>
      </c>
      <c r="W67" s="38"/>
      <c r="X67" s="168"/>
      <c r="Y67" s="168"/>
    </row>
    <row r="68" spans="1:52" ht="16.5" customHeight="1" x14ac:dyDescent="0.25">
      <c r="A68" s="243" t="s">
        <v>114</v>
      </c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61"/>
      <c r="Y68" s="161"/>
    </row>
    <row r="69" spans="1:52" ht="14.25" customHeight="1" x14ac:dyDescent="0.25">
      <c r="A69" s="244" t="s">
        <v>115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60"/>
      <c r="Y69" s="160"/>
    </row>
    <row r="70" spans="1:52" ht="27" customHeight="1" x14ac:dyDescent="0.25">
      <c r="A70" s="55" t="s">
        <v>116</v>
      </c>
      <c r="B70" s="55" t="s">
        <v>117</v>
      </c>
      <c r="C70" s="32">
        <v>4301131012</v>
      </c>
      <c r="D70" s="245">
        <v>4607111034137</v>
      </c>
      <c r="E70" s="189"/>
      <c r="F70" s="164">
        <v>0.3</v>
      </c>
      <c r="G70" s="33">
        <v>12</v>
      </c>
      <c r="H70" s="164">
        <v>3.6</v>
      </c>
      <c r="I70" s="164">
        <v>4.3036000000000003</v>
      </c>
      <c r="J70" s="33">
        <v>70</v>
      </c>
      <c r="K70" s="34" t="s">
        <v>62</v>
      </c>
      <c r="L70" s="33">
        <v>180</v>
      </c>
      <c r="M70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0" s="247"/>
      <c r="O70" s="247"/>
      <c r="P70" s="247"/>
      <c r="Q70" s="189"/>
      <c r="R70" s="35"/>
      <c r="S70" s="35"/>
      <c r="T70" s="36" t="s">
        <v>63</v>
      </c>
      <c r="U70" s="165">
        <v>70</v>
      </c>
      <c r="V70" s="166">
        <f>IFERROR(IF(U70="","",U70),"")</f>
        <v>70</v>
      </c>
      <c r="W70" s="37">
        <f>IFERROR(IF(U70="","",U70*0.01788),"")</f>
        <v>1.2516</v>
      </c>
      <c r="X70" s="57"/>
      <c r="Y70" s="58"/>
      <c r="AC70" s="62"/>
      <c r="AZ70" s="82" t="s">
        <v>71</v>
      </c>
    </row>
    <row r="71" spans="1:52" ht="27" customHeight="1" x14ac:dyDescent="0.25">
      <c r="A71" s="55" t="s">
        <v>118</v>
      </c>
      <c r="B71" s="55" t="s">
        <v>119</v>
      </c>
      <c r="C71" s="32">
        <v>4301131011</v>
      </c>
      <c r="D71" s="245">
        <v>4607111034120</v>
      </c>
      <c r="E71" s="189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4" t="s">
        <v>62</v>
      </c>
      <c r="L71" s="33">
        <v>180</v>
      </c>
      <c r="M71" s="27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1" s="247"/>
      <c r="O71" s="247"/>
      <c r="P71" s="247"/>
      <c r="Q71" s="189"/>
      <c r="R71" s="35"/>
      <c r="S71" s="35"/>
      <c r="T71" s="36" t="s">
        <v>63</v>
      </c>
      <c r="U71" s="165">
        <v>70</v>
      </c>
      <c r="V71" s="166">
        <f>IFERROR(IF(U71="","",U71),"")</f>
        <v>70</v>
      </c>
      <c r="W71" s="37">
        <f>IFERROR(IF(U71="","",U71*0.01788),"")</f>
        <v>1.2516</v>
      </c>
      <c r="X71" s="57"/>
      <c r="Y71" s="58"/>
      <c r="AC71" s="62"/>
      <c r="AZ71" s="83" t="s">
        <v>71</v>
      </c>
    </row>
    <row r="72" spans="1:52" x14ac:dyDescent="0.2">
      <c r="A72" s="249"/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250"/>
      <c r="M72" s="248" t="s">
        <v>64</v>
      </c>
      <c r="N72" s="201"/>
      <c r="O72" s="201"/>
      <c r="P72" s="201"/>
      <c r="Q72" s="201"/>
      <c r="R72" s="201"/>
      <c r="S72" s="202"/>
      <c r="T72" s="38" t="s">
        <v>63</v>
      </c>
      <c r="U72" s="167">
        <f>IFERROR(SUM(U70:U71),"0")</f>
        <v>140</v>
      </c>
      <c r="V72" s="167">
        <f>IFERROR(SUM(V70:V71),"0")</f>
        <v>140</v>
      </c>
      <c r="W72" s="167">
        <f>IFERROR(IF(W70="",0,W70),"0")+IFERROR(IF(W71="",0,W71),"0")</f>
        <v>2.5032000000000001</v>
      </c>
      <c r="X72" s="168"/>
      <c r="Y72" s="168"/>
    </row>
    <row r="73" spans="1:52" x14ac:dyDescent="0.2">
      <c r="A73" s="173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250"/>
      <c r="M73" s="248" t="s">
        <v>64</v>
      </c>
      <c r="N73" s="201"/>
      <c r="O73" s="201"/>
      <c r="P73" s="201"/>
      <c r="Q73" s="201"/>
      <c r="R73" s="201"/>
      <c r="S73" s="202"/>
      <c r="T73" s="38" t="s">
        <v>65</v>
      </c>
      <c r="U73" s="167">
        <f>IFERROR(SUMPRODUCT(U70:U71*H70:H71),"0")</f>
        <v>504</v>
      </c>
      <c r="V73" s="167">
        <f>IFERROR(SUMPRODUCT(V70:V71*H70:H71),"0")</f>
        <v>504</v>
      </c>
      <c r="W73" s="38"/>
      <c r="X73" s="168"/>
      <c r="Y73" s="168"/>
    </row>
    <row r="74" spans="1:52" ht="16.5" customHeight="1" x14ac:dyDescent="0.25">
      <c r="A74" s="243" t="s">
        <v>120</v>
      </c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61"/>
      <c r="Y74" s="161"/>
    </row>
    <row r="75" spans="1:52" ht="14.25" customHeight="1" x14ac:dyDescent="0.25">
      <c r="A75" s="244" t="s">
        <v>111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60"/>
      <c r="Y75" s="160"/>
    </row>
    <row r="76" spans="1:52" ht="27" customHeight="1" x14ac:dyDescent="0.25">
      <c r="A76" s="55" t="s">
        <v>121</v>
      </c>
      <c r="B76" s="55" t="s">
        <v>122</v>
      </c>
      <c r="C76" s="32">
        <v>4301135053</v>
      </c>
      <c r="D76" s="245">
        <v>4607111036407</v>
      </c>
      <c r="E76" s="189"/>
      <c r="F76" s="164">
        <v>0.3</v>
      </c>
      <c r="G76" s="33">
        <v>14</v>
      </c>
      <c r="H76" s="164">
        <v>4.2</v>
      </c>
      <c r="I76" s="164">
        <v>4.5292000000000003</v>
      </c>
      <c r="J76" s="33">
        <v>70</v>
      </c>
      <c r="K76" s="34" t="s">
        <v>62</v>
      </c>
      <c r="L76" s="33">
        <v>180</v>
      </c>
      <c r="M76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6" s="247"/>
      <c r="O76" s="247"/>
      <c r="P76" s="247"/>
      <c r="Q76" s="189"/>
      <c r="R76" s="35"/>
      <c r="S76" s="35"/>
      <c r="T76" s="36" t="s">
        <v>63</v>
      </c>
      <c r="U76" s="165">
        <v>0</v>
      </c>
      <c r="V76" s="166">
        <f t="shared" ref="V76:V81" si="2">IFERROR(IF(U76="","",U76),"")</f>
        <v>0</v>
      </c>
      <c r="W76" s="37">
        <f t="shared" ref="W76:W81" si="3">IFERROR(IF(U76="","",U76*0.01788),"")</f>
        <v>0</v>
      </c>
      <c r="X76" s="57"/>
      <c r="Y76" s="58"/>
      <c r="AC76" s="62"/>
      <c r="AZ76" s="84" t="s">
        <v>71</v>
      </c>
    </row>
    <row r="77" spans="1:52" ht="16.5" customHeight="1" x14ac:dyDescent="0.25">
      <c r="A77" s="55" t="s">
        <v>123</v>
      </c>
      <c r="B77" s="55" t="s">
        <v>124</v>
      </c>
      <c r="C77" s="32">
        <v>4301135122</v>
      </c>
      <c r="D77" s="245">
        <v>4607111033628</v>
      </c>
      <c r="E77" s="189"/>
      <c r="F77" s="164">
        <v>0.3</v>
      </c>
      <c r="G77" s="33">
        <v>12</v>
      </c>
      <c r="H77" s="164">
        <v>3.6</v>
      </c>
      <c r="I77" s="164">
        <v>4.3036000000000003</v>
      </c>
      <c r="J77" s="33">
        <v>70</v>
      </c>
      <c r="K77" s="34" t="s">
        <v>62</v>
      </c>
      <c r="L77" s="33">
        <v>180</v>
      </c>
      <c r="M77" s="27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7" s="247"/>
      <c r="O77" s="247"/>
      <c r="P77" s="247"/>
      <c r="Q77" s="189"/>
      <c r="R77" s="35"/>
      <c r="S77" s="35"/>
      <c r="T77" s="36" t="s">
        <v>63</v>
      </c>
      <c r="U77" s="165">
        <v>70</v>
      </c>
      <c r="V77" s="166">
        <f t="shared" si="2"/>
        <v>70</v>
      </c>
      <c r="W77" s="37">
        <f t="shared" si="3"/>
        <v>1.2516</v>
      </c>
      <c r="X77" s="57"/>
      <c r="Y77" s="58"/>
      <c r="AC77" s="62"/>
      <c r="AZ77" s="85" t="s">
        <v>71</v>
      </c>
    </row>
    <row r="78" spans="1:52" ht="27" customHeight="1" x14ac:dyDescent="0.25">
      <c r="A78" s="55" t="s">
        <v>125</v>
      </c>
      <c r="B78" s="55" t="s">
        <v>126</v>
      </c>
      <c r="C78" s="32">
        <v>4301130400</v>
      </c>
      <c r="D78" s="245">
        <v>4607111033451</v>
      </c>
      <c r="E78" s="189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4" t="s">
        <v>62</v>
      </c>
      <c r="L78" s="33">
        <v>180</v>
      </c>
      <c r="M78" s="27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8" s="247"/>
      <c r="O78" s="247"/>
      <c r="P78" s="247"/>
      <c r="Q78" s="189"/>
      <c r="R78" s="35"/>
      <c r="S78" s="35"/>
      <c r="T78" s="36" t="s">
        <v>63</v>
      </c>
      <c r="U78" s="165">
        <v>70</v>
      </c>
      <c r="V78" s="166">
        <f t="shared" si="2"/>
        <v>70</v>
      </c>
      <c r="W78" s="37">
        <f t="shared" si="3"/>
        <v>1.2516</v>
      </c>
      <c r="X78" s="57"/>
      <c r="Y78" s="58"/>
      <c r="AC78" s="62"/>
      <c r="AZ78" s="86" t="s">
        <v>71</v>
      </c>
    </row>
    <row r="79" spans="1:52" ht="27" customHeight="1" x14ac:dyDescent="0.25">
      <c r="A79" s="55" t="s">
        <v>127</v>
      </c>
      <c r="B79" s="55" t="s">
        <v>128</v>
      </c>
      <c r="C79" s="32">
        <v>4301135120</v>
      </c>
      <c r="D79" s="245">
        <v>4607111035141</v>
      </c>
      <c r="E79" s="189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4" t="s">
        <v>62</v>
      </c>
      <c r="L79" s="33">
        <v>180</v>
      </c>
      <c r="M79" s="27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79" s="247"/>
      <c r="O79" s="247"/>
      <c r="P79" s="247"/>
      <c r="Q79" s="189"/>
      <c r="R79" s="35"/>
      <c r="S79" s="35"/>
      <c r="T79" s="36" t="s">
        <v>63</v>
      </c>
      <c r="U79" s="165">
        <v>0</v>
      </c>
      <c r="V79" s="166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129</v>
      </c>
      <c r="B80" s="55" t="s">
        <v>130</v>
      </c>
      <c r="C80" s="32">
        <v>4301135111</v>
      </c>
      <c r="D80" s="245">
        <v>4607111035028</v>
      </c>
      <c r="E80" s="189"/>
      <c r="F80" s="164">
        <v>0.48</v>
      </c>
      <c r="G80" s="33">
        <v>8</v>
      </c>
      <c r="H80" s="164">
        <v>3.84</v>
      </c>
      <c r="I80" s="164">
        <v>4.4488000000000003</v>
      </c>
      <c r="J80" s="33">
        <v>70</v>
      </c>
      <c r="K80" s="34" t="s">
        <v>62</v>
      </c>
      <c r="L80" s="33">
        <v>180</v>
      </c>
      <c r="M80" s="27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0" s="247"/>
      <c r="O80" s="247"/>
      <c r="P80" s="247"/>
      <c r="Q80" s="189"/>
      <c r="R80" s="35"/>
      <c r="S80" s="35"/>
      <c r="T80" s="36" t="s">
        <v>63</v>
      </c>
      <c r="U80" s="165">
        <v>0</v>
      </c>
      <c r="V80" s="166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131</v>
      </c>
      <c r="B81" s="55" t="s">
        <v>132</v>
      </c>
      <c r="C81" s="32">
        <v>4301135109</v>
      </c>
      <c r="D81" s="245">
        <v>4607111033444</v>
      </c>
      <c r="E81" s="189"/>
      <c r="F81" s="164">
        <v>0.3</v>
      </c>
      <c r="G81" s="33">
        <v>12</v>
      </c>
      <c r="H81" s="164">
        <v>3.6</v>
      </c>
      <c r="I81" s="164">
        <v>4.3036000000000003</v>
      </c>
      <c r="J81" s="33">
        <v>70</v>
      </c>
      <c r="K81" s="34" t="s">
        <v>62</v>
      </c>
      <c r="L81" s="33">
        <v>180</v>
      </c>
      <c r="M81" s="27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1" s="247"/>
      <c r="O81" s="247"/>
      <c r="P81" s="247"/>
      <c r="Q81" s="189"/>
      <c r="R81" s="35"/>
      <c r="S81" s="35"/>
      <c r="T81" s="36" t="s">
        <v>63</v>
      </c>
      <c r="U81" s="165">
        <v>120</v>
      </c>
      <c r="V81" s="166">
        <f t="shared" si="2"/>
        <v>120</v>
      </c>
      <c r="W81" s="37">
        <f t="shared" si="3"/>
        <v>2.1456</v>
      </c>
      <c r="X81" s="57"/>
      <c r="Y81" s="58"/>
      <c r="AC81" s="62"/>
      <c r="AZ81" s="89" t="s">
        <v>71</v>
      </c>
    </row>
    <row r="82" spans="1:52" x14ac:dyDescent="0.2">
      <c r="A82" s="249"/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250"/>
      <c r="M82" s="248" t="s">
        <v>64</v>
      </c>
      <c r="N82" s="201"/>
      <c r="O82" s="201"/>
      <c r="P82" s="201"/>
      <c r="Q82" s="201"/>
      <c r="R82" s="201"/>
      <c r="S82" s="202"/>
      <c r="T82" s="38" t="s">
        <v>63</v>
      </c>
      <c r="U82" s="167">
        <f>IFERROR(SUM(U76:U81),"0")</f>
        <v>260</v>
      </c>
      <c r="V82" s="167">
        <f>IFERROR(SUM(V76:V81),"0")</f>
        <v>260</v>
      </c>
      <c r="W82" s="167">
        <f>IFERROR(IF(W76="",0,W76),"0")+IFERROR(IF(W77="",0,W77),"0")+IFERROR(IF(W78="",0,W78),"0")+IFERROR(IF(W79="",0,W79),"0")+IFERROR(IF(W80="",0,W80),"0")+IFERROR(IF(W81="",0,W81),"0")</f>
        <v>4.6487999999999996</v>
      </c>
      <c r="X82" s="168"/>
      <c r="Y82" s="168"/>
    </row>
    <row r="83" spans="1:52" x14ac:dyDescent="0.2">
      <c r="A83" s="173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250"/>
      <c r="M83" s="248" t="s">
        <v>64</v>
      </c>
      <c r="N83" s="201"/>
      <c r="O83" s="201"/>
      <c r="P83" s="201"/>
      <c r="Q83" s="201"/>
      <c r="R83" s="201"/>
      <c r="S83" s="202"/>
      <c r="T83" s="38" t="s">
        <v>65</v>
      </c>
      <c r="U83" s="167">
        <f>IFERROR(SUMPRODUCT(U76:U81*H76:H81),"0")</f>
        <v>936</v>
      </c>
      <c r="V83" s="167">
        <f>IFERROR(SUMPRODUCT(V76:V81*H76:H81),"0")</f>
        <v>936</v>
      </c>
      <c r="W83" s="38"/>
      <c r="X83" s="168"/>
      <c r="Y83" s="168"/>
    </row>
    <row r="84" spans="1:52" ht="16.5" customHeight="1" x14ac:dyDescent="0.25">
      <c r="A84" s="243" t="s">
        <v>133</v>
      </c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61"/>
      <c r="Y84" s="161"/>
    </row>
    <row r="85" spans="1:52" ht="14.25" customHeight="1" x14ac:dyDescent="0.25">
      <c r="A85" s="244" t="s">
        <v>133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60"/>
      <c r="Y85" s="160"/>
    </row>
    <row r="86" spans="1:52" ht="27" customHeight="1" x14ac:dyDescent="0.25">
      <c r="A86" s="55" t="s">
        <v>134</v>
      </c>
      <c r="B86" s="55" t="s">
        <v>135</v>
      </c>
      <c r="C86" s="32">
        <v>4301136013</v>
      </c>
      <c r="D86" s="245">
        <v>4607025784012</v>
      </c>
      <c r="E86" s="189"/>
      <c r="F86" s="164">
        <v>0.09</v>
      </c>
      <c r="G86" s="33">
        <v>24</v>
      </c>
      <c r="H86" s="164">
        <v>2.16</v>
      </c>
      <c r="I86" s="164">
        <v>2.4912000000000001</v>
      </c>
      <c r="J86" s="33">
        <v>126</v>
      </c>
      <c r="K86" s="34" t="s">
        <v>62</v>
      </c>
      <c r="L86" s="33">
        <v>180</v>
      </c>
      <c r="M86" s="27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6" s="247"/>
      <c r="O86" s="247"/>
      <c r="P86" s="247"/>
      <c r="Q86" s="189"/>
      <c r="R86" s="35"/>
      <c r="S86" s="35"/>
      <c r="T86" s="36" t="s">
        <v>63</v>
      </c>
      <c r="U86" s="165">
        <v>5</v>
      </c>
      <c r="V86" s="166">
        <f>IFERROR(IF(U86="","",U86),"")</f>
        <v>5</v>
      </c>
      <c r="W86" s="37">
        <f>IFERROR(IF(U86="","",U86*0.00936),"")</f>
        <v>4.6800000000000001E-2</v>
      </c>
      <c r="X86" s="57"/>
      <c r="Y86" s="58"/>
      <c r="AC86" s="62"/>
      <c r="AZ86" s="90" t="s">
        <v>71</v>
      </c>
    </row>
    <row r="87" spans="1:52" ht="27" customHeight="1" x14ac:dyDescent="0.25">
      <c r="A87" s="55" t="s">
        <v>136</v>
      </c>
      <c r="B87" s="55" t="s">
        <v>137</v>
      </c>
      <c r="C87" s="32">
        <v>4301136012</v>
      </c>
      <c r="D87" s="245">
        <v>4607025784319</v>
      </c>
      <c r="E87" s="189"/>
      <c r="F87" s="164">
        <v>0.36</v>
      </c>
      <c r="G87" s="33">
        <v>10</v>
      </c>
      <c r="H87" s="164">
        <v>3.6</v>
      </c>
      <c r="I87" s="164">
        <v>4.2439999999999998</v>
      </c>
      <c r="J87" s="33">
        <v>70</v>
      </c>
      <c r="K87" s="34" t="s">
        <v>62</v>
      </c>
      <c r="L87" s="33">
        <v>180</v>
      </c>
      <c r="M87" s="27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7" s="247"/>
      <c r="O87" s="247"/>
      <c r="P87" s="247"/>
      <c r="Q87" s="189"/>
      <c r="R87" s="35"/>
      <c r="S87" s="35"/>
      <c r="T87" s="36" t="s">
        <v>63</v>
      </c>
      <c r="U87" s="165">
        <v>0</v>
      </c>
      <c r="V87" s="166">
        <f>IFERROR(IF(U87="","",U87),"")</f>
        <v>0</v>
      </c>
      <c r="W87" s="37">
        <f>IFERROR(IF(U87="","",U87*0.01788),"")</f>
        <v>0</v>
      </c>
      <c r="X87" s="57"/>
      <c r="Y87" s="58"/>
      <c r="AC87" s="62"/>
      <c r="AZ87" s="91" t="s">
        <v>71</v>
      </c>
    </row>
    <row r="88" spans="1:52" ht="16.5" customHeight="1" x14ac:dyDescent="0.25">
      <c r="A88" s="55" t="s">
        <v>138</v>
      </c>
      <c r="B88" s="55" t="s">
        <v>139</v>
      </c>
      <c r="C88" s="32">
        <v>4301136014</v>
      </c>
      <c r="D88" s="245">
        <v>4607111035370</v>
      </c>
      <c r="E88" s="189"/>
      <c r="F88" s="164">
        <v>0.14000000000000001</v>
      </c>
      <c r="G88" s="33">
        <v>22</v>
      </c>
      <c r="H88" s="164">
        <v>3.08</v>
      </c>
      <c r="I88" s="164">
        <v>3.464</v>
      </c>
      <c r="J88" s="33">
        <v>84</v>
      </c>
      <c r="K88" s="34" t="s">
        <v>62</v>
      </c>
      <c r="L88" s="33">
        <v>180</v>
      </c>
      <c r="M88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8" s="247"/>
      <c r="O88" s="247"/>
      <c r="P88" s="247"/>
      <c r="Q88" s="189"/>
      <c r="R88" s="35"/>
      <c r="S88" s="35"/>
      <c r="T88" s="36" t="s">
        <v>63</v>
      </c>
      <c r="U88" s="165">
        <v>10</v>
      </c>
      <c r="V88" s="166">
        <f>IFERROR(IF(U88="","",U88),"")</f>
        <v>10</v>
      </c>
      <c r="W88" s="37">
        <f>IFERROR(IF(U88="","",U88*0.0155),"")</f>
        <v>0.155</v>
      </c>
      <c r="X88" s="57"/>
      <c r="Y88" s="58"/>
      <c r="AC88" s="62"/>
      <c r="AZ88" s="92" t="s">
        <v>71</v>
      </c>
    </row>
    <row r="89" spans="1:52" x14ac:dyDescent="0.2">
      <c r="A89" s="249"/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250"/>
      <c r="M89" s="248" t="s">
        <v>64</v>
      </c>
      <c r="N89" s="201"/>
      <c r="O89" s="201"/>
      <c r="P89" s="201"/>
      <c r="Q89" s="201"/>
      <c r="R89" s="201"/>
      <c r="S89" s="202"/>
      <c r="T89" s="38" t="s">
        <v>63</v>
      </c>
      <c r="U89" s="167">
        <f>IFERROR(SUM(U86:U88),"0")</f>
        <v>15</v>
      </c>
      <c r="V89" s="167">
        <f>IFERROR(SUM(V86:V88),"0")</f>
        <v>15</v>
      </c>
      <c r="W89" s="167">
        <f>IFERROR(IF(W86="",0,W86),"0")+IFERROR(IF(W87="",0,W87),"0")+IFERROR(IF(W88="",0,W88),"0")</f>
        <v>0.20180000000000001</v>
      </c>
      <c r="X89" s="168"/>
      <c r="Y89" s="168"/>
    </row>
    <row r="90" spans="1:52" x14ac:dyDescent="0.2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250"/>
      <c r="M90" s="248" t="s">
        <v>64</v>
      </c>
      <c r="N90" s="201"/>
      <c r="O90" s="201"/>
      <c r="P90" s="201"/>
      <c r="Q90" s="201"/>
      <c r="R90" s="201"/>
      <c r="S90" s="202"/>
      <c r="T90" s="38" t="s">
        <v>65</v>
      </c>
      <c r="U90" s="167">
        <f>IFERROR(SUMPRODUCT(U86:U88*H86:H88),"0")</f>
        <v>41.6</v>
      </c>
      <c r="V90" s="167">
        <f>IFERROR(SUMPRODUCT(V86:V88*H86:H88),"0")</f>
        <v>41.6</v>
      </c>
      <c r="W90" s="38"/>
      <c r="X90" s="168"/>
      <c r="Y90" s="168"/>
    </row>
    <row r="91" spans="1:52" ht="16.5" customHeight="1" x14ac:dyDescent="0.25">
      <c r="A91" s="243" t="s">
        <v>140</v>
      </c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61"/>
      <c r="Y91" s="161"/>
    </row>
    <row r="92" spans="1:52" ht="14.25" customHeight="1" x14ac:dyDescent="0.25">
      <c r="A92" s="244" t="s">
        <v>59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60"/>
      <c r="Y92" s="160"/>
    </row>
    <row r="93" spans="1:52" ht="27" customHeight="1" x14ac:dyDescent="0.25">
      <c r="A93" s="55" t="s">
        <v>141</v>
      </c>
      <c r="B93" s="55" t="s">
        <v>142</v>
      </c>
      <c r="C93" s="32">
        <v>4301070906</v>
      </c>
      <c r="D93" s="245">
        <v>4607111033970</v>
      </c>
      <c r="E93" s="189"/>
      <c r="F93" s="164">
        <v>0.43</v>
      </c>
      <c r="G93" s="33">
        <v>16</v>
      </c>
      <c r="H93" s="164">
        <v>6.88</v>
      </c>
      <c r="I93" s="164">
        <v>7.1996000000000002</v>
      </c>
      <c r="J93" s="33">
        <v>84</v>
      </c>
      <c r="K93" s="34" t="s">
        <v>62</v>
      </c>
      <c r="L93" s="33">
        <v>150</v>
      </c>
      <c r="M93" s="280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3" s="247"/>
      <c r="O93" s="247"/>
      <c r="P93" s="247"/>
      <c r="Q93" s="189"/>
      <c r="R93" s="35"/>
      <c r="S93" s="35"/>
      <c r="T93" s="36" t="s">
        <v>63</v>
      </c>
      <c r="U93" s="165">
        <v>80</v>
      </c>
      <c r="V93" s="166">
        <f>IFERROR(IF(U93="","",U93),"")</f>
        <v>80</v>
      </c>
      <c r="W93" s="37">
        <f>IFERROR(IF(U93="","",U93*0.0155),"")</f>
        <v>1.24</v>
      </c>
      <c r="X93" s="57"/>
      <c r="Y93" s="58"/>
      <c r="AC93" s="62"/>
      <c r="AZ93" s="93" t="s">
        <v>1</v>
      </c>
    </row>
    <row r="94" spans="1:52" ht="27" customHeight="1" x14ac:dyDescent="0.25">
      <c r="A94" s="55" t="s">
        <v>143</v>
      </c>
      <c r="B94" s="55" t="s">
        <v>144</v>
      </c>
      <c r="C94" s="32">
        <v>4301070907</v>
      </c>
      <c r="D94" s="245">
        <v>4607111034144</v>
      </c>
      <c r="E94" s="189"/>
      <c r="F94" s="164">
        <v>0.9</v>
      </c>
      <c r="G94" s="33">
        <v>8</v>
      </c>
      <c r="H94" s="164">
        <v>7.2</v>
      </c>
      <c r="I94" s="164">
        <v>7.4859999999999998</v>
      </c>
      <c r="J94" s="33">
        <v>84</v>
      </c>
      <c r="K94" s="34" t="s">
        <v>62</v>
      </c>
      <c r="L94" s="33">
        <v>150</v>
      </c>
      <c r="M94" s="281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4" s="247"/>
      <c r="O94" s="247"/>
      <c r="P94" s="247"/>
      <c r="Q94" s="189"/>
      <c r="R94" s="35"/>
      <c r="S94" s="35"/>
      <c r="T94" s="36" t="s">
        <v>63</v>
      </c>
      <c r="U94" s="165">
        <v>80</v>
      </c>
      <c r="V94" s="166">
        <f>IFERROR(IF(U94="","",U94),"")</f>
        <v>80</v>
      </c>
      <c r="W94" s="37">
        <f>IFERROR(IF(U94="","",U94*0.0155),"")</f>
        <v>1.24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145</v>
      </c>
      <c r="B95" s="55" t="s">
        <v>146</v>
      </c>
      <c r="C95" s="32">
        <v>4301070904</v>
      </c>
      <c r="D95" s="245">
        <v>4607111033987</v>
      </c>
      <c r="E95" s="189"/>
      <c r="F95" s="164">
        <v>0.43</v>
      </c>
      <c r="G95" s="33">
        <v>16</v>
      </c>
      <c r="H95" s="164">
        <v>6.88</v>
      </c>
      <c r="I95" s="164">
        <v>7.1996000000000002</v>
      </c>
      <c r="J95" s="33">
        <v>84</v>
      </c>
      <c r="K95" s="34" t="s">
        <v>62</v>
      </c>
      <c r="L95" s="33">
        <v>150</v>
      </c>
      <c r="M95" s="282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5" s="247"/>
      <c r="O95" s="247"/>
      <c r="P95" s="247"/>
      <c r="Q95" s="189"/>
      <c r="R95" s="35"/>
      <c r="S95" s="35"/>
      <c r="T95" s="36" t="s">
        <v>63</v>
      </c>
      <c r="U95" s="165">
        <v>80</v>
      </c>
      <c r="V95" s="166">
        <f>IFERROR(IF(U95="","",U95),"")</f>
        <v>80</v>
      </c>
      <c r="W95" s="37">
        <f>IFERROR(IF(U95="","",U95*0.0155),"")</f>
        <v>1.24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147</v>
      </c>
      <c r="B96" s="55" t="s">
        <v>148</v>
      </c>
      <c r="C96" s="32">
        <v>4301070905</v>
      </c>
      <c r="D96" s="245">
        <v>4607111034151</v>
      </c>
      <c r="E96" s="189"/>
      <c r="F96" s="164">
        <v>0.9</v>
      </c>
      <c r="G96" s="33">
        <v>8</v>
      </c>
      <c r="H96" s="164">
        <v>7.2</v>
      </c>
      <c r="I96" s="164">
        <v>7.4859999999999998</v>
      </c>
      <c r="J96" s="33">
        <v>84</v>
      </c>
      <c r="K96" s="34" t="s">
        <v>62</v>
      </c>
      <c r="L96" s="33">
        <v>150</v>
      </c>
      <c r="M96" s="28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6" s="247"/>
      <c r="O96" s="247"/>
      <c r="P96" s="247"/>
      <c r="Q96" s="189"/>
      <c r="R96" s="35"/>
      <c r="S96" s="35"/>
      <c r="T96" s="36" t="s">
        <v>63</v>
      </c>
      <c r="U96" s="165">
        <v>80</v>
      </c>
      <c r="V96" s="166">
        <f>IFERROR(IF(U96="","",U96),"")</f>
        <v>80</v>
      </c>
      <c r="W96" s="37">
        <f>IFERROR(IF(U96="","",U96*0.0155),"")</f>
        <v>1.24</v>
      </c>
      <c r="X96" s="57"/>
      <c r="Y96" s="58"/>
      <c r="AC96" s="62"/>
      <c r="AZ96" s="96" t="s">
        <v>1</v>
      </c>
    </row>
    <row r="97" spans="1:52" x14ac:dyDescent="0.2">
      <c r="A97" s="249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250"/>
      <c r="M97" s="248" t="s">
        <v>64</v>
      </c>
      <c r="N97" s="201"/>
      <c r="O97" s="201"/>
      <c r="P97" s="201"/>
      <c r="Q97" s="201"/>
      <c r="R97" s="201"/>
      <c r="S97" s="202"/>
      <c r="T97" s="38" t="s">
        <v>63</v>
      </c>
      <c r="U97" s="167">
        <f>IFERROR(SUM(U93:U96),"0")</f>
        <v>320</v>
      </c>
      <c r="V97" s="167">
        <f>IFERROR(SUM(V93:V96),"0")</f>
        <v>320</v>
      </c>
      <c r="W97" s="167">
        <f>IFERROR(IF(W93="",0,W93),"0")+IFERROR(IF(W94="",0,W94),"0")+IFERROR(IF(W95="",0,W95),"0")+IFERROR(IF(W96="",0,W96),"0")</f>
        <v>4.96</v>
      </c>
      <c r="X97" s="168"/>
      <c r="Y97" s="168"/>
    </row>
    <row r="98" spans="1:52" x14ac:dyDescent="0.2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250"/>
      <c r="M98" s="248" t="s">
        <v>64</v>
      </c>
      <c r="N98" s="201"/>
      <c r="O98" s="201"/>
      <c r="P98" s="201"/>
      <c r="Q98" s="201"/>
      <c r="R98" s="201"/>
      <c r="S98" s="202"/>
      <c r="T98" s="38" t="s">
        <v>65</v>
      </c>
      <c r="U98" s="167">
        <f>IFERROR(SUMPRODUCT(U93:U96*H93:H96),"0")</f>
        <v>2252.8000000000002</v>
      </c>
      <c r="V98" s="167">
        <f>IFERROR(SUMPRODUCT(V93:V96*H93:H96),"0")</f>
        <v>2252.8000000000002</v>
      </c>
      <c r="W98" s="38"/>
      <c r="X98" s="168"/>
      <c r="Y98" s="168"/>
    </row>
    <row r="99" spans="1:52" ht="16.5" customHeight="1" x14ac:dyDescent="0.25">
      <c r="A99" s="243" t="s">
        <v>149</v>
      </c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61"/>
      <c r="Y99" s="161"/>
    </row>
    <row r="100" spans="1:52" ht="14.25" customHeight="1" x14ac:dyDescent="0.25">
      <c r="A100" s="244" t="s">
        <v>111</v>
      </c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60"/>
      <c r="Y100" s="160"/>
    </row>
    <row r="101" spans="1:52" ht="27" customHeight="1" x14ac:dyDescent="0.25">
      <c r="A101" s="55" t="s">
        <v>150</v>
      </c>
      <c r="B101" s="55" t="s">
        <v>151</v>
      </c>
      <c r="C101" s="32">
        <v>4301135162</v>
      </c>
      <c r="D101" s="245">
        <v>4607111034014</v>
      </c>
      <c r="E101" s="189"/>
      <c r="F101" s="164">
        <v>0.25</v>
      </c>
      <c r="G101" s="33">
        <v>12</v>
      </c>
      <c r="H101" s="164">
        <v>3</v>
      </c>
      <c r="I101" s="164">
        <v>3.7035999999999998</v>
      </c>
      <c r="J101" s="33">
        <v>70</v>
      </c>
      <c r="K101" s="34" t="s">
        <v>62</v>
      </c>
      <c r="L101" s="33">
        <v>180</v>
      </c>
      <c r="M101" s="2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1" s="247"/>
      <c r="O101" s="247"/>
      <c r="P101" s="247"/>
      <c r="Q101" s="189"/>
      <c r="R101" s="35"/>
      <c r="S101" s="35"/>
      <c r="T101" s="36" t="s">
        <v>63</v>
      </c>
      <c r="U101" s="165">
        <v>70</v>
      </c>
      <c r="V101" s="166">
        <f>IFERROR(IF(U101="","",U101),"")</f>
        <v>70</v>
      </c>
      <c r="W101" s="37">
        <f>IFERROR(IF(U101="","",U101*0.01788),"")</f>
        <v>1.2516</v>
      </c>
      <c r="X101" s="57"/>
      <c r="Y101" s="58"/>
      <c r="AC101" s="62"/>
      <c r="AZ101" s="97" t="s">
        <v>71</v>
      </c>
    </row>
    <row r="102" spans="1:52" ht="27" customHeight="1" x14ac:dyDescent="0.25">
      <c r="A102" s="55" t="s">
        <v>152</v>
      </c>
      <c r="B102" s="55" t="s">
        <v>153</v>
      </c>
      <c r="C102" s="32">
        <v>4301135117</v>
      </c>
      <c r="D102" s="245">
        <v>4607111033994</v>
      </c>
      <c r="E102" s="189"/>
      <c r="F102" s="164">
        <v>0.25</v>
      </c>
      <c r="G102" s="33">
        <v>12</v>
      </c>
      <c r="H102" s="164">
        <v>3</v>
      </c>
      <c r="I102" s="164">
        <v>3.7035999999999998</v>
      </c>
      <c r="J102" s="33">
        <v>70</v>
      </c>
      <c r="K102" s="34" t="s">
        <v>62</v>
      </c>
      <c r="L102" s="33">
        <v>180</v>
      </c>
      <c r="M102" s="28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2" s="247"/>
      <c r="O102" s="247"/>
      <c r="P102" s="247"/>
      <c r="Q102" s="189"/>
      <c r="R102" s="35"/>
      <c r="S102" s="35"/>
      <c r="T102" s="36" t="s">
        <v>63</v>
      </c>
      <c r="U102" s="165">
        <v>100</v>
      </c>
      <c r="V102" s="166">
        <f>IFERROR(IF(U102="","",U102),"")</f>
        <v>100</v>
      </c>
      <c r="W102" s="37">
        <f>IFERROR(IF(U102="","",U102*0.01788),"")</f>
        <v>1.788</v>
      </c>
      <c r="X102" s="57"/>
      <c r="Y102" s="58"/>
      <c r="AC102" s="62"/>
      <c r="AZ102" s="98" t="s">
        <v>71</v>
      </c>
    </row>
    <row r="103" spans="1:52" x14ac:dyDescent="0.2">
      <c r="A103" s="249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250"/>
      <c r="M103" s="248" t="s">
        <v>64</v>
      </c>
      <c r="N103" s="201"/>
      <c r="O103" s="201"/>
      <c r="P103" s="201"/>
      <c r="Q103" s="201"/>
      <c r="R103" s="201"/>
      <c r="S103" s="202"/>
      <c r="T103" s="38" t="s">
        <v>63</v>
      </c>
      <c r="U103" s="167">
        <f>IFERROR(SUM(U101:U102),"0")</f>
        <v>170</v>
      </c>
      <c r="V103" s="167">
        <f>IFERROR(SUM(V101:V102),"0")</f>
        <v>170</v>
      </c>
      <c r="W103" s="167">
        <f>IFERROR(IF(W101="",0,W101),"0")+IFERROR(IF(W102="",0,W102),"0")</f>
        <v>3.0396000000000001</v>
      </c>
      <c r="X103" s="168"/>
      <c r="Y103" s="168"/>
    </row>
    <row r="104" spans="1:52" x14ac:dyDescent="0.2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250"/>
      <c r="M104" s="248" t="s">
        <v>64</v>
      </c>
      <c r="N104" s="201"/>
      <c r="O104" s="201"/>
      <c r="P104" s="201"/>
      <c r="Q104" s="201"/>
      <c r="R104" s="201"/>
      <c r="S104" s="202"/>
      <c r="T104" s="38" t="s">
        <v>65</v>
      </c>
      <c r="U104" s="167">
        <f>IFERROR(SUMPRODUCT(U101:U102*H101:H102),"0")</f>
        <v>510</v>
      </c>
      <c r="V104" s="167">
        <f>IFERROR(SUMPRODUCT(V101:V102*H101:H102),"0")</f>
        <v>510</v>
      </c>
      <c r="W104" s="38"/>
      <c r="X104" s="168"/>
      <c r="Y104" s="168"/>
    </row>
    <row r="105" spans="1:52" ht="16.5" customHeight="1" x14ac:dyDescent="0.25">
      <c r="A105" s="243" t="s">
        <v>154</v>
      </c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61"/>
      <c r="Y105" s="161"/>
    </row>
    <row r="106" spans="1:52" ht="14.25" customHeight="1" x14ac:dyDescent="0.25">
      <c r="A106" s="244" t="s">
        <v>111</v>
      </c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60"/>
      <c r="Y106" s="160"/>
    </row>
    <row r="107" spans="1:52" ht="16.5" customHeight="1" x14ac:dyDescent="0.25">
      <c r="A107" s="55" t="s">
        <v>155</v>
      </c>
      <c r="B107" s="55" t="s">
        <v>156</v>
      </c>
      <c r="C107" s="32">
        <v>4301135112</v>
      </c>
      <c r="D107" s="245">
        <v>4607111034199</v>
      </c>
      <c r="E107" s="189"/>
      <c r="F107" s="164">
        <v>0.25</v>
      </c>
      <c r="G107" s="33">
        <v>12</v>
      </c>
      <c r="H107" s="164">
        <v>3</v>
      </c>
      <c r="I107" s="164">
        <v>3.7035999999999998</v>
      </c>
      <c r="J107" s="33">
        <v>70</v>
      </c>
      <c r="K107" s="34" t="s">
        <v>62</v>
      </c>
      <c r="L107" s="33">
        <v>180</v>
      </c>
      <c r="M107" s="28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7" s="247"/>
      <c r="O107" s="247"/>
      <c r="P107" s="247"/>
      <c r="Q107" s="189"/>
      <c r="R107" s="35"/>
      <c r="S107" s="35"/>
      <c r="T107" s="36" t="s">
        <v>63</v>
      </c>
      <c r="U107" s="165">
        <v>70</v>
      </c>
      <c r="V107" s="166">
        <f>IFERROR(IF(U107="","",U107),"")</f>
        <v>70</v>
      </c>
      <c r="W107" s="37">
        <f>IFERROR(IF(U107="","",U107*0.01788),"")</f>
        <v>1.2516</v>
      </c>
      <c r="X107" s="57"/>
      <c r="Y107" s="58"/>
      <c r="AC107" s="62"/>
      <c r="AZ107" s="99" t="s">
        <v>71</v>
      </c>
    </row>
    <row r="108" spans="1:52" x14ac:dyDescent="0.2">
      <c r="A108" s="249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250"/>
      <c r="M108" s="248" t="s">
        <v>64</v>
      </c>
      <c r="N108" s="201"/>
      <c r="O108" s="201"/>
      <c r="P108" s="201"/>
      <c r="Q108" s="201"/>
      <c r="R108" s="201"/>
      <c r="S108" s="202"/>
      <c r="T108" s="38" t="s">
        <v>63</v>
      </c>
      <c r="U108" s="167">
        <f>IFERROR(SUM(U107:U107),"0")</f>
        <v>70</v>
      </c>
      <c r="V108" s="167">
        <f>IFERROR(SUM(V107:V107),"0")</f>
        <v>70</v>
      </c>
      <c r="W108" s="167">
        <f>IFERROR(IF(W107="",0,W107),"0")</f>
        <v>1.2516</v>
      </c>
      <c r="X108" s="168"/>
      <c r="Y108" s="168"/>
    </row>
    <row r="109" spans="1:52" x14ac:dyDescent="0.2">
      <c r="A109" s="173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250"/>
      <c r="M109" s="248" t="s">
        <v>64</v>
      </c>
      <c r="N109" s="201"/>
      <c r="O109" s="201"/>
      <c r="P109" s="201"/>
      <c r="Q109" s="201"/>
      <c r="R109" s="201"/>
      <c r="S109" s="202"/>
      <c r="T109" s="38" t="s">
        <v>65</v>
      </c>
      <c r="U109" s="167">
        <f>IFERROR(SUMPRODUCT(U107:U107*H107:H107),"0")</f>
        <v>210</v>
      </c>
      <c r="V109" s="167">
        <f>IFERROR(SUMPRODUCT(V107:V107*H107:H107),"0")</f>
        <v>210</v>
      </c>
      <c r="W109" s="38"/>
      <c r="X109" s="168"/>
      <c r="Y109" s="168"/>
    </row>
    <row r="110" spans="1:52" ht="16.5" customHeight="1" x14ac:dyDescent="0.25">
      <c r="A110" s="243" t="s">
        <v>157</v>
      </c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61"/>
      <c r="Y110" s="161"/>
    </row>
    <row r="111" spans="1:52" ht="14.25" customHeight="1" x14ac:dyDescent="0.25">
      <c r="A111" s="244" t="s">
        <v>111</v>
      </c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60"/>
      <c r="Y111" s="160"/>
    </row>
    <row r="112" spans="1:52" ht="27" customHeight="1" x14ac:dyDescent="0.25">
      <c r="A112" s="55" t="s">
        <v>158</v>
      </c>
      <c r="B112" s="55" t="s">
        <v>159</v>
      </c>
      <c r="C112" s="32">
        <v>4301130006</v>
      </c>
      <c r="D112" s="245">
        <v>4607111034670</v>
      </c>
      <c r="E112" s="189"/>
      <c r="F112" s="164">
        <v>3</v>
      </c>
      <c r="G112" s="33">
        <v>1</v>
      </c>
      <c r="H112" s="164">
        <v>3</v>
      </c>
      <c r="I112" s="164">
        <v>3.1949999999999998</v>
      </c>
      <c r="J112" s="33">
        <v>126</v>
      </c>
      <c r="K112" s="34" t="s">
        <v>62</v>
      </c>
      <c r="L112" s="33">
        <v>180</v>
      </c>
      <c r="M112" s="28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2" s="247"/>
      <c r="O112" s="247"/>
      <c r="P112" s="247"/>
      <c r="Q112" s="189"/>
      <c r="R112" s="35"/>
      <c r="S112" s="35"/>
      <c r="T112" s="36" t="s">
        <v>63</v>
      </c>
      <c r="U112" s="165">
        <v>0</v>
      </c>
      <c r="V112" s="166">
        <f>IFERROR(IF(U112="","",U112),"")</f>
        <v>0</v>
      </c>
      <c r="W112" s="37">
        <f>IFERROR(IF(U112="","",U112*0.00936),"")</f>
        <v>0</v>
      </c>
      <c r="X112" s="57" t="s">
        <v>160</v>
      </c>
      <c r="Y112" s="58"/>
      <c r="AC112" s="62"/>
      <c r="AZ112" s="100" t="s">
        <v>71</v>
      </c>
    </row>
    <row r="113" spans="1:52" ht="27" customHeight="1" x14ac:dyDescent="0.25">
      <c r="A113" s="55" t="s">
        <v>161</v>
      </c>
      <c r="B113" s="55" t="s">
        <v>162</v>
      </c>
      <c r="C113" s="32">
        <v>4301130003</v>
      </c>
      <c r="D113" s="245">
        <v>4607111034687</v>
      </c>
      <c r="E113" s="189"/>
      <c r="F113" s="164">
        <v>3</v>
      </c>
      <c r="G113" s="33">
        <v>1</v>
      </c>
      <c r="H113" s="164">
        <v>3</v>
      </c>
      <c r="I113" s="164">
        <v>3.1949999999999998</v>
      </c>
      <c r="J113" s="33">
        <v>126</v>
      </c>
      <c r="K113" s="34" t="s">
        <v>62</v>
      </c>
      <c r="L113" s="33">
        <v>180</v>
      </c>
      <c r="M113" s="288" t="s">
        <v>163</v>
      </c>
      <c r="N113" s="247"/>
      <c r="O113" s="247"/>
      <c r="P113" s="247"/>
      <c r="Q113" s="189"/>
      <c r="R113" s="35"/>
      <c r="S113" s="35"/>
      <c r="T113" s="36" t="s">
        <v>63</v>
      </c>
      <c r="U113" s="165">
        <v>0</v>
      </c>
      <c r="V113" s="166">
        <f>IFERROR(IF(U113="","",U113),"")</f>
        <v>0</v>
      </c>
      <c r="W113" s="37">
        <f>IFERROR(IF(U113="","",U113*0.00936),"")</f>
        <v>0</v>
      </c>
      <c r="X113" s="57" t="s">
        <v>160</v>
      </c>
      <c r="Y113" s="58"/>
      <c r="AC113" s="62"/>
      <c r="AZ113" s="101" t="s">
        <v>71</v>
      </c>
    </row>
    <row r="114" spans="1:52" ht="27" customHeight="1" x14ac:dyDescent="0.25">
      <c r="A114" s="55" t="s">
        <v>164</v>
      </c>
      <c r="B114" s="55" t="s">
        <v>165</v>
      </c>
      <c r="C114" s="32">
        <v>4301135115</v>
      </c>
      <c r="D114" s="245">
        <v>4607111034380</v>
      </c>
      <c r="E114" s="189"/>
      <c r="F114" s="164">
        <v>0.25</v>
      </c>
      <c r="G114" s="33">
        <v>12</v>
      </c>
      <c r="H114" s="164">
        <v>3</v>
      </c>
      <c r="I114" s="164">
        <v>3.7035999999999998</v>
      </c>
      <c r="J114" s="33">
        <v>70</v>
      </c>
      <c r="K114" s="34" t="s">
        <v>62</v>
      </c>
      <c r="L114" s="33">
        <v>180</v>
      </c>
      <c r="M114" s="28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4" s="247"/>
      <c r="O114" s="247"/>
      <c r="P114" s="247"/>
      <c r="Q114" s="189"/>
      <c r="R114" s="35"/>
      <c r="S114" s="35"/>
      <c r="T114" s="36" t="s">
        <v>63</v>
      </c>
      <c r="U114" s="165">
        <v>0</v>
      </c>
      <c r="V114" s="166">
        <f>IFERROR(IF(U114="","",U114),"")</f>
        <v>0</v>
      </c>
      <c r="W114" s="37">
        <f>IFERROR(IF(U114="","",U114*0.01788),"")</f>
        <v>0</v>
      </c>
      <c r="X114" s="57"/>
      <c r="Y114" s="58"/>
      <c r="AC114" s="62"/>
      <c r="AZ114" s="102" t="s">
        <v>71</v>
      </c>
    </row>
    <row r="115" spans="1:52" ht="27" customHeight="1" x14ac:dyDescent="0.25">
      <c r="A115" s="55" t="s">
        <v>166</v>
      </c>
      <c r="B115" s="55" t="s">
        <v>167</v>
      </c>
      <c r="C115" s="32">
        <v>4301135114</v>
      </c>
      <c r="D115" s="245">
        <v>4607111034397</v>
      </c>
      <c r="E115" s="189"/>
      <c r="F115" s="164">
        <v>0.25</v>
      </c>
      <c r="G115" s="33">
        <v>12</v>
      </c>
      <c r="H115" s="164">
        <v>3</v>
      </c>
      <c r="I115" s="164">
        <v>3.7035999999999998</v>
      </c>
      <c r="J115" s="33">
        <v>70</v>
      </c>
      <c r="K115" s="34" t="s">
        <v>62</v>
      </c>
      <c r="L115" s="33">
        <v>180</v>
      </c>
      <c r="M115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5" s="247"/>
      <c r="O115" s="247"/>
      <c r="P115" s="247"/>
      <c r="Q115" s="189"/>
      <c r="R115" s="35"/>
      <c r="S115" s="35"/>
      <c r="T115" s="36" t="s">
        <v>63</v>
      </c>
      <c r="U115" s="165">
        <v>0</v>
      </c>
      <c r="V115" s="166">
        <f>IFERROR(IF(U115="","",U115),"")</f>
        <v>0</v>
      </c>
      <c r="W115" s="37">
        <f>IFERROR(IF(U115="","",U115*0.01788),"")</f>
        <v>0</v>
      </c>
      <c r="X115" s="57"/>
      <c r="Y115" s="58"/>
      <c r="AC115" s="62"/>
      <c r="AZ115" s="103" t="s">
        <v>71</v>
      </c>
    </row>
    <row r="116" spans="1:52" x14ac:dyDescent="0.2">
      <c r="A116" s="249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250"/>
      <c r="M116" s="248" t="s">
        <v>64</v>
      </c>
      <c r="N116" s="201"/>
      <c r="O116" s="201"/>
      <c r="P116" s="201"/>
      <c r="Q116" s="201"/>
      <c r="R116" s="201"/>
      <c r="S116" s="202"/>
      <c r="T116" s="38" t="s">
        <v>63</v>
      </c>
      <c r="U116" s="167">
        <f>IFERROR(SUM(U112:U115),"0")</f>
        <v>0</v>
      </c>
      <c r="V116" s="167">
        <f>IFERROR(SUM(V112:V115),"0")</f>
        <v>0</v>
      </c>
      <c r="W116" s="167">
        <f>IFERROR(IF(W112="",0,W112),"0")+IFERROR(IF(W113="",0,W113),"0")+IFERROR(IF(W114="",0,W114),"0")+IFERROR(IF(W115="",0,W115),"0")</f>
        <v>0</v>
      </c>
      <c r="X116" s="168"/>
      <c r="Y116" s="168"/>
    </row>
    <row r="117" spans="1:52" x14ac:dyDescent="0.2">
      <c r="A117" s="173"/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250"/>
      <c r="M117" s="248" t="s">
        <v>64</v>
      </c>
      <c r="N117" s="201"/>
      <c r="O117" s="201"/>
      <c r="P117" s="201"/>
      <c r="Q117" s="201"/>
      <c r="R117" s="201"/>
      <c r="S117" s="202"/>
      <c r="T117" s="38" t="s">
        <v>65</v>
      </c>
      <c r="U117" s="167">
        <f>IFERROR(SUMPRODUCT(U112:U115*H112:H115),"0")</f>
        <v>0</v>
      </c>
      <c r="V117" s="167">
        <f>IFERROR(SUMPRODUCT(V112:V115*H112:H115),"0")</f>
        <v>0</v>
      </c>
      <c r="W117" s="38"/>
      <c r="X117" s="168"/>
      <c r="Y117" s="168"/>
    </row>
    <row r="118" spans="1:52" ht="16.5" customHeight="1" x14ac:dyDescent="0.25">
      <c r="A118" s="243" t="s">
        <v>168</v>
      </c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61"/>
      <c r="Y118" s="161"/>
    </row>
    <row r="119" spans="1:52" ht="14.25" customHeight="1" x14ac:dyDescent="0.25">
      <c r="A119" s="244" t="s">
        <v>111</v>
      </c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60"/>
      <c r="Y119" s="160"/>
    </row>
    <row r="120" spans="1:52" ht="27" customHeight="1" x14ac:dyDescent="0.25">
      <c r="A120" s="55" t="s">
        <v>169</v>
      </c>
      <c r="B120" s="55" t="s">
        <v>170</v>
      </c>
      <c r="C120" s="32">
        <v>4301135134</v>
      </c>
      <c r="D120" s="245">
        <v>4607111035806</v>
      </c>
      <c r="E120" s="189"/>
      <c r="F120" s="164">
        <v>0.25</v>
      </c>
      <c r="G120" s="33">
        <v>12</v>
      </c>
      <c r="H120" s="164">
        <v>3</v>
      </c>
      <c r="I120" s="164">
        <v>3.7035999999999998</v>
      </c>
      <c r="J120" s="33">
        <v>70</v>
      </c>
      <c r="K120" s="34" t="s">
        <v>62</v>
      </c>
      <c r="L120" s="33">
        <v>180</v>
      </c>
      <c r="M120" s="29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0" s="247"/>
      <c r="O120" s="247"/>
      <c r="P120" s="247"/>
      <c r="Q120" s="189"/>
      <c r="R120" s="35"/>
      <c r="S120" s="35"/>
      <c r="T120" s="36" t="s">
        <v>63</v>
      </c>
      <c r="U120" s="165">
        <v>0</v>
      </c>
      <c r="V120" s="166">
        <f>IFERROR(IF(U120="","",U120),"")</f>
        <v>0</v>
      </c>
      <c r="W120" s="37">
        <f>IFERROR(IF(U120="","",U120*0.01788),"")</f>
        <v>0</v>
      </c>
      <c r="X120" s="57"/>
      <c r="Y120" s="58"/>
      <c r="AC120" s="62"/>
      <c r="AZ120" s="104" t="s">
        <v>71</v>
      </c>
    </row>
    <row r="121" spans="1:52" x14ac:dyDescent="0.2">
      <c r="A121" s="249"/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250"/>
      <c r="M121" s="248" t="s">
        <v>64</v>
      </c>
      <c r="N121" s="201"/>
      <c r="O121" s="201"/>
      <c r="P121" s="201"/>
      <c r="Q121" s="201"/>
      <c r="R121" s="201"/>
      <c r="S121" s="202"/>
      <c r="T121" s="38" t="s">
        <v>63</v>
      </c>
      <c r="U121" s="167">
        <f>IFERROR(SUM(U120:U120),"0")</f>
        <v>0</v>
      </c>
      <c r="V121" s="167">
        <f>IFERROR(SUM(V120:V120),"0")</f>
        <v>0</v>
      </c>
      <c r="W121" s="167">
        <f>IFERROR(IF(W120="",0,W120),"0")</f>
        <v>0</v>
      </c>
      <c r="X121" s="168"/>
      <c r="Y121" s="168"/>
    </row>
    <row r="122" spans="1:52" x14ac:dyDescent="0.2">
      <c r="A122" s="173"/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250"/>
      <c r="M122" s="248" t="s">
        <v>64</v>
      </c>
      <c r="N122" s="201"/>
      <c r="O122" s="201"/>
      <c r="P122" s="201"/>
      <c r="Q122" s="201"/>
      <c r="R122" s="201"/>
      <c r="S122" s="202"/>
      <c r="T122" s="38" t="s">
        <v>65</v>
      </c>
      <c r="U122" s="167">
        <f>IFERROR(SUMPRODUCT(U120:U120*H120:H120),"0")</f>
        <v>0</v>
      </c>
      <c r="V122" s="167">
        <f>IFERROR(SUMPRODUCT(V120:V120*H120:H120),"0")</f>
        <v>0</v>
      </c>
      <c r="W122" s="38"/>
      <c r="X122" s="168"/>
      <c r="Y122" s="168"/>
    </row>
    <row r="123" spans="1:52" ht="16.5" customHeight="1" x14ac:dyDescent="0.25">
      <c r="A123" s="243" t="s">
        <v>171</v>
      </c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61"/>
      <c r="Y123" s="161"/>
    </row>
    <row r="124" spans="1:52" ht="14.25" customHeight="1" x14ac:dyDescent="0.25">
      <c r="A124" s="244" t="s">
        <v>172</v>
      </c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60"/>
      <c r="Y124" s="160"/>
    </row>
    <row r="125" spans="1:52" ht="27" customHeight="1" x14ac:dyDescent="0.25">
      <c r="A125" s="55" t="s">
        <v>173</v>
      </c>
      <c r="B125" s="55" t="s">
        <v>174</v>
      </c>
      <c r="C125" s="32">
        <v>4301070768</v>
      </c>
      <c r="D125" s="245">
        <v>4607111035639</v>
      </c>
      <c r="E125" s="189"/>
      <c r="F125" s="164">
        <v>0.2</v>
      </c>
      <c r="G125" s="33">
        <v>12</v>
      </c>
      <c r="H125" s="164">
        <v>2.4</v>
      </c>
      <c r="I125" s="164">
        <v>3.13</v>
      </c>
      <c r="J125" s="33">
        <v>48</v>
      </c>
      <c r="K125" s="34" t="s">
        <v>62</v>
      </c>
      <c r="L125" s="33">
        <v>180</v>
      </c>
      <c r="M125" s="29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5" s="247"/>
      <c r="O125" s="247"/>
      <c r="P125" s="247"/>
      <c r="Q125" s="189"/>
      <c r="R125" s="35"/>
      <c r="S125" s="35"/>
      <c r="T125" s="36" t="s">
        <v>63</v>
      </c>
      <c r="U125" s="165">
        <v>0</v>
      </c>
      <c r="V125" s="166">
        <f>IFERROR(IF(U125="","",U125),"")</f>
        <v>0</v>
      </c>
      <c r="W125" s="37">
        <f>IFERROR(IF(U125="","",U125*0.01786),"")</f>
        <v>0</v>
      </c>
      <c r="X125" s="57"/>
      <c r="Y125" s="58"/>
      <c r="AC125" s="62"/>
      <c r="AZ125" s="105" t="s">
        <v>71</v>
      </c>
    </row>
    <row r="126" spans="1:52" ht="27" customHeight="1" x14ac:dyDescent="0.25">
      <c r="A126" s="55" t="s">
        <v>175</v>
      </c>
      <c r="B126" s="55" t="s">
        <v>176</v>
      </c>
      <c r="C126" s="32">
        <v>4301070769</v>
      </c>
      <c r="D126" s="245">
        <v>4607111035646</v>
      </c>
      <c r="E126" s="189"/>
      <c r="F126" s="164">
        <v>0.2</v>
      </c>
      <c r="G126" s="33">
        <v>12</v>
      </c>
      <c r="H126" s="164">
        <v>2.4</v>
      </c>
      <c r="I126" s="164">
        <v>3.13</v>
      </c>
      <c r="J126" s="33">
        <v>48</v>
      </c>
      <c r="K126" s="34" t="s">
        <v>62</v>
      </c>
      <c r="L126" s="33">
        <v>180</v>
      </c>
      <c r="M126" s="29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6" s="247"/>
      <c r="O126" s="247"/>
      <c r="P126" s="247"/>
      <c r="Q126" s="189"/>
      <c r="R126" s="35"/>
      <c r="S126" s="35"/>
      <c r="T126" s="36" t="s">
        <v>63</v>
      </c>
      <c r="U126" s="165">
        <v>0</v>
      </c>
      <c r="V126" s="166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71</v>
      </c>
    </row>
    <row r="127" spans="1:52" x14ac:dyDescent="0.2">
      <c r="A127" s="249"/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250"/>
      <c r="M127" s="248" t="s">
        <v>64</v>
      </c>
      <c r="N127" s="201"/>
      <c r="O127" s="201"/>
      <c r="P127" s="201"/>
      <c r="Q127" s="201"/>
      <c r="R127" s="201"/>
      <c r="S127" s="202"/>
      <c r="T127" s="38" t="s">
        <v>63</v>
      </c>
      <c r="U127" s="167">
        <f>IFERROR(SUM(U125:U126),"0")</f>
        <v>0</v>
      </c>
      <c r="V127" s="167">
        <f>IFERROR(SUM(V125:V126),"0")</f>
        <v>0</v>
      </c>
      <c r="W127" s="167">
        <f>IFERROR(IF(W125="",0,W125),"0")+IFERROR(IF(W126="",0,W126),"0")</f>
        <v>0</v>
      </c>
      <c r="X127" s="168"/>
      <c r="Y127" s="168"/>
    </row>
    <row r="128" spans="1:52" x14ac:dyDescent="0.2">
      <c r="A128" s="173"/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250"/>
      <c r="M128" s="248" t="s">
        <v>64</v>
      </c>
      <c r="N128" s="201"/>
      <c r="O128" s="201"/>
      <c r="P128" s="201"/>
      <c r="Q128" s="201"/>
      <c r="R128" s="201"/>
      <c r="S128" s="202"/>
      <c r="T128" s="38" t="s">
        <v>65</v>
      </c>
      <c r="U128" s="167">
        <f>IFERROR(SUMPRODUCT(U125:U126*H125:H126),"0")</f>
        <v>0</v>
      </c>
      <c r="V128" s="167">
        <f>IFERROR(SUMPRODUCT(V125:V126*H125:H126),"0")</f>
        <v>0</v>
      </c>
      <c r="W128" s="38"/>
      <c r="X128" s="168"/>
      <c r="Y128" s="168"/>
    </row>
    <row r="129" spans="1:52" ht="16.5" customHeight="1" x14ac:dyDescent="0.25">
      <c r="A129" s="243" t="s">
        <v>177</v>
      </c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61"/>
      <c r="Y129" s="161"/>
    </row>
    <row r="130" spans="1:52" ht="14.25" customHeight="1" x14ac:dyDescent="0.25">
      <c r="A130" s="244" t="s">
        <v>111</v>
      </c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60"/>
      <c r="Y130" s="160"/>
    </row>
    <row r="131" spans="1:52" ht="27" customHeight="1" x14ac:dyDescent="0.25">
      <c r="A131" s="55" t="s">
        <v>178</v>
      </c>
      <c r="B131" s="55" t="s">
        <v>179</v>
      </c>
      <c r="C131" s="32">
        <v>4301135026</v>
      </c>
      <c r="D131" s="245">
        <v>4607111036124</v>
      </c>
      <c r="E131" s="189"/>
      <c r="F131" s="164">
        <v>0.4</v>
      </c>
      <c r="G131" s="33">
        <v>12</v>
      </c>
      <c r="H131" s="164">
        <v>4.8</v>
      </c>
      <c r="I131" s="164">
        <v>5.1260000000000003</v>
      </c>
      <c r="J131" s="33">
        <v>84</v>
      </c>
      <c r="K131" s="34" t="s">
        <v>62</v>
      </c>
      <c r="L131" s="33">
        <v>180</v>
      </c>
      <c r="M131" s="29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1" s="247"/>
      <c r="O131" s="247"/>
      <c r="P131" s="247"/>
      <c r="Q131" s="189"/>
      <c r="R131" s="35"/>
      <c r="S131" s="35"/>
      <c r="T131" s="36" t="s">
        <v>63</v>
      </c>
      <c r="U131" s="165">
        <v>0</v>
      </c>
      <c r="V131" s="166">
        <f>IFERROR(IF(U131="","",U131),"")</f>
        <v>0</v>
      </c>
      <c r="W131" s="37">
        <f>IFERROR(IF(U131="","",U131*0.0155),"")</f>
        <v>0</v>
      </c>
      <c r="X131" s="57"/>
      <c r="Y131" s="58"/>
      <c r="AC131" s="62"/>
      <c r="AZ131" s="107" t="s">
        <v>71</v>
      </c>
    </row>
    <row r="132" spans="1:52" x14ac:dyDescent="0.2">
      <c r="A132" s="249"/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250"/>
      <c r="M132" s="248" t="s">
        <v>64</v>
      </c>
      <c r="N132" s="201"/>
      <c r="O132" s="201"/>
      <c r="P132" s="201"/>
      <c r="Q132" s="201"/>
      <c r="R132" s="201"/>
      <c r="S132" s="202"/>
      <c r="T132" s="38" t="s">
        <v>63</v>
      </c>
      <c r="U132" s="167">
        <f>IFERROR(SUM(U131:U131),"0")</f>
        <v>0</v>
      </c>
      <c r="V132" s="167">
        <f>IFERROR(SUM(V131:V131),"0")</f>
        <v>0</v>
      </c>
      <c r="W132" s="167">
        <f>IFERROR(IF(W131="",0,W131),"0")</f>
        <v>0</v>
      </c>
      <c r="X132" s="168"/>
      <c r="Y132" s="168"/>
    </row>
    <row r="133" spans="1:52" x14ac:dyDescent="0.2">
      <c r="A133" s="173"/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250"/>
      <c r="M133" s="248" t="s">
        <v>64</v>
      </c>
      <c r="N133" s="201"/>
      <c r="O133" s="201"/>
      <c r="P133" s="201"/>
      <c r="Q133" s="201"/>
      <c r="R133" s="201"/>
      <c r="S133" s="202"/>
      <c r="T133" s="38" t="s">
        <v>65</v>
      </c>
      <c r="U133" s="167">
        <f>IFERROR(SUMPRODUCT(U131:U131*H131:H131),"0")</f>
        <v>0</v>
      </c>
      <c r="V133" s="167">
        <f>IFERROR(SUMPRODUCT(V131:V131*H131:H131),"0")</f>
        <v>0</v>
      </c>
      <c r="W133" s="38"/>
      <c r="X133" s="168"/>
      <c r="Y133" s="168"/>
    </row>
    <row r="134" spans="1:52" ht="27.75" customHeight="1" x14ac:dyDescent="0.2">
      <c r="A134" s="241" t="s">
        <v>180</v>
      </c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49"/>
      <c r="Y134" s="49"/>
    </row>
    <row r="135" spans="1:52" ht="16.5" customHeight="1" x14ac:dyDescent="0.25">
      <c r="A135" s="243" t="s">
        <v>181</v>
      </c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61"/>
      <c r="Y135" s="161"/>
    </row>
    <row r="136" spans="1:52" ht="14.25" customHeight="1" x14ac:dyDescent="0.25">
      <c r="A136" s="244" t="s">
        <v>115</v>
      </c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60"/>
      <c r="Y136" s="160"/>
    </row>
    <row r="137" spans="1:52" ht="27" customHeight="1" x14ac:dyDescent="0.25">
      <c r="A137" s="55" t="s">
        <v>182</v>
      </c>
      <c r="B137" s="55" t="s">
        <v>183</v>
      </c>
      <c r="C137" s="32">
        <v>4301131018</v>
      </c>
      <c r="D137" s="245">
        <v>4607111037930</v>
      </c>
      <c r="E137" s="189"/>
      <c r="F137" s="164">
        <v>1.8</v>
      </c>
      <c r="G137" s="33">
        <v>1</v>
      </c>
      <c r="H137" s="164">
        <v>1.8</v>
      </c>
      <c r="I137" s="164">
        <v>1.915</v>
      </c>
      <c r="J137" s="33">
        <v>234</v>
      </c>
      <c r="K137" s="34" t="s">
        <v>62</v>
      </c>
      <c r="L137" s="33">
        <v>180</v>
      </c>
      <c r="M137" s="295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7" s="247"/>
      <c r="O137" s="247"/>
      <c r="P137" s="247"/>
      <c r="Q137" s="189"/>
      <c r="R137" s="35"/>
      <c r="S137" s="35"/>
      <c r="T137" s="36" t="s">
        <v>63</v>
      </c>
      <c r="U137" s="165">
        <v>0</v>
      </c>
      <c r="V137" s="166">
        <f>IFERROR(IF(U137="","",U137),"")</f>
        <v>0</v>
      </c>
      <c r="W137" s="37">
        <f>IFERROR(IF(U137="","",U137*0.00502),"")</f>
        <v>0</v>
      </c>
      <c r="X137" s="57"/>
      <c r="Y137" s="58"/>
      <c r="AC137" s="62"/>
      <c r="AZ137" s="108" t="s">
        <v>71</v>
      </c>
    </row>
    <row r="138" spans="1:52" x14ac:dyDescent="0.2">
      <c r="A138" s="249"/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250"/>
      <c r="M138" s="248" t="s">
        <v>64</v>
      </c>
      <c r="N138" s="201"/>
      <c r="O138" s="201"/>
      <c r="P138" s="201"/>
      <c r="Q138" s="201"/>
      <c r="R138" s="201"/>
      <c r="S138" s="202"/>
      <c r="T138" s="38" t="s">
        <v>63</v>
      </c>
      <c r="U138" s="167">
        <f>IFERROR(SUM(U137:U137),"0")</f>
        <v>0</v>
      </c>
      <c r="V138" s="167">
        <f>IFERROR(SUM(V137:V137),"0")</f>
        <v>0</v>
      </c>
      <c r="W138" s="167">
        <f>IFERROR(IF(W137="",0,W137),"0")</f>
        <v>0</v>
      </c>
      <c r="X138" s="168"/>
      <c r="Y138" s="168"/>
    </row>
    <row r="139" spans="1:52" x14ac:dyDescent="0.2">
      <c r="A139" s="173"/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250"/>
      <c r="M139" s="248" t="s">
        <v>64</v>
      </c>
      <c r="N139" s="201"/>
      <c r="O139" s="201"/>
      <c r="P139" s="201"/>
      <c r="Q139" s="201"/>
      <c r="R139" s="201"/>
      <c r="S139" s="202"/>
      <c r="T139" s="38" t="s">
        <v>65</v>
      </c>
      <c r="U139" s="167">
        <f>IFERROR(SUMPRODUCT(U137:U137*H137:H137),"0")</f>
        <v>0</v>
      </c>
      <c r="V139" s="167">
        <f>IFERROR(SUMPRODUCT(V137:V137*H137:H137),"0")</f>
        <v>0</v>
      </c>
      <c r="W139" s="38"/>
      <c r="X139" s="168"/>
      <c r="Y139" s="168"/>
    </row>
    <row r="140" spans="1:52" ht="14.25" customHeight="1" x14ac:dyDescent="0.25">
      <c r="A140" s="244" t="s">
        <v>68</v>
      </c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60"/>
      <c r="Y140" s="160"/>
    </row>
    <row r="141" spans="1:52" ht="27" customHeight="1" x14ac:dyDescent="0.25">
      <c r="A141" s="55" t="s">
        <v>184</v>
      </c>
      <c r="B141" s="55" t="s">
        <v>185</v>
      </c>
      <c r="C141" s="32">
        <v>4301132052</v>
      </c>
      <c r="D141" s="245">
        <v>4607111036872</v>
      </c>
      <c r="E141" s="189"/>
      <c r="F141" s="164">
        <v>1</v>
      </c>
      <c r="G141" s="33">
        <v>6</v>
      </c>
      <c r="H141" s="164">
        <v>6</v>
      </c>
      <c r="I141" s="164">
        <v>6.26</v>
      </c>
      <c r="J141" s="33">
        <v>84</v>
      </c>
      <c r="K141" s="34" t="s">
        <v>62</v>
      </c>
      <c r="L141" s="33">
        <v>180</v>
      </c>
      <c r="M141" s="296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1" s="247"/>
      <c r="O141" s="247"/>
      <c r="P141" s="247"/>
      <c r="Q141" s="189"/>
      <c r="R141" s="35"/>
      <c r="S141" s="35"/>
      <c r="T141" s="36" t="s">
        <v>63</v>
      </c>
      <c r="U141" s="165">
        <v>0</v>
      </c>
      <c r="V141" s="166">
        <f>IFERROR(IF(U141="","",U141),"")</f>
        <v>0</v>
      </c>
      <c r="W141" s="37">
        <f>IFERROR(IF(U141="","",U141*0.0155),"")</f>
        <v>0</v>
      </c>
      <c r="X141" s="57"/>
      <c r="Y141" s="58"/>
      <c r="AC141" s="62"/>
      <c r="AZ141" s="109" t="s">
        <v>71</v>
      </c>
    </row>
    <row r="142" spans="1:52" x14ac:dyDescent="0.2">
      <c r="A142" s="249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250"/>
      <c r="M142" s="248" t="s">
        <v>64</v>
      </c>
      <c r="N142" s="201"/>
      <c r="O142" s="201"/>
      <c r="P142" s="201"/>
      <c r="Q142" s="201"/>
      <c r="R142" s="201"/>
      <c r="S142" s="202"/>
      <c r="T142" s="38" t="s">
        <v>63</v>
      </c>
      <c r="U142" s="167">
        <f>IFERROR(SUM(U141:U141),"0")</f>
        <v>0</v>
      </c>
      <c r="V142" s="167">
        <f>IFERROR(SUM(V141:V141),"0")</f>
        <v>0</v>
      </c>
      <c r="W142" s="167">
        <f>IFERROR(IF(W141="",0,W141),"0")</f>
        <v>0</v>
      </c>
      <c r="X142" s="168"/>
      <c r="Y142" s="168"/>
    </row>
    <row r="143" spans="1:52" x14ac:dyDescent="0.2">
      <c r="A143" s="173"/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250"/>
      <c r="M143" s="248" t="s">
        <v>64</v>
      </c>
      <c r="N143" s="201"/>
      <c r="O143" s="201"/>
      <c r="P143" s="201"/>
      <c r="Q143" s="201"/>
      <c r="R143" s="201"/>
      <c r="S143" s="202"/>
      <c r="T143" s="38" t="s">
        <v>65</v>
      </c>
      <c r="U143" s="167">
        <f>IFERROR(SUMPRODUCT(U141:U141*H141:H141),"0")</f>
        <v>0</v>
      </c>
      <c r="V143" s="167">
        <f>IFERROR(SUMPRODUCT(V141:V141*H141:H141),"0")</f>
        <v>0</v>
      </c>
      <c r="W143" s="38"/>
      <c r="X143" s="168"/>
      <c r="Y143" s="168"/>
    </row>
    <row r="144" spans="1:52" ht="14.25" customHeight="1" x14ac:dyDescent="0.25">
      <c r="A144" s="244" t="s">
        <v>133</v>
      </c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60"/>
      <c r="Y144" s="160"/>
    </row>
    <row r="145" spans="1:52" ht="27" customHeight="1" x14ac:dyDescent="0.25">
      <c r="A145" s="55" t="s">
        <v>186</v>
      </c>
      <c r="B145" s="55" t="s">
        <v>187</v>
      </c>
      <c r="C145" s="32">
        <v>4301136008</v>
      </c>
      <c r="D145" s="245">
        <v>4607111036438</v>
      </c>
      <c r="E145" s="189"/>
      <c r="F145" s="164">
        <v>2.7</v>
      </c>
      <c r="G145" s="33">
        <v>1</v>
      </c>
      <c r="H145" s="164">
        <v>2.7</v>
      </c>
      <c r="I145" s="164">
        <v>2.8906000000000001</v>
      </c>
      <c r="J145" s="33">
        <v>126</v>
      </c>
      <c r="K145" s="34" t="s">
        <v>62</v>
      </c>
      <c r="L145" s="33">
        <v>180</v>
      </c>
      <c r="M145" s="29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5" s="247"/>
      <c r="O145" s="247"/>
      <c r="P145" s="247"/>
      <c r="Q145" s="189"/>
      <c r="R145" s="35"/>
      <c r="S145" s="35"/>
      <c r="T145" s="36" t="s">
        <v>63</v>
      </c>
      <c r="U145" s="165">
        <v>0</v>
      </c>
      <c r="V145" s="166">
        <f>IFERROR(IF(U145="","",U145),"")</f>
        <v>0</v>
      </c>
      <c r="W145" s="37">
        <f>IFERROR(IF(U145="","",U145*0.00936),"")</f>
        <v>0</v>
      </c>
      <c r="X145" s="57"/>
      <c r="Y145" s="58"/>
      <c r="AC145" s="62"/>
      <c r="AZ145" s="110" t="s">
        <v>71</v>
      </c>
    </row>
    <row r="146" spans="1:52" ht="37.5" customHeight="1" x14ac:dyDescent="0.25">
      <c r="A146" s="55" t="s">
        <v>188</v>
      </c>
      <c r="B146" s="55" t="s">
        <v>189</v>
      </c>
      <c r="C146" s="32">
        <v>4301136007</v>
      </c>
      <c r="D146" s="245">
        <v>4607111036636</v>
      </c>
      <c r="E146" s="189"/>
      <c r="F146" s="164">
        <v>2.7</v>
      </c>
      <c r="G146" s="33">
        <v>1</v>
      </c>
      <c r="H146" s="164">
        <v>2.7</v>
      </c>
      <c r="I146" s="164">
        <v>2.8919999999999999</v>
      </c>
      <c r="J146" s="33">
        <v>126</v>
      </c>
      <c r="K146" s="34" t="s">
        <v>62</v>
      </c>
      <c r="L146" s="33">
        <v>180</v>
      </c>
      <c r="M146" s="298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6" s="247"/>
      <c r="O146" s="247"/>
      <c r="P146" s="247"/>
      <c r="Q146" s="189"/>
      <c r="R146" s="35"/>
      <c r="S146" s="35"/>
      <c r="T146" s="36" t="s">
        <v>63</v>
      </c>
      <c r="U146" s="165">
        <v>0</v>
      </c>
      <c r="V146" s="166">
        <f>IFERROR(IF(U146="","",U146),"")</f>
        <v>0</v>
      </c>
      <c r="W146" s="37">
        <f>IFERROR(IF(U146="","",U146*0.00936),"")</f>
        <v>0</v>
      </c>
      <c r="X146" s="57"/>
      <c r="Y146" s="58"/>
      <c r="AC146" s="62"/>
      <c r="AZ146" s="111" t="s">
        <v>71</v>
      </c>
    </row>
    <row r="147" spans="1:52" ht="27" customHeight="1" x14ac:dyDescent="0.25">
      <c r="A147" s="55" t="s">
        <v>190</v>
      </c>
      <c r="B147" s="55" t="s">
        <v>191</v>
      </c>
      <c r="C147" s="32">
        <v>4301136001</v>
      </c>
      <c r="D147" s="245">
        <v>4607111035714</v>
      </c>
      <c r="E147" s="189"/>
      <c r="F147" s="164">
        <v>5</v>
      </c>
      <c r="G147" s="33">
        <v>1</v>
      </c>
      <c r="H147" s="164">
        <v>5</v>
      </c>
      <c r="I147" s="164">
        <v>5.2350000000000003</v>
      </c>
      <c r="J147" s="33">
        <v>84</v>
      </c>
      <c r="K147" s="34" t="s">
        <v>62</v>
      </c>
      <c r="L147" s="33">
        <v>180</v>
      </c>
      <c r="M147" s="299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7" s="247"/>
      <c r="O147" s="247"/>
      <c r="P147" s="247"/>
      <c r="Q147" s="189"/>
      <c r="R147" s="35"/>
      <c r="S147" s="35"/>
      <c r="T147" s="36" t="s">
        <v>63</v>
      </c>
      <c r="U147" s="165">
        <v>0</v>
      </c>
      <c r="V147" s="166">
        <f>IFERROR(IF(U147="","",U147),"")</f>
        <v>0</v>
      </c>
      <c r="W147" s="37">
        <f>IFERROR(IF(U147="","",U147*0.0155),"")</f>
        <v>0</v>
      </c>
      <c r="X147" s="57"/>
      <c r="Y147" s="58"/>
      <c r="AC147" s="62"/>
      <c r="AZ147" s="112" t="s">
        <v>71</v>
      </c>
    </row>
    <row r="148" spans="1:52" ht="27" customHeight="1" x14ac:dyDescent="0.25">
      <c r="A148" s="55" t="s">
        <v>192</v>
      </c>
      <c r="B148" s="55" t="s">
        <v>193</v>
      </c>
      <c r="C148" s="32">
        <v>4301136025</v>
      </c>
      <c r="D148" s="245">
        <v>4607111038029</v>
      </c>
      <c r="E148" s="189"/>
      <c r="F148" s="164">
        <v>2.2400000000000002</v>
      </c>
      <c r="G148" s="33">
        <v>1</v>
      </c>
      <c r="H148" s="164">
        <v>2.2400000000000002</v>
      </c>
      <c r="I148" s="164">
        <v>2.4319999999999999</v>
      </c>
      <c r="J148" s="33">
        <v>126</v>
      </c>
      <c r="K148" s="34" t="s">
        <v>62</v>
      </c>
      <c r="L148" s="33">
        <v>180</v>
      </c>
      <c r="M148" s="300" t="s">
        <v>194</v>
      </c>
      <c r="N148" s="247"/>
      <c r="O148" s="247"/>
      <c r="P148" s="247"/>
      <c r="Q148" s="189"/>
      <c r="R148" s="35"/>
      <c r="S148" s="35"/>
      <c r="T148" s="36" t="s">
        <v>63</v>
      </c>
      <c r="U148" s="165">
        <v>0</v>
      </c>
      <c r="V148" s="166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x14ac:dyDescent="0.2">
      <c r="A149" s="249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250"/>
      <c r="M149" s="248" t="s">
        <v>64</v>
      </c>
      <c r="N149" s="201"/>
      <c r="O149" s="201"/>
      <c r="P149" s="201"/>
      <c r="Q149" s="201"/>
      <c r="R149" s="201"/>
      <c r="S149" s="202"/>
      <c r="T149" s="38" t="s">
        <v>63</v>
      </c>
      <c r="U149" s="167">
        <f>IFERROR(SUM(U145:U148),"0")</f>
        <v>0</v>
      </c>
      <c r="V149" s="167">
        <f>IFERROR(SUM(V145:V148),"0")</f>
        <v>0</v>
      </c>
      <c r="W149" s="167">
        <f>IFERROR(IF(W145="",0,W145),"0")+IFERROR(IF(W146="",0,W146),"0")+IFERROR(IF(W147="",0,W147),"0")+IFERROR(IF(W148="",0,W148),"0")</f>
        <v>0</v>
      </c>
      <c r="X149" s="168"/>
      <c r="Y149" s="168"/>
    </row>
    <row r="150" spans="1:52" x14ac:dyDescent="0.2">
      <c r="A150" s="173"/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250"/>
      <c r="M150" s="248" t="s">
        <v>64</v>
      </c>
      <c r="N150" s="201"/>
      <c r="O150" s="201"/>
      <c r="P150" s="201"/>
      <c r="Q150" s="201"/>
      <c r="R150" s="201"/>
      <c r="S150" s="202"/>
      <c r="T150" s="38" t="s">
        <v>65</v>
      </c>
      <c r="U150" s="167">
        <f>IFERROR(SUMPRODUCT(U145:U148*H145:H148),"0")</f>
        <v>0</v>
      </c>
      <c r="V150" s="167">
        <f>IFERROR(SUMPRODUCT(V145:V148*H145:H148),"0")</f>
        <v>0</v>
      </c>
      <c r="W150" s="38"/>
      <c r="X150" s="168"/>
      <c r="Y150" s="168"/>
    </row>
    <row r="151" spans="1:52" ht="14.25" customHeight="1" x14ac:dyDescent="0.25">
      <c r="A151" s="244" t="s">
        <v>111</v>
      </c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60"/>
      <c r="Y151" s="160"/>
    </row>
    <row r="152" spans="1:52" ht="27" customHeight="1" x14ac:dyDescent="0.25">
      <c r="A152" s="55" t="s">
        <v>195</v>
      </c>
      <c r="B152" s="55" t="s">
        <v>196</v>
      </c>
      <c r="C152" s="32">
        <v>4301135156</v>
      </c>
      <c r="D152" s="245">
        <v>4607111037275</v>
      </c>
      <c r="E152" s="189"/>
      <c r="F152" s="164">
        <v>3</v>
      </c>
      <c r="G152" s="33">
        <v>1</v>
      </c>
      <c r="H152" s="164">
        <v>3</v>
      </c>
      <c r="I152" s="164">
        <v>3.1920000000000002</v>
      </c>
      <c r="J152" s="33">
        <v>126</v>
      </c>
      <c r="K152" s="34" t="s">
        <v>62</v>
      </c>
      <c r="L152" s="33">
        <v>180</v>
      </c>
      <c r="M152" s="30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2" s="247"/>
      <c r="O152" s="247"/>
      <c r="P152" s="247"/>
      <c r="Q152" s="189"/>
      <c r="R152" s="35"/>
      <c r="S152" s="35"/>
      <c r="T152" s="36" t="s">
        <v>63</v>
      </c>
      <c r="U152" s="165">
        <v>0</v>
      </c>
      <c r="V152" s="166">
        <f t="shared" ref="V152:V161" si="4">IFERROR(IF(U152="","",U152),"")</f>
        <v>0</v>
      </c>
      <c r="W152" s="37">
        <f t="shared" ref="W152:W157" si="5">IFERROR(IF(U152="","",U152*0.00936),"")</f>
        <v>0</v>
      </c>
      <c r="X152" s="57"/>
      <c r="Y152" s="58"/>
      <c r="AC152" s="62"/>
      <c r="AZ152" s="114" t="s">
        <v>71</v>
      </c>
    </row>
    <row r="153" spans="1:52" ht="27" customHeight="1" x14ac:dyDescent="0.25">
      <c r="A153" s="55" t="s">
        <v>197</v>
      </c>
      <c r="B153" s="55" t="s">
        <v>198</v>
      </c>
      <c r="C153" s="32">
        <v>4301135179</v>
      </c>
      <c r="D153" s="245">
        <v>4607111037923</v>
      </c>
      <c r="E153" s="189"/>
      <c r="F153" s="164">
        <v>3.7</v>
      </c>
      <c r="G153" s="33">
        <v>1</v>
      </c>
      <c r="H153" s="164">
        <v>3.7</v>
      </c>
      <c r="I153" s="164">
        <v>3.8919999999999999</v>
      </c>
      <c r="J153" s="33">
        <v>126</v>
      </c>
      <c r="K153" s="34" t="s">
        <v>62</v>
      </c>
      <c r="L153" s="33">
        <v>180</v>
      </c>
      <c r="M153" s="30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3" s="247"/>
      <c r="O153" s="247"/>
      <c r="P153" s="247"/>
      <c r="Q153" s="189"/>
      <c r="R153" s="35"/>
      <c r="S153" s="35"/>
      <c r="T153" s="36" t="s">
        <v>63</v>
      </c>
      <c r="U153" s="165">
        <v>0</v>
      </c>
      <c r="V153" s="166">
        <f t="shared" si="4"/>
        <v>0</v>
      </c>
      <c r="W153" s="37">
        <f t="shared" si="5"/>
        <v>0</v>
      </c>
      <c r="X153" s="57"/>
      <c r="Y153" s="58"/>
      <c r="AC153" s="62"/>
      <c r="AZ153" s="115" t="s">
        <v>71</v>
      </c>
    </row>
    <row r="154" spans="1:52" ht="27" customHeight="1" x14ac:dyDescent="0.25">
      <c r="A154" s="55" t="s">
        <v>199</v>
      </c>
      <c r="B154" s="55" t="s">
        <v>200</v>
      </c>
      <c r="C154" s="32">
        <v>4301135085</v>
      </c>
      <c r="D154" s="245">
        <v>4607111037220</v>
      </c>
      <c r="E154" s="189"/>
      <c r="F154" s="164">
        <v>3.7</v>
      </c>
      <c r="G154" s="33">
        <v>1</v>
      </c>
      <c r="H154" s="164">
        <v>3.7</v>
      </c>
      <c r="I154" s="164">
        <v>3.8919999999999999</v>
      </c>
      <c r="J154" s="33">
        <v>126</v>
      </c>
      <c r="K154" s="34" t="s">
        <v>62</v>
      </c>
      <c r="L154" s="33">
        <v>180</v>
      </c>
      <c r="M154" s="30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4" s="247"/>
      <c r="O154" s="247"/>
      <c r="P154" s="247"/>
      <c r="Q154" s="189"/>
      <c r="R154" s="35"/>
      <c r="S154" s="35"/>
      <c r="T154" s="36" t="s">
        <v>63</v>
      </c>
      <c r="U154" s="165">
        <v>0</v>
      </c>
      <c r="V154" s="166">
        <f t="shared" si="4"/>
        <v>0</v>
      </c>
      <c r="W154" s="37">
        <f t="shared" si="5"/>
        <v>0</v>
      </c>
      <c r="X154" s="57"/>
      <c r="Y154" s="58"/>
      <c r="AC154" s="62"/>
      <c r="AZ154" s="116" t="s">
        <v>71</v>
      </c>
    </row>
    <row r="155" spans="1:52" ht="37.5" customHeight="1" x14ac:dyDescent="0.25">
      <c r="A155" s="55" t="s">
        <v>201</v>
      </c>
      <c r="B155" s="55" t="s">
        <v>202</v>
      </c>
      <c r="C155" s="32">
        <v>4301135097</v>
      </c>
      <c r="D155" s="245">
        <v>4607111037206</v>
      </c>
      <c r="E155" s="189"/>
      <c r="F155" s="164">
        <v>3.7</v>
      </c>
      <c r="G155" s="33">
        <v>1</v>
      </c>
      <c r="H155" s="164">
        <v>3.7</v>
      </c>
      <c r="I155" s="164">
        <v>3.8919999999999999</v>
      </c>
      <c r="J155" s="33">
        <v>126</v>
      </c>
      <c r="K155" s="34" t="s">
        <v>62</v>
      </c>
      <c r="L155" s="33">
        <v>180</v>
      </c>
      <c r="M155" s="304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5" s="247"/>
      <c r="O155" s="247"/>
      <c r="P155" s="247"/>
      <c r="Q155" s="189"/>
      <c r="R155" s="35"/>
      <c r="S155" s="35"/>
      <c r="T155" s="36" t="s">
        <v>63</v>
      </c>
      <c r="U155" s="165">
        <v>0</v>
      </c>
      <c r="V155" s="166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203</v>
      </c>
      <c r="B156" s="55" t="s">
        <v>204</v>
      </c>
      <c r="C156" s="32">
        <v>4301135091</v>
      </c>
      <c r="D156" s="245">
        <v>4607111037244</v>
      </c>
      <c r="E156" s="189"/>
      <c r="F156" s="164">
        <v>3.7</v>
      </c>
      <c r="G156" s="33">
        <v>1</v>
      </c>
      <c r="H156" s="164">
        <v>3.7</v>
      </c>
      <c r="I156" s="164">
        <v>3.8919999999999999</v>
      </c>
      <c r="J156" s="33">
        <v>126</v>
      </c>
      <c r="K156" s="34" t="s">
        <v>62</v>
      </c>
      <c r="L156" s="33">
        <v>180</v>
      </c>
      <c r="M156" s="305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6" s="247"/>
      <c r="O156" s="247"/>
      <c r="P156" s="247"/>
      <c r="Q156" s="189"/>
      <c r="R156" s="35"/>
      <c r="S156" s="35"/>
      <c r="T156" s="36" t="s">
        <v>63</v>
      </c>
      <c r="U156" s="165">
        <v>0</v>
      </c>
      <c r="V156" s="166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27" customHeight="1" x14ac:dyDescent="0.25">
      <c r="A157" s="55" t="s">
        <v>205</v>
      </c>
      <c r="B157" s="55" t="s">
        <v>206</v>
      </c>
      <c r="C157" s="32">
        <v>4301135128</v>
      </c>
      <c r="D157" s="245">
        <v>4607111036797</v>
      </c>
      <c r="E157" s="189"/>
      <c r="F157" s="164">
        <v>3.7</v>
      </c>
      <c r="G157" s="33">
        <v>1</v>
      </c>
      <c r="H157" s="164">
        <v>3.7</v>
      </c>
      <c r="I157" s="164">
        <v>3.8919999999999999</v>
      </c>
      <c r="J157" s="33">
        <v>126</v>
      </c>
      <c r="K157" s="34" t="s">
        <v>62</v>
      </c>
      <c r="L157" s="33">
        <v>180</v>
      </c>
      <c r="M157" s="306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7" s="247"/>
      <c r="O157" s="247"/>
      <c r="P157" s="247"/>
      <c r="Q157" s="189"/>
      <c r="R157" s="35"/>
      <c r="S157" s="35"/>
      <c r="T157" s="36" t="s">
        <v>63</v>
      </c>
      <c r="U157" s="165">
        <v>0</v>
      </c>
      <c r="V157" s="166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207</v>
      </c>
      <c r="B158" s="55" t="s">
        <v>208</v>
      </c>
      <c r="C158" s="32">
        <v>4301135004</v>
      </c>
      <c r="D158" s="245">
        <v>4607111035707</v>
      </c>
      <c r="E158" s="189"/>
      <c r="F158" s="164">
        <v>5.5</v>
      </c>
      <c r="G158" s="33">
        <v>1</v>
      </c>
      <c r="H158" s="164">
        <v>5.5</v>
      </c>
      <c r="I158" s="164">
        <v>5.7350000000000003</v>
      </c>
      <c r="J158" s="33">
        <v>84</v>
      </c>
      <c r="K158" s="34" t="s">
        <v>62</v>
      </c>
      <c r="L158" s="33">
        <v>180</v>
      </c>
      <c r="M158" s="307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8" s="247"/>
      <c r="O158" s="247"/>
      <c r="P158" s="247"/>
      <c r="Q158" s="189"/>
      <c r="R158" s="35"/>
      <c r="S158" s="35"/>
      <c r="T158" s="36" t="s">
        <v>63</v>
      </c>
      <c r="U158" s="165">
        <v>0</v>
      </c>
      <c r="V158" s="166">
        <f t="shared" si="4"/>
        <v>0</v>
      </c>
      <c r="W158" s="37">
        <f>IFERROR(IF(U158="","",U158*0.0155),"")</f>
        <v>0</v>
      </c>
      <c r="X158" s="57"/>
      <c r="Y158" s="58"/>
      <c r="AC158" s="62"/>
      <c r="AZ158" s="120" t="s">
        <v>71</v>
      </c>
    </row>
    <row r="159" spans="1:52" ht="37.5" customHeight="1" x14ac:dyDescent="0.25">
      <c r="A159" s="55" t="s">
        <v>209</v>
      </c>
      <c r="B159" s="55" t="s">
        <v>210</v>
      </c>
      <c r="C159" s="32">
        <v>4301135129</v>
      </c>
      <c r="D159" s="245">
        <v>4607111036841</v>
      </c>
      <c r="E159" s="189"/>
      <c r="F159" s="164">
        <v>3.5</v>
      </c>
      <c r="G159" s="33">
        <v>1</v>
      </c>
      <c r="H159" s="164">
        <v>3.5</v>
      </c>
      <c r="I159" s="164">
        <v>3.6920000000000002</v>
      </c>
      <c r="J159" s="33">
        <v>126</v>
      </c>
      <c r="K159" s="34" t="s">
        <v>62</v>
      </c>
      <c r="L159" s="33">
        <v>180</v>
      </c>
      <c r="M159" s="30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59" s="247"/>
      <c r="O159" s="247"/>
      <c r="P159" s="247"/>
      <c r="Q159" s="189"/>
      <c r="R159" s="35"/>
      <c r="S159" s="35"/>
      <c r="T159" s="36" t="s">
        <v>63</v>
      </c>
      <c r="U159" s="165">
        <v>0</v>
      </c>
      <c r="V159" s="166">
        <f t="shared" si="4"/>
        <v>0</v>
      </c>
      <c r="W159" s="37">
        <f>IFERROR(IF(U159="","",U159*0.00936),"")</f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211</v>
      </c>
      <c r="B160" s="55" t="s">
        <v>212</v>
      </c>
      <c r="C160" s="32">
        <v>4301135177</v>
      </c>
      <c r="D160" s="245">
        <v>4607111037862</v>
      </c>
      <c r="E160" s="189"/>
      <c r="F160" s="164">
        <v>1.8</v>
      </c>
      <c r="G160" s="33">
        <v>1</v>
      </c>
      <c r="H160" s="164">
        <v>1.8</v>
      </c>
      <c r="I160" s="164">
        <v>1.9119999999999999</v>
      </c>
      <c r="J160" s="33">
        <v>234</v>
      </c>
      <c r="K160" s="34" t="s">
        <v>62</v>
      </c>
      <c r="L160" s="33">
        <v>180</v>
      </c>
      <c r="M160" s="309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0" s="247"/>
      <c r="O160" s="247"/>
      <c r="P160" s="247"/>
      <c r="Q160" s="189"/>
      <c r="R160" s="35"/>
      <c r="S160" s="35"/>
      <c r="T160" s="36" t="s">
        <v>63</v>
      </c>
      <c r="U160" s="165">
        <v>0</v>
      </c>
      <c r="V160" s="166">
        <f t="shared" si="4"/>
        <v>0</v>
      </c>
      <c r="W160" s="37">
        <f>IFERROR(IF(U160="","",U160*0.00502),"")</f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213</v>
      </c>
      <c r="B161" s="55" t="s">
        <v>214</v>
      </c>
      <c r="C161" s="32">
        <v>4301135161</v>
      </c>
      <c r="D161" s="245">
        <v>4607111037305</v>
      </c>
      <c r="E161" s="189"/>
      <c r="F161" s="164">
        <v>3</v>
      </c>
      <c r="G161" s="33">
        <v>1</v>
      </c>
      <c r="H161" s="164">
        <v>3</v>
      </c>
      <c r="I161" s="164">
        <v>3.1920000000000002</v>
      </c>
      <c r="J161" s="33">
        <v>126</v>
      </c>
      <c r="K161" s="34" t="s">
        <v>62</v>
      </c>
      <c r="L161" s="33">
        <v>180</v>
      </c>
      <c r="M161" s="310" t="s">
        <v>215</v>
      </c>
      <c r="N161" s="247"/>
      <c r="O161" s="247"/>
      <c r="P161" s="247"/>
      <c r="Q161" s="189"/>
      <c r="R161" s="35"/>
      <c r="S161" s="35"/>
      <c r="T161" s="36" t="s">
        <v>63</v>
      </c>
      <c r="U161" s="165">
        <v>0</v>
      </c>
      <c r="V161" s="166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x14ac:dyDescent="0.2">
      <c r="A162" s="249"/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250"/>
      <c r="M162" s="248" t="s">
        <v>64</v>
      </c>
      <c r="N162" s="201"/>
      <c r="O162" s="201"/>
      <c r="P162" s="201"/>
      <c r="Q162" s="201"/>
      <c r="R162" s="201"/>
      <c r="S162" s="202"/>
      <c r="T162" s="38" t="s">
        <v>63</v>
      </c>
      <c r="U162" s="167">
        <f>IFERROR(SUM(U152:U161),"0")</f>
        <v>0</v>
      </c>
      <c r="V162" s="167">
        <f>IFERROR(SUM(V152:V161),"0")</f>
        <v>0</v>
      </c>
      <c r="W162" s="167">
        <f>IFERROR(IF(W152="",0,W152),"0")+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</f>
        <v>0</v>
      </c>
      <c r="X162" s="168"/>
      <c r="Y162" s="168"/>
    </row>
    <row r="163" spans="1:52" x14ac:dyDescent="0.2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250"/>
      <c r="M163" s="248" t="s">
        <v>64</v>
      </c>
      <c r="N163" s="201"/>
      <c r="O163" s="201"/>
      <c r="P163" s="201"/>
      <c r="Q163" s="201"/>
      <c r="R163" s="201"/>
      <c r="S163" s="202"/>
      <c r="T163" s="38" t="s">
        <v>65</v>
      </c>
      <c r="U163" s="167">
        <f>IFERROR(SUMPRODUCT(U152:U161*H152:H161),"0")</f>
        <v>0</v>
      </c>
      <c r="V163" s="167">
        <f>IFERROR(SUMPRODUCT(V152:V161*H152:H161),"0")</f>
        <v>0</v>
      </c>
      <c r="W163" s="38"/>
      <c r="X163" s="168"/>
      <c r="Y163" s="168"/>
    </row>
    <row r="164" spans="1:52" ht="16.5" customHeight="1" x14ac:dyDescent="0.25">
      <c r="A164" s="243" t="s">
        <v>216</v>
      </c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61"/>
      <c r="Y164" s="161"/>
    </row>
    <row r="165" spans="1:52" ht="14.25" customHeight="1" x14ac:dyDescent="0.25">
      <c r="A165" s="244" t="s">
        <v>172</v>
      </c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60"/>
      <c r="Y165" s="160"/>
    </row>
    <row r="166" spans="1:52" ht="16.5" customHeight="1" x14ac:dyDescent="0.25">
      <c r="A166" s="55" t="s">
        <v>217</v>
      </c>
      <c r="B166" s="55" t="s">
        <v>218</v>
      </c>
      <c r="C166" s="32">
        <v>4301071010</v>
      </c>
      <c r="D166" s="245">
        <v>4607111037701</v>
      </c>
      <c r="E166" s="189"/>
      <c r="F166" s="164">
        <v>5</v>
      </c>
      <c r="G166" s="33">
        <v>1</v>
      </c>
      <c r="H166" s="164">
        <v>5</v>
      </c>
      <c r="I166" s="164">
        <v>5.2</v>
      </c>
      <c r="J166" s="33">
        <v>144</v>
      </c>
      <c r="K166" s="34" t="s">
        <v>62</v>
      </c>
      <c r="L166" s="33">
        <v>180</v>
      </c>
      <c r="M166" s="31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6" s="247"/>
      <c r="O166" s="247"/>
      <c r="P166" s="247"/>
      <c r="Q166" s="189"/>
      <c r="R166" s="35"/>
      <c r="S166" s="35"/>
      <c r="T166" s="36" t="s">
        <v>63</v>
      </c>
      <c r="U166" s="165">
        <v>0</v>
      </c>
      <c r="V166" s="166">
        <f>IFERROR(IF(U166="","",U166),"")</f>
        <v>0</v>
      </c>
      <c r="W166" s="37">
        <f>IFERROR(IF(U166="","",U166*0.00866),"")</f>
        <v>0</v>
      </c>
      <c r="X166" s="57"/>
      <c r="Y166" s="58"/>
      <c r="AC166" s="62"/>
      <c r="AZ166" s="124" t="s">
        <v>71</v>
      </c>
    </row>
    <row r="167" spans="1:52" x14ac:dyDescent="0.2">
      <c r="A167" s="249"/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250"/>
      <c r="M167" s="248" t="s">
        <v>64</v>
      </c>
      <c r="N167" s="201"/>
      <c r="O167" s="201"/>
      <c r="P167" s="201"/>
      <c r="Q167" s="201"/>
      <c r="R167" s="201"/>
      <c r="S167" s="202"/>
      <c r="T167" s="38" t="s">
        <v>63</v>
      </c>
      <c r="U167" s="167">
        <f>IFERROR(SUM(U166:U166),"0")</f>
        <v>0</v>
      </c>
      <c r="V167" s="167">
        <f>IFERROR(SUM(V166:V166),"0")</f>
        <v>0</v>
      </c>
      <c r="W167" s="167">
        <f>IFERROR(IF(W166="",0,W166),"0")</f>
        <v>0</v>
      </c>
      <c r="X167" s="168"/>
      <c r="Y167" s="168"/>
    </row>
    <row r="168" spans="1:52" x14ac:dyDescent="0.2">
      <c r="A168" s="173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250"/>
      <c r="M168" s="248" t="s">
        <v>64</v>
      </c>
      <c r="N168" s="201"/>
      <c r="O168" s="201"/>
      <c r="P168" s="201"/>
      <c r="Q168" s="201"/>
      <c r="R168" s="201"/>
      <c r="S168" s="202"/>
      <c r="T168" s="38" t="s">
        <v>65</v>
      </c>
      <c r="U168" s="167">
        <f>IFERROR(SUMPRODUCT(U166:U166*H166:H166),"0")</f>
        <v>0</v>
      </c>
      <c r="V168" s="167">
        <f>IFERROR(SUMPRODUCT(V166:V166*H166:H166),"0")</f>
        <v>0</v>
      </c>
      <c r="W168" s="38"/>
      <c r="X168" s="168"/>
      <c r="Y168" s="168"/>
    </row>
    <row r="169" spans="1:52" ht="16.5" customHeight="1" x14ac:dyDescent="0.25">
      <c r="A169" s="243" t="s">
        <v>219</v>
      </c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61"/>
      <c r="Y169" s="161"/>
    </row>
    <row r="170" spans="1:52" ht="14.25" customHeight="1" x14ac:dyDescent="0.25">
      <c r="A170" s="244" t="s">
        <v>59</v>
      </c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60"/>
      <c r="Y170" s="160"/>
    </row>
    <row r="171" spans="1:52" ht="16.5" customHeight="1" x14ac:dyDescent="0.25">
      <c r="A171" s="55" t="s">
        <v>220</v>
      </c>
      <c r="B171" s="55" t="s">
        <v>221</v>
      </c>
      <c r="C171" s="32">
        <v>4301070871</v>
      </c>
      <c r="D171" s="245">
        <v>4607111036384</v>
      </c>
      <c r="E171" s="189"/>
      <c r="F171" s="164">
        <v>1</v>
      </c>
      <c r="G171" s="33">
        <v>5</v>
      </c>
      <c r="H171" s="164">
        <v>5</v>
      </c>
      <c r="I171" s="164">
        <v>5.2530000000000001</v>
      </c>
      <c r="J171" s="33">
        <v>144</v>
      </c>
      <c r="K171" s="34" t="s">
        <v>62</v>
      </c>
      <c r="L171" s="33">
        <v>90</v>
      </c>
      <c r="M171" s="31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1" s="247"/>
      <c r="O171" s="247"/>
      <c r="P171" s="247"/>
      <c r="Q171" s="189"/>
      <c r="R171" s="35"/>
      <c r="S171" s="35"/>
      <c r="T171" s="36" t="s">
        <v>63</v>
      </c>
      <c r="U171" s="165">
        <v>0</v>
      </c>
      <c r="V171" s="166">
        <f>IFERROR(IF(U171="","",U171),"")</f>
        <v>0</v>
      </c>
      <c r="W171" s="37">
        <f>IFERROR(IF(U171="","",U171*0.00866),"")</f>
        <v>0</v>
      </c>
      <c r="X171" s="57"/>
      <c r="Y171" s="58"/>
      <c r="AC171" s="62"/>
      <c r="AZ171" s="125" t="s">
        <v>1</v>
      </c>
    </row>
    <row r="172" spans="1:52" ht="27" customHeight="1" x14ac:dyDescent="0.25">
      <c r="A172" s="55" t="s">
        <v>222</v>
      </c>
      <c r="B172" s="55" t="s">
        <v>223</v>
      </c>
      <c r="C172" s="32">
        <v>4301070858</v>
      </c>
      <c r="D172" s="245">
        <v>4607111036193</v>
      </c>
      <c r="E172" s="189"/>
      <c r="F172" s="164">
        <v>1</v>
      </c>
      <c r="G172" s="33">
        <v>5</v>
      </c>
      <c r="H172" s="164">
        <v>5</v>
      </c>
      <c r="I172" s="164">
        <v>5.2750000000000004</v>
      </c>
      <c r="J172" s="33">
        <v>144</v>
      </c>
      <c r="K172" s="34" t="s">
        <v>62</v>
      </c>
      <c r="L172" s="33">
        <v>90</v>
      </c>
      <c r="M172" s="313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2" s="247"/>
      <c r="O172" s="247"/>
      <c r="P172" s="247"/>
      <c r="Q172" s="189"/>
      <c r="R172" s="35"/>
      <c r="S172" s="35"/>
      <c r="T172" s="36" t="s">
        <v>63</v>
      </c>
      <c r="U172" s="165">
        <v>0</v>
      </c>
      <c r="V172" s="166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224</v>
      </c>
      <c r="B173" s="55" t="s">
        <v>225</v>
      </c>
      <c r="C173" s="32">
        <v>4301070827</v>
      </c>
      <c r="D173" s="245">
        <v>4607111036216</v>
      </c>
      <c r="E173" s="189"/>
      <c r="F173" s="164">
        <v>1</v>
      </c>
      <c r="G173" s="33">
        <v>5</v>
      </c>
      <c r="H173" s="164">
        <v>5</v>
      </c>
      <c r="I173" s="164">
        <v>5.266</v>
      </c>
      <c r="J173" s="33">
        <v>144</v>
      </c>
      <c r="K173" s="34" t="s">
        <v>62</v>
      </c>
      <c r="L173" s="33">
        <v>90</v>
      </c>
      <c r="M173" s="31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3" s="247"/>
      <c r="O173" s="247"/>
      <c r="P173" s="247"/>
      <c r="Q173" s="189"/>
      <c r="R173" s="35"/>
      <c r="S173" s="35"/>
      <c r="T173" s="36" t="s">
        <v>63</v>
      </c>
      <c r="U173" s="165">
        <v>0</v>
      </c>
      <c r="V173" s="166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226</v>
      </c>
      <c r="B174" s="55" t="s">
        <v>227</v>
      </c>
      <c r="C174" s="32">
        <v>4301070911</v>
      </c>
      <c r="D174" s="245">
        <v>4607111036278</v>
      </c>
      <c r="E174" s="189"/>
      <c r="F174" s="164">
        <v>1</v>
      </c>
      <c r="G174" s="33">
        <v>5</v>
      </c>
      <c r="H174" s="164">
        <v>5</v>
      </c>
      <c r="I174" s="164">
        <v>5.2830000000000004</v>
      </c>
      <c r="J174" s="33">
        <v>84</v>
      </c>
      <c r="K174" s="34" t="s">
        <v>62</v>
      </c>
      <c r="L174" s="33">
        <v>120</v>
      </c>
      <c r="M174" s="31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4" s="247"/>
      <c r="O174" s="247"/>
      <c r="P174" s="247"/>
      <c r="Q174" s="189"/>
      <c r="R174" s="35"/>
      <c r="S174" s="35"/>
      <c r="T174" s="36" t="s">
        <v>63</v>
      </c>
      <c r="U174" s="165">
        <v>0</v>
      </c>
      <c r="V174" s="166">
        <f>IFERROR(IF(U174="","",U174),"")</f>
        <v>0</v>
      </c>
      <c r="W174" s="37">
        <f>IFERROR(IF(U174="","",U174*0.0155),"")</f>
        <v>0</v>
      </c>
      <c r="X174" s="57"/>
      <c r="Y174" s="58"/>
      <c r="AC174" s="62"/>
      <c r="AZ174" s="128" t="s">
        <v>1</v>
      </c>
    </row>
    <row r="175" spans="1:52" x14ac:dyDescent="0.2">
      <c r="A175" s="249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250"/>
      <c r="M175" s="248" t="s">
        <v>64</v>
      </c>
      <c r="N175" s="201"/>
      <c r="O175" s="201"/>
      <c r="P175" s="201"/>
      <c r="Q175" s="201"/>
      <c r="R175" s="201"/>
      <c r="S175" s="202"/>
      <c r="T175" s="38" t="s">
        <v>63</v>
      </c>
      <c r="U175" s="167">
        <f>IFERROR(SUM(U171:U174),"0")</f>
        <v>0</v>
      </c>
      <c r="V175" s="167">
        <f>IFERROR(SUM(V171:V174),"0")</f>
        <v>0</v>
      </c>
      <c r="W175" s="167">
        <f>IFERROR(IF(W171="",0,W171),"0")+IFERROR(IF(W172="",0,W172),"0")+IFERROR(IF(W173="",0,W173),"0")+IFERROR(IF(W174="",0,W174),"0")</f>
        <v>0</v>
      </c>
      <c r="X175" s="168"/>
      <c r="Y175" s="168"/>
    </row>
    <row r="176" spans="1:52" x14ac:dyDescent="0.2">
      <c r="A176" s="17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250"/>
      <c r="M176" s="248" t="s">
        <v>64</v>
      </c>
      <c r="N176" s="201"/>
      <c r="O176" s="201"/>
      <c r="P176" s="201"/>
      <c r="Q176" s="201"/>
      <c r="R176" s="201"/>
      <c r="S176" s="202"/>
      <c r="T176" s="38" t="s">
        <v>65</v>
      </c>
      <c r="U176" s="167">
        <f>IFERROR(SUMPRODUCT(U171:U174*H171:H174),"0")</f>
        <v>0</v>
      </c>
      <c r="V176" s="167">
        <f>IFERROR(SUMPRODUCT(V171:V174*H171:H174),"0")</f>
        <v>0</v>
      </c>
      <c r="W176" s="38"/>
      <c r="X176" s="168"/>
      <c r="Y176" s="168"/>
    </row>
    <row r="177" spans="1:52" ht="14.25" customHeight="1" x14ac:dyDescent="0.25">
      <c r="A177" s="244" t="s">
        <v>228</v>
      </c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60"/>
      <c r="Y177" s="160"/>
    </row>
    <row r="178" spans="1:52" ht="27" customHeight="1" x14ac:dyDescent="0.25">
      <c r="A178" s="55" t="s">
        <v>229</v>
      </c>
      <c r="B178" s="55" t="s">
        <v>230</v>
      </c>
      <c r="C178" s="32">
        <v>4301080153</v>
      </c>
      <c r="D178" s="245">
        <v>4607111036827</v>
      </c>
      <c r="E178" s="189"/>
      <c r="F178" s="164">
        <v>1</v>
      </c>
      <c r="G178" s="33">
        <v>5</v>
      </c>
      <c r="H178" s="164">
        <v>5</v>
      </c>
      <c r="I178" s="164">
        <v>5.2</v>
      </c>
      <c r="J178" s="33">
        <v>144</v>
      </c>
      <c r="K178" s="34" t="s">
        <v>62</v>
      </c>
      <c r="L178" s="33">
        <v>90</v>
      </c>
      <c r="M178" s="31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8" s="247"/>
      <c r="O178" s="247"/>
      <c r="P178" s="247"/>
      <c r="Q178" s="189"/>
      <c r="R178" s="35"/>
      <c r="S178" s="35"/>
      <c r="T178" s="36" t="s">
        <v>63</v>
      </c>
      <c r="U178" s="165">
        <v>0</v>
      </c>
      <c r="V178" s="166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29" t="s">
        <v>1</v>
      </c>
    </row>
    <row r="179" spans="1:52" ht="27" customHeight="1" x14ac:dyDescent="0.25">
      <c r="A179" s="55" t="s">
        <v>231</v>
      </c>
      <c r="B179" s="55" t="s">
        <v>232</v>
      </c>
      <c r="C179" s="32">
        <v>4301080154</v>
      </c>
      <c r="D179" s="245">
        <v>4607111036834</v>
      </c>
      <c r="E179" s="189"/>
      <c r="F179" s="164">
        <v>1</v>
      </c>
      <c r="G179" s="33">
        <v>5</v>
      </c>
      <c r="H179" s="164">
        <v>5</v>
      </c>
      <c r="I179" s="164">
        <v>5.2530000000000001</v>
      </c>
      <c r="J179" s="33">
        <v>144</v>
      </c>
      <c r="K179" s="34" t="s">
        <v>62</v>
      </c>
      <c r="L179" s="33">
        <v>90</v>
      </c>
      <c r="M179" s="3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79" s="247"/>
      <c r="O179" s="247"/>
      <c r="P179" s="247"/>
      <c r="Q179" s="189"/>
      <c r="R179" s="35"/>
      <c r="S179" s="35"/>
      <c r="T179" s="36" t="s">
        <v>63</v>
      </c>
      <c r="U179" s="165">
        <v>0</v>
      </c>
      <c r="V179" s="166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0" t="s">
        <v>1</v>
      </c>
    </row>
    <row r="180" spans="1:52" x14ac:dyDescent="0.2">
      <c r="A180" s="249"/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250"/>
      <c r="M180" s="248" t="s">
        <v>64</v>
      </c>
      <c r="N180" s="201"/>
      <c r="O180" s="201"/>
      <c r="P180" s="201"/>
      <c r="Q180" s="201"/>
      <c r="R180" s="201"/>
      <c r="S180" s="202"/>
      <c r="T180" s="38" t="s">
        <v>63</v>
      </c>
      <c r="U180" s="167">
        <f>IFERROR(SUM(U178:U179),"0")</f>
        <v>0</v>
      </c>
      <c r="V180" s="167">
        <f>IFERROR(SUM(V178:V179),"0")</f>
        <v>0</v>
      </c>
      <c r="W180" s="167">
        <f>IFERROR(IF(W178="",0,W178),"0")+IFERROR(IF(W179="",0,W179),"0")</f>
        <v>0</v>
      </c>
      <c r="X180" s="168"/>
      <c r="Y180" s="168"/>
    </row>
    <row r="181" spans="1:52" x14ac:dyDescent="0.2">
      <c r="A181" s="17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250"/>
      <c r="M181" s="248" t="s">
        <v>64</v>
      </c>
      <c r="N181" s="201"/>
      <c r="O181" s="201"/>
      <c r="P181" s="201"/>
      <c r="Q181" s="201"/>
      <c r="R181" s="201"/>
      <c r="S181" s="202"/>
      <c r="T181" s="38" t="s">
        <v>65</v>
      </c>
      <c r="U181" s="167">
        <f>IFERROR(SUMPRODUCT(U178:U179*H178:H179),"0")</f>
        <v>0</v>
      </c>
      <c r="V181" s="167">
        <f>IFERROR(SUMPRODUCT(V178:V179*H178:H179),"0")</f>
        <v>0</v>
      </c>
      <c r="W181" s="38"/>
      <c r="X181" s="168"/>
      <c r="Y181" s="168"/>
    </row>
    <row r="182" spans="1:52" ht="27.75" customHeight="1" x14ac:dyDescent="0.2">
      <c r="A182" s="241" t="s">
        <v>233</v>
      </c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49"/>
      <c r="Y182" s="49"/>
    </row>
    <row r="183" spans="1:52" ht="16.5" customHeight="1" x14ac:dyDescent="0.25">
      <c r="A183" s="243" t="s">
        <v>234</v>
      </c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61"/>
      <c r="Y183" s="161"/>
    </row>
    <row r="184" spans="1:52" ht="14.25" customHeight="1" x14ac:dyDescent="0.25">
      <c r="A184" s="244" t="s">
        <v>68</v>
      </c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60"/>
      <c r="Y184" s="160"/>
    </row>
    <row r="185" spans="1:52" ht="16.5" customHeight="1" x14ac:dyDescent="0.25">
      <c r="A185" s="55" t="s">
        <v>235</v>
      </c>
      <c r="B185" s="55" t="s">
        <v>236</v>
      </c>
      <c r="C185" s="32">
        <v>4301132048</v>
      </c>
      <c r="D185" s="245">
        <v>4607111035721</v>
      </c>
      <c r="E185" s="189"/>
      <c r="F185" s="164">
        <v>0.25</v>
      </c>
      <c r="G185" s="33">
        <v>12</v>
      </c>
      <c r="H185" s="164">
        <v>3</v>
      </c>
      <c r="I185" s="164">
        <v>3.3879999999999999</v>
      </c>
      <c r="J185" s="33">
        <v>70</v>
      </c>
      <c r="K185" s="34" t="s">
        <v>62</v>
      </c>
      <c r="L185" s="33">
        <v>180</v>
      </c>
      <c r="M185" s="31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5" s="247"/>
      <c r="O185" s="247"/>
      <c r="P185" s="247"/>
      <c r="Q185" s="189"/>
      <c r="R185" s="35"/>
      <c r="S185" s="35"/>
      <c r="T185" s="36" t="s">
        <v>63</v>
      </c>
      <c r="U185" s="165">
        <v>20</v>
      </c>
      <c r="V185" s="166">
        <f>IFERROR(IF(U185="","",U185),"")</f>
        <v>20</v>
      </c>
      <c r="W185" s="37">
        <f>IFERROR(IF(U185="","",U185*0.01788),"")</f>
        <v>0.35760000000000003</v>
      </c>
      <c r="X185" s="57"/>
      <c r="Y185" s="58"/>
      <c r="AC185" s="62"/>
      <c r="AZ185" s="131" t="s">
        <v>71</v>
      </c>
    </row>
    <row r="186" spans="1:52" ht="27" customHeight="1" x14ac:dyDescent="0.25">
      <c r="A186" s="55" t="s">
        <v>237</v>
      </c>
      <c r="B186" s="55" t="s">
        <v>238</v>
      </c>
      <c r="C186" s="32">
        <v>4301132046</v>
      </c>
      <c r="D186" s="245">
        <v>4607111035691</v>
      </c>
      <c r="E186" s="189"/>
      <c r="F186" s="164">
        <v>0.25</v>
      </c>
      <c r="G186" s="33">
        <v>12</v>
      </c>
      <c r="H186" s="164">
        <v>3</v>
      </c>
      <c r="I186" s="164">
        <v>3.3879999999999999</v>
      </c>
      <c r="J186" s="33">
        <v>70</v>
      </c>
      <c r="K186" s="34" t="s">
        <v>62</v>
      </c>
      <c r="L186" s="33">
        <v>180</v>
      </c>
      <c r="M186" s="31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6" s="247"/>
      <c r="O186" s="247"/>
      <c r="P186" s="247"/>
      <c r="Q186" s="189"/>
      <c r="R186" s="35"/>
      <c r="S186" s="35"/>
      <c r="T186" s="36" t="s">
        <v>63</v>
      </c>
      <c r="U186" s="165">
        <v>0</v>
      </c>
      <c r="V186" s="166">
        <f>IFERROR(IF(U186="","",U186),"")</f>
        <v>0</v>
      </c>
      <c r="W186" s="37">
        <f>IFERROR(IF(U186="","",U186*0.01788),"")</f>
        <v>0</v>
      </c>
      <c r="X186" s="57"/>
      <c r="Y186" s="58"/>
      <c r="AC186" s="62"/>
      <c r="AZ186" s="132" t="s">
        <v>71</v>
      </c>
    </row>
    <row r="187" spans="1:52" x14ac:dyDescent="0.2">
      <c r="A187" s="249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250"/>
      <c r="M187" s="248" t="s">
        <v>64</v>
      </c>
      <c r="N187" s="201"/>
      <c r="O187" s="201"/>
      <c r="P187" s="201"/>
      <c r="Q187" s="201"/>
      <c r="R187" s="201"/>
      <c r="S187" s="202"/>
      <c r="T187" s="38" t="s">
        <v>63</v>
      </c>
      <c r="U187" s="167">
        <f>IFERROR(SUM(U185:U186),"0")</f>
        <v>20</v>
      </c>
      <c r="V187" s="167">
        <f>IFERROR(SUM(V185:V186),"0")</f>
        <v>20</v>
      </c>
      <c r="W187" s="167">
        <f>IFERROR(IF(W185="",0,W185),"0")+IFERROR(IF(W186="",0,W186),"0")</f>
        <v>0.35760000000000003</v>
      </c>
      <c r="X187" s="168"/>
      <c r="Y187" s="168"/>
    </row>
    <row r="188" spans="1:52" x14ac:dyDescent="0.2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250"/>
      <c r="M188" s="248" t="s">
        <v>64</v>
      </c>
      <c r="N188" s="201"/>
      <c r="O188" s="201"/>
      <c r="P188" s="201"/>
      <c r="Q188" s="201"/>
      <c r="R188" s="201"/>
      <c r="S188" s="202"/>
      <c r="T188" s="38" t="s">
        <v>65</v>
      </c>
      <c r="U188" s="167">
        <f>IFERROR(SUMPRODUCT(U185:U186*H185:H186),"0")</f>
        <v>60</v>
      </c>
      <c r="V188" s="167">
        <f>IFERROR(SUMPRODUCT(V185:V186*H185:H186),"0")</f>
        <v>60</v>
      </c>
      <c r="W188" s="38"/>
      <c r="X188" s="168"/>
      <c r="Y188" s="168"/>
    </row>
    <row r="189" spans="1:52" ht="16.5" customHeight="1" x14ac:dyDescent="0.25">
      <c r="A189" s="243" t="s">
        <v>239</v>
      </c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61"/>
      <c r="Y189" s="161"/>
    </row>
    <row r="190" spans="1:52" ht="14.25" customHeight="1" x14ac:dyDescent="0.25">
      <c r="A190" s="244" t="s">
        <v>239</v>
      </c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60"/>
      <c r="Y190" s="160"/>
    </row>
    <row r="191" spans="1:52" ht="27" customHeight="1" x14ac:dyDescent="0.25">
      <c r="A191" s="55" t="s">
        <v>240</v>
      </c>
      <c r="B191" s="55" t="s">
        <v>241</v>
      </c>
      <c r="C191" s="32">
        <v>4301133002</v>
      </c>
      <c r="D191" s="245">
        <v>4607111035783</v>
      </c>
      <c r="E191" s="189"/>
      <c r="F191" s="164">
        <v>0.2</v>
      </c>
      <c r="G191" s="33">
        <v>8</v>
      </c>
      <c r="H191" s="164">
        <v>1.6</v>
      </c>
      <c r="I191" s="164">
        <v>2.12</v>
      </c>
      <c r="J191" s="33">
        <v>72</v>
      </c>
      <c r="K191" s="34" t="s">
        <v>62</v>
      </c>
      <c r="L191" s="33">
        <v>180</v>
      </c>
      <c r="M191" s="32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1" s="247"/>
      <c r="O191" s="247"/>
      <c r="P191" s="247"/>
      <c r="Q191" s="189"/>
      <c r="R191" s="35"/>
      <c r="S191" s="35"/>
      <c r="T191" s="36" t="s">
        <v>63</v>
      </c>
      <c r="U191" s="165">
        <v>0</v>
      </c>
      <c r="V191" s="166">
        <f>IFERROR(IF(U191="","",U191),"")</f>
        <v>0</v>
      </c>
      <c r="W191" s="37">
        <f>IFERROR(IF(U191="","",U191*0.01157),"")</f>
        <v>0</v>
      </c>
      <c r="X191" s="57"/>
      <c r="Y191" s="58"/>
      <c r="AC191" s="62"/>
      <c r="AZ191" s="133" t="s">
        <v>71</v>
      </c>
    </row>
    <row r="192" spans="1:52" x14ac:dyDescent="0.2">
      <c r="A192" s="249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250"/>
      <c r="M192" s="248" t="s">
        <v>64</v>
      </c>
      <c r="N192" s="201"/>
      <c r="O192" s="201"/>
      <c r="P192" s="201"/>
      <c r="Q192" s="201"/>
      <c r="R192" s="201"/>
      <c r="S192" s="202"/>
      <c r="T192" s="38" t="s">
        <v>63</v>
      </c>
      <c r="U192" s="167">
        <f>IFERROR(SUM(U191:U191),"0")</f>
        <v>0</v>
      </c>
      <c r="V192" s="167">
        <f>IFERROR(SUM(V191:V191),"0")</f>
        <v>0</v>
      </c>
      <c r="W192" s="167">
        <f>IFERROR(IF(W191="",0,W191),"0")</f>
        <v>0</v>
      </c>
      <c r="X192" s="168"/>
      <c r="Y192" s="168"/>
    </row>
    <row r="193" spans="1:52" x14ac:dyDescent="0.2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250"/>
      <c r="M193" s="248" t="s">
        <v>64</v>
      </c>
      <c r="N193" s="201"/>
      <c r="O193" s="201"/>
      <c r="P193" s="201"/>
      <c r="Q193" s="201"/>
      <c r="R193" s="201"/>
      <c r="S193" s="202"/>
      <c r="T193" s="38" t="s">
        <v>65</v>
      </c>
      <c r="U193" s="167">
        <f>IFERROR(SUMPRODUCT(U191:U191*H191:H191),"0")</f>
        <v>0</v>
      </c>
      <c r="V193" s="167">
        <f>IFERROR(SUMPRODUCT(V191:V191*H191:H191),"0")</f>
        <v>0</v>
      </c>
      <c r="W193" s="38"/>
      <c r="X193" s="168"/>
      <c r="Y193" s="168"/>
    </row>
    <row r="194" spans="1:52" ht="16.5" customHeight="1" x14ac:dyDescent="0.25">
      <c r="A194" s="243" t="s">
        <v>233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61"/>
      <c r="Y194" s="161"/>
    </row>
    <row r="195" spans="1:52" ht="14.25" customHeight="1" x14ac:dyDescent="0.25">
      <c r="A195" s="244" t="s">
        <v>242</v>
      </c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60"/>
      <c r="Y195" s="160"/>
    </row>
    <row r="196" spans="1:52" ht="27" customHeight="1" x14ac:dyDescent="0.25">
      <c r="A196" s="55" t="s">
        <v>243</v>
      </c>
      <c r="B196" s="55" t="s">
        <v>244</v>
      </c>
      <c r="C196" s="32">
        <v>4301051319</v>
      </c>
      <c r="D196" s="245">
        <v>4680115881204</v>
      </c>
      <c r="E196" s="189"/>
      <c r="F196" s="164">
        <v>0.33</v>
      </c>
      <c r="G196" s="33">
        <v>6</v>
      </c>
      <c r="H196" s="164">
        <v>1.98</v>
      </c>
      <c r="I196" s="164">
        <v>2.246</v>
      </c>
      <c r="J196" s="33">
        <v>156</v>
      </c>
      <c r="K196" s="34" t="s">
        <v>245</v>
      </c>
      <c r="L196" s="33">
        <v>365</v>
      </c>
      <c r="M196" s="321" t="s">
        <v>246</v>
      </c>
      <c r="N196" s="247"/>
      <c r="O196" s="247"/>
      <c r="P196" s="247"/>
      <c r="Q196" s="189"/>
      <c r="R196" s="35"/>
      <c r="S196" s="35"/>
      <c r="T196" s="36" t="s">
        <v>63</v>
      </c>
      <c r="U196" s="165">
        <v>0</v>
      </c>
      <c r="V196" s="166">
        <f>IFERROR(IF(U196="","",U196),"")</f>
        <v>0</v>
      </c>
      <c r="W196" s="37">
        <f>IFERROR(IF(U196="","",U196*0.00753),"")</f>
        <v>0</v>
      </c>
      <c r="X196" s="57"/>
      <c r="Y196" s="58"/>
      <c r="AC196" s="62"/>
      <c r="AZ196" s="134" t="s">
        <v>247</v>
      </c>
    </row>
    <row r="197" spans="1:52" x14ac:dyDescent="0.2">
      <c r="A197" s="249"/>
      <c r="B197" s="173"/>
      <c r="C197" s="173"/>
      <c r="D197" s="173"/>
      <c r="E197" s="173"/>
      <c r="F197" s="173"/>
      <c r="G197" s="173"/>
      <c r="H197" s="173"/>
      <c r="I197" s="173"/>
      <c r="J197" s="173"/>
      <c r="K197" s="173"/>
      <c r="L197" s="250"/>
      <c r="M197" s="248" t="s">
        <v>64</v>
      </c>
      <c r="N197" s="201"/>
      <c r="O197" s="201"/>
      <c r="P197" s="201"/>
      <c r="Q197" s="201"/>
      <c r="R197" s="201"/>
      <c r="S197" s="202"/>
      <c r="T197" s="38" t="s">
        <v>63</v>
      </c>
      <c r="U197" s="167">
        <f>IFERROR(SUM(U196:U196),"0")</f>
        <v>0</v>
      </c>
      <c r="V197" s="167">
        <f>IFERROR(SUM(V196:V196),"0")</f>
        <v>0</v>
      </c>
      <c r="W197" s="167">
        <f>IFERROR(IF(W196="",0,W196),"0")</f>
        <v>0</v>
      </c>
      <c r="X197" s="168"/>
      <c r="Y197" s="168"/>
    </row>
    <row r="198" spans="1:52" x14ac:dyDescent="0.2">
      <c r="A198" s="173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250"/>
      <c r="M198" s="248" t="s">
        <v>64</v>
      </c>
      <c r="N198" s="201"/>
      <c r="O198" s="201"/>
      <c r="P198" s="201"/>
      <c r="Q198" s="201"/>
      <c r="R198" s="201"/>
      <c r="S198" s="202"/>
      <c r="T198" s="38" t="s">
        <v>65</v>
      </c>
      <c r="U198" s="167">
        <f>IFERROR(SUMPRODUCT(U196:U196*H196:H196),"0")</f>
        <v>0</v>
      </c>
      <c r="V198" s="167">
        <f>IFERROR(SUMPRODUCT(V196:V196*H196:H196),"0")</f>
        <v>0</v>
      </c>
      <c r="W198" s="38"/>
      <c r="X198" s="168"/>
      <c r="Y198" s="168"/>
    </row>
    <row r="199" spans="1:52" ht="27.75" customHeight="1" x14ac:dyDescent="0.2">
      <c r="A199" s="241" t="s">
        <v>248</v>
      </c>
      <c r="B199" s="242"/>
      <c r="C199" s="242"/>
      <c r="D199" s="242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  <c r="R199" s="242"/>
      <c r="S199" s="242"/>
      <c r="T199" s="242"/>
      <c r="U199" s="242"/>
      <c r="V199" s="242"/>
      <c r="W199" s="242"/>
      <c r="X199" s="49"/>
      <c r="Y199" s="49"/>
    </row>
    <row r="200" spans="1:52" ht="16.5" customHeight="1" x14ac:dyDescent="0.25">
      <c r="A200" s="243" t="s">
        <v>249</v>
      </c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61"/>
      <c r="Y200" s="161"/>
    </row>
    <row r="201" spans="1:52" ht="14.25" customHeight="1" x14ac:dyDescent="0.25">
      <c r="A201" s="244" t="s">
        <v>59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60"/>
      <c r="Y201" s="160"/>
    </row>
    <row r="202" spans="1:52" ht="27" customHeight="1" x14ac:dyDescent="0.25">
      <c r="A202" s="55" t="s">
        <v>250</v>
      </c>
      <c r="B202" s="55" t="s">
        <v>251</v>
      </c>
      <c r="C202" s="32">
        <v>4301070948</v>
      </c>
      <c r="D202" s="245">
        <v>4607111037022</v>
      </c>
      <c r="E202" s="189"/>
      <c r="F202" s="164">
        <v>0.7</v>
      </c>
      <c r="G202" s="33">
        <v>8</v>
      </c>
      <c r="H202" s="164">
        <v>5.6</v>
      </c>
      <c r="I202" s="164">
        <v>5.87</v>
      </c>
      <c r="J202" s="33">
        <v>84</v>
      </c>
      <c r="K202" s="34" t="s">
        <v>62</v>
      </c>
      <c r="L202" s="33">
        <v>180</v>
      </c>
      <c r="M202" s="32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2" s="247"/>
      <c r="O202" s="247"/>
      <c r="P202" s="247"/>
      <c r="Q202" s="189"/>
      <c r="R202" s="35"/>
      <c r="S202" s="35"/>
      <c r="T202" s="36" t="s">
        <v>63</v>
      </c>
      <c r="U202" s="165">
        <v>52</v>
      </c>
      <c r="V202" s="166">
        <f>IFERROR(IF(U202="","",U202),"")</f>
        <v>52</v>
      </c>
      <c r="W202" s="37">
        <f>IFERROR(IF(U202="","",U202*0.0155),"")</f>
        <v>0.80600000000000005</v>
      </c>
      <c r="X202" s="57"/>
      <c r="Y202" s="58"/>
      <c r="AC202" s="62"/>
      <c r="AZ202" s="135" t="s">
        <v>1</v>
      </c>
    </row>
    <row r="203" spans="1:52" x14ac:dyDescent="0.2">
      <c r="A203" s="249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250"/>
      <c r="M203" s="248" t="s">
        <v>64</v>
      </c>
      <c r="N203" s="201"/>
      <c r="O203" s="201"/>
      <c r="P203" s="201"/>
      <c r="Q203" s="201"/>
      <c r="R203" s="201"/>
      <c r="S203" s="202"/>
      <c r="T203" s="38" t="s">
        <v>63</v>
      </c>
      <c r="U203" s="167">
        <f>IFERROR(SUM(U202:U202),"0")</f>
        <v>52</v>
      </c>
      <c r="V203" s="167">
        <f>IFERROR(SUM(V202:V202),"0")</f>
        <v>52</v>
      </c>
      <c r="W203" s="167">
        <f>IFERROR(IF(W202="",0,W202),"0")</f>
        <v>0.80600000000000005</v>
      </c>
      <c r="X203" s="168"/>
      <c r="Y203" s="168"/>
    </row>
    <row r="204" spans="1:52" x14ac:dyDescent="0.2">
      <c r="A204" s="173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250"/>
      <c r="M204" s="248" t="s">
        <v>64</v>
      </c>
      <c r="N204" s="201"/>
      <c r="O204" s="201"/>
      <c r="P204" s="201"/>
      <c r="Q204" s="201"/>
      <c r="R204" s="201"/>
      <c r="S204" s="202"/>
      <c r="T204" s="38" t="s">
        <v>65</v>
      </c>
      <c r="U204" s="167">
        <f>IFERROR(SUMPRODUCT(U202:U202*H202:H202),"0")</f>
        <v>291.2</v>
      </c>
      <c r="V204" s="167">
        <f>IFERROR(SUMPRODUCT(V202:V202*H202:H202),"0")</f>
        <v>291.2</v>
      </c>
      <c r="W204" s="38"/>
      <c r="X204" s="168"/>
      <c r="Y204" s="168"/>
    </row>
    <row r="205" spans="1:52" ht="16.5" customHeight="1" x14ac:dyDescent="0.25">
      <c r="A205" s="243" t="s">
        <v>252</v>
      </c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61"/>
      <c r="Y205" s="161"/>
    </row>
    <row r="206" spans="1:52" ht="14.25" customHeight="1" x14ac:dyDescent="0.25">
      <c r="A206" s="244" t="s">
        <v>59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60"/>
      <c r="Y206" s="160"/>
    </row>
    <row r="207" spans="1:52" ht="27" customHeight="1" x14ac:dyDescent="0.25">
      <c r="A207" s="55" t="s">
        <v>253</v>
      </c>
      <c r="B207" s="55" t="s">
        <v>254</v>
      </c>
      <c r="C207" s="32">
        <v>4301070915</v>
      </c>
      <c r="D207" s="245">
        <v>4607111035882</v>
      </c>
      <c r="E207" s="189"/>
      <c r="F207" s="164">
        <v>0.43</v>
      </c>
      <c r="G207" s="33">
        <v>16</v>
      </c>
      <c r="H207" s="164">
        <v>6.88</v>
      </c>
      <c r="I207" s="164">
        <v>7.19</v>
      </c>
      <c r="J207" s="33">
        <v>84</v>
      </c>
      <c r="K207" s="34" t="s">
        <v>62</v>
      </c>
      <c r="L207" s="33">
        <v>180</v>
      </c>
      <c r="M207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7" s="247"/>
      <c r="O207" s="247"/>
      <c r="P207" s="247"/>
      <c r="Q207" s="189"/>
      <c r="R207" s="35"/>
      <c r="S207" s="35"/>
      <c r="T207" s="36" t="s">
        <v>63</v>
      </c>
      <c r="U207" s="165">
        <v>0</v>
      </c>
      <c r="V207" s="166">
        <f>IFERROR(IF(U207="","",U207),"")</f>
        <v>0</v>
      </c>
      <c r="W207" s="37">
        <f>IFERROR(IF(U207="","",U207*0.0155),"")</f>
        <v>0</v>
      </c>
      <c r="X207" s="57"/>
      <c r="Y207" s="58"/>
      <c r="AC207" s="62"/>
      <c r="AZ207" s="136" t="s">
        <v>1</v>
      </c>
    </row>
    <row r="208" spans="1:52" ht="27" customHeight="1" x14ac:dyDescent="0.25">
      <c r="A208" s="55" t="s">
        <v>255</v>
      </c>
      <c r="B208" s="55" t="s">
        <v>256</v>
      </c>
      <c r="C208" s="32">
        <v>4301070921</v>
      </c>
      <c r="D208" s="245">
        <v>4607111035905</v>
      </c>
      <c r="E208" s="189"/>
      <c r="F208" s="164">
        <v>0.9</v>
      </c>
      <c r="G208" s="33">
        <v>8</v>
      </c>
      <c r="H208" s="164">
        <v>7.2</v>
      </c>
      <c r="I208" s="164">
        <v>7.47</v>
      </c>
      <c r="J208" s="33">
        <v>84</v>
      </c>
      <c r="K208" s="34" t="s">
        <v>62</v>
      </c>
      <c r="L208" s="33">
        <v>180</v>
      </c>
      <c r="M208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8" s="247"/>
      <c r="O208" s="247"/>
      <c r="P208" s="247"/>
      <c r="Q208" s="189"/>
      <c r="R208" s="35"/>
      <c r="S208" s="35"/>
      <c r="T208" s="36" t="s">
        <v>63</v>
      </c>
      <c r="U208" s="165">
        <v>5</v>
      </c>
      <c r="V208" s="166">
        <f>IFERROR(IF(U208="","",U208),"")</f>
        <v>5</v>
      </c>
      <c r="W208" s="37">
        <f>IFERROR(IF(U208="","",U208*0.0155),"")</f>
        <v>7.7499999999999999E-2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257</v>
      </c>
      <c r="B209" s="55" t="s">
        <v>258</v>
      </c>
      <c r="C209" s="32">
        <v>4301070917</v>
      </c>
      <c r="D209" s="245">
        <v>4607111035912</v>
      </c>
      <c r="E209" s="189"/>
      <c r="F209" s="164">
        <v>0.43</v>
      </c>
      <c r="G209" s="33">
        <v>16</v>
      </c>
      <c r="H209" s="164">
        <v>6.88</v>
      </c>
      <c r="I209" s="164">
        <v>7.19</v>
      </c>
      <c r="J209" s="33">
        <v>84</v>
      </c>
      <c r="K209" s="34" t="s">
        <v>62</v>
      </c>
      <c r="L209" s="33">
        <v>180</v>
      </c>
      <c r="M209" s="32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09" s="247"/>
      <c r="O209" s="247"/>
      <c r="P209" s="247"/>
      <c r="Q209" s="189"/>
      <c r="R209" s="35"/>
      <c r="S209" s="35"/>
      <c r="T209" s="36" t="s">
        <v>63</v>
      </c>
      <c r="U209" s="165">
        <v>0</v>
      </c>
      <c r="V209" s="166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259</v>
      </c>
      <c r="B210" s="55" t="s">
        <v>260</v>
      </c>
      <c r="C210" s="32">
        <v>4301070920</v>
      </c>
      <c r="D210" s="245">
        <v>4607111035929</v>
      </c>
      <c r="E210" s="189"/>
      <c r="F210" s="164">
        <v>0.9</v>
      </c>
      <c r="G210" s="33">
        <v>8</v>
      </c>
      <c r="H210" s="164">
        <v>7.2</v>
      </c>
      <c r="I210" s="164">
        <v>7.47</v>
      </c>
      <c r="J210" s="33">
        <v>84</v>
      </c>
      <c r="K210" s="34" t="s">
        <v>62</v>
      </c>
      <c r="L210" s="33">
        <v>180</v>
      </c>
      <c r="M210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0" s="247"/>
      <c r="O210" s="247"/>
      <c r="P210" s="247"/>
      <c r="Q210" s="189"/>
      <c r="R210" s="35"/>
      <c r="S210" s="35"/>
      <c r="T210" s="36" t="s">
        <v>63</v>
      </c>
      <c r="U210" s="165">
        <v>20</v>
      </c>
      <c r="V210" s="166">
        <f>IFERROR(IF(U210="","",U210),"")</f>
        <v>20</v>
      </c>
      <c r="W210" s="37">
        <f>IFERROR(IF(U210="","",U210*0.0155),"")</f>
        <v>0.31</v>
      </c>
      <c r="X210" s="57"/>
      <c r="Y210" s="58"/>
      <c r="AC210" s="62"/>
      <c r="AZ210" s="139" t="s">
        <v>1</v>
      </c>
    </row>
    <row r="211" spans="1:52" x14ac:dyDescent="0.2">
      <c r="A211" s="249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250"/>
      <c r="M211" s="248" t="s">
        <v>64</v>
      </c>
      <c r="N211" s="201"/>
      <c r="O211" s="201"/>
      <c r="P211" s="201"/>
      <c r="Q211" s="201"/>
      <c r="R211" s="201"/>
      <c r="S211" s="202"/>
      <c r="T211" s="38" t="s">
        <v>63</v>
      </c>
      <c r="U211" s="167">
        <f>IFERROR(SUM(U207:U210),"0")</f>
        <v>25</v>
      </c>
      <c r="V211" s="167">
        <f>IFERROR(SUM(V207:V210),"0")</f>
        <v>25</v>
      </c>
      <c r="W211" s="167">
        <f>IFERROR(IF(W207="",0,W207),"0")+IFERROR(IF(W208="",0,W208),"0")+IFERROR(IF(W209="",0,W209),"0")+IFERROR(IF(W210="",0,W210),"0")</f>
        <v>0.38750000000000001</v>
      </c>
      <c r="X211" s="168"/>
      <c r="Y211" s="168"/>
    </row>
    <row r="212" spans="1:52" x14ac:dyDescent="0.2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250"/>
      <c r="M212" s="248" t="s">
        <v>64</v>
      </c>
      <c r="N212" s="201"/>
      <c r="O212" s="201"/>
      <c r="P212" s="201"/>
      <c r="Q212" s="201"/>
      <c r="R212" s="201"/>
      <c r="S212" s="202"/>
      <c r="T212" s="38" t="s">
        <v>65</v>
      </c>
      <c r="U212" s="167">
        <f>IFERROR(SUMPRODUCT(U207:U210*H207:H210),"0")</f>
        <v>180</v>
      </c>
      <c r="V212" s="167">
        <f>IFERROR(SUMPRODUCT(V207:V210*H207:H210),"0")</f>
        <v>180</v>
      </c>
      <c r="W212" s="38"/>
      <c r="X212" s="168"/>
      <c r="Y212" s="168"/>
    </row>
    <row r="213" spans="1:52" ht="16.5" customHeight="1" x14ac:dyDescent="0.25">
      <c r="A213" s="243" t="s">
        <v>261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61"/>
      <c r="Y213" s="161"/>
    </row>
    <row r="214" spans="1:52" ht="14.25" customHeight="1" x14ac:dyDescent="0.25">
      <c r="A214" s="244" t="s">
        <v>242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60"/>
      <c r="Y214" s="160"/>
    </row>
    <row r="215" spans="1:52" ht="27" customHeight="1" x14ac:dyDescent="0.25">
      <c r="A215" s="55" t="s">
        <v>262</v>
      </c>
      <c r="B215" s="55" t="s">
        <v>263</v>
      </c>
      <c r="C215" s="32">
        <v>4301051320</v>
      </c>
      <c r="D215" s="245">
        <v>4680115881334</v>
      </c>
      <c r="E215" s="189"/>
      <c r="F215" s="164">
        <v>0.33</v>
      </c>
      <c r="G215" s="33">
        <v>6</v>
      </c>
      <c r="H215" s="164">
        <v>1.98</v>
      </c>
      <c r="I215" s="164">
        <v>2.27</v>
      </c>
      <c r="J215" s="33">
        <v>156</v>
      </c>
      <c r="K215" s="34" t="s">
        <v>245</v>
      </c>
      <c r="L215" s="33">
        <v>365</v>
      </c>
      <c r="M215" s="327" t="s">
        <v>264</v>
      </c>
      <c r="N215" s="247"/>
      <c r="O215" s="247"/>
      <c r="P215" s="247"/>
      <c r="Q215" s="189"/>
      <c r="R215" s="35"/>
      <c r="S215" s="35"/>
      <c r="T215" s="36" t="s">
        <v>63</v>
      </c>
      <c r="U215" s="165">
        <v>0</v>
      </c>
      <c r="V215" s="166">
        <f>IFERROR(IF(U215="","",U215),"")</f>
        <v>0</v>
      </c>
      <c r="W215" s="37">
        <f>IFERROR(IF(U215="","",U215*0.00753),"")</f>
        <v>0</v>
      </c>
      <c r="X215" s="57"/>
      <c r="Y215" s="58"/>
      <c r="AC215" s="62"/>
      <c r="AZ215" s="140" t="s">
        <v>247</v>
      </c>
    </row>
    <row r="216" spans="1:52" x14ac:dyDescent="0.2">
      <c r="A216" s="249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250"/>
      <c r="M216" s="248" t="s">
        <v>64</v>
      </c>
      <c r="N216" s="201"/>
      <c r="O216" s="201"/>
      <c r="P216" s="201"/>
      <c r="Q216" s="201"/>
      <c r="R216" s="201"/>
      <c r="S216" s="202"/>
      <c r="T216" s="38" t="s">
        <v>63</v>
      </c>
      <c r="U216" s="167">
        <f>IFERROR(SUM(U215:U215),"0")</f>
        <v>0</v>
      </c>
      <c r="V216" s="167">
        <f>IFERROR(SUM(V215:V215),"0")</f>
        <v>0</v>
      </c>
      <c r="W216" s="167">
        <f>IFERROR(IF(W215="",0,W215),"0")</f>
        <v>0</v>
      </c>
      <c r="X216" s="168"/>
      <c r="Y216" s="168"/>
    </row>
    <row r="217" spans="1:52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250"/>
      <c r="M217" s="248" t="s">
        <v>64</v>
      </c>
      <c r="N217" s="201"/>
      <c r="O217" s="201"/>
      <c r="P217" s="201"/>
      <c r="Q217" s="201"/>
      <c r="R217" s="201"/>
      <c r="S217" s="202"/>
      <c r="T217" s="38" t="s">
        <v>65</v>
      </c>
      <c r="U217" s="167">
        <f>IFERROR(SUMPRODUCT(U215:U215*H215:H215),"0")</f>
        <v>0</v>
      </c>
      <c r="V217" s="167">
        <f>IFERROR(SUMPRODUCT(V215:V215*H215:H215),"0")</f>
        <v>0</v>
      </c>
      <c r="W217" s="38"/>
      <c r="X217" s="168"/>
      <c r="Y217" s="168"/>
    </row>
    <row r="218" spans="1:52" ht="16.5" customHeight="1" x14ac:dyDescent="0.25">
      <c r="A218" s="243" t="s">
        <v>265</v>
      </c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61"/>
      <c r="Y218" s="161"/>
    </row>
    <row r="219" spans="1:52" ht="14.25" customHeight="1" x14ac:dyDescent="0.25">
      <c r="A219" s="244" t="s">
        <v>59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60"/>
      <c r="Y219" s="160"/>
    </row>
    <row r="220" spans="1:52" ht="16.5" customHeight="1" x14ac:dyDescent="0.25">
      <c r="A220" s="55" t="s">
        <v>266</v>
      </c>
      <c r="B220" s="55" t="s">
        <v>267</v>
      </c>
      <c r="C220" s="32">
        <v>4301070874</v>
      </c>
      <c r="D220" s="245">
        <v>4607111035332</v>
      </c>
      <c r="E220" s="189"/>
      <c r="F220" s="164">
        <v>0.43</v>
      </c>
      <c r="G220" s="33">
        <v>16</v>
      </c>
      <c r="H220" s="164">
        <v>6.88</v>
      </c>
      <c r="I220" s="164">
        <v>7.2060000000000004</v>
      </c>
      <c r="J220" s="33">
        <v>84</v>
      </c>
      <c r="K220" s="34" t="s">
        <v>62</v>
      </c>
      <c r="L220" s="33">
        <v>180</v>
      </c>
      <c r="M220" s="32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0" s="247"/>
      <c r="O220" s="247"/>
      <c r="P220" s="247"/>
      <c r="Q220" s="189"/>
      <c r="R220" s="35"/>
      <c r="S220" s="35"/>
      <c r="T220" s="36" t="s">
        <v>63</v>
      </c>
      <c r="U220" s="165">
        <v>0</v>
      </c>
      <c r="V220" s="166">
        <f>IFERROR(IF(U220="","",U220),"")</f>
        <v>0</v>
      </c>
      <c r="W220" s="37">
        <f>IFERROR(IF(U220="","",U220*0.0155),"")</f>
        <v>0</v>
      </c>
      <c r="X220" s="57"/>
      <c r="Y220" s="58"/>
      <c r="AC220" s="62"/>
      <c r="AZ220" s="141" t="s">
        <v>1</v>
      </c>
    </row>
    <row r="221" spans="1:52" ht="16.5" customHeight="1" x14ac:dyDescent="0.25">
      <c r="A221" s="55" t="s">
        <v>268</v>
      </c>
      <c r="B221" s="55" t="s">
        <v>269</v>
      </c>
      <c r="C221" s="32">
        <v>4301070873</v>
      </c>
      <c r="D221" s="245">
        <v>4607111035080</v>
      </c>
      <c r="E221" s="189"/>
      <c r="F221" s="164">
        <v>0.9</v>
      </c>
      <c r="G221" s="33">
        <v>8</v>
      </c>
      <c r="H221" s="164">
        <v>7.2</v>
      </c>
      <c r="I221" s="164">
        <v>7.47</v>
      </c>
      <c r="J221" s="33">
        <v>84</v>
      </c>
      <c r="K221" s="34" t="s">
        <v>62</v>
      </c>
      <c r="L221" s="33">
        <v>180</v>
      </c>
      <c r="M221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1" s="247"/>
      <c r="O221" s="247"/>
      <c r="P221" s="247"/>
      <c r="Q221" s="189"/>
      <c r="R221" s="35"/>
      <c r="S221" s="35"/>
      <c r="T221" s="36" t="s">
        <v>63</v>
      </c>
      <c r="U221" s="165">
        <v>0</v>
      </c>
      <c r="V221" s="166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x14ac:dyDescent="0.2">
      <c r="A222" s="249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250"/>
      <c r="M222" s="248" t="s">
        <v>64</v>
      </c>
      <c r="N222" s="201"/>
      <c r="O222" s="201"/>
      <c r="P222" s="201"/>
      <c r="Q222" s="201"/>
      <c r="R222" s="201"/>
      <c r="S222" s="202"/>
      <c r="T222" s="38" t="s">
        <v>63</v>
      </c>
      <c r="U222" s="167">
        <f>IFERROR(SUM(U220:U221),"0")</f>
        <v>0</v>
      </c>
      <c r="V222" s="167">
        <f>IFERROR(SUM(V220:V221),"0")</f>
        <v>0</v>
      </c>
      <c r="W222" s="167">
        <f>IFERROR(IF(W220="",0,W220),"0")+IFERROR(IF(W221="",0,W221),"0")</f>
        <v>0</v>
      </c>
      <c r="X222" s="168"/>
      <c r="Y222" s="168"/>
    </row>
    <row r="223" spans="1:52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250"/>
      <c r="M223" s="248" t="s">
        <v>64</v>
      </c>
      <c r="N223" s="201"/>
      <c r="O223" s="201"/>
      <c r="P223" s="201"/>
      <c r="Q223" s="201"/>
      <c r="R223" s="201"/>
      <c r="S223" s="202"/>
      <c r="T223" s="38" t="s">
        <v>65</v>
      </c>
      <c r="U223" s="167">
        <f>IFERROR(SUMPRODUCT(U220:U221*H220:H221),"0")</f>
        <v>0</v>
      </c>
      <c r="V223" s="167">
        <f>IFERROR(SUMPRODUCT(V220:V221*H220:H221),"0")</f>
        <v>0</v>
      </c>
      <c r="W223" s="38"/>
      <c r="X223" s="168"/>
      <c r="Y223" s="168"/>
    </row>
    <row r="224" spans="1:52" ht="27.75" customHeight="1" x14ac:dyDescent="0.2">
      <c r="A224" s="241" t="s">
        <v>270</v>
      </c>
      <c r="B224" s="242"/>
      <c r="C224" s="242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49"/>
      <c r="Y224" s="49"/>
    </row>
    <row r="225" spans="1:52" ht="16.5" customHeight="1" x14ac:dyDescent="0.25">
      <c r="A225" s="243" t="s">
        <v>271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61"/>
      <c r="Y225" s="161"/>
    </row>
    <row r="226" spans="1:52" ht="14.25" customHeight="1" x14ac:dyDescent="0.25">
      <c r="A226" s="244" t="s">
        <v>59</v>
      </c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60"/>
      <c r="Y226" s="160"/>
    </row>
    <row r="227" spans="1:52" ht="27" customHeight="1" x14ac:dyDescent="0.25">
      <c r="A227" s="55" t="s">
        <v>272</v>
      </c>
      <c r="B227" s="55" t="s">
        <v>273</v>
      </c>
      <c r="C227" s="32">
        <v>4301070941</v>
      </c>
      <c r="D227" s="245">
        <v>4607111036162</v>
      </c>
      <c r="E227" s="189"/>
      <c r="F227" s="164">
        <v>0.8</v>
      </c>
      <c r="G227" s="33">
        <v>8</v>
      </c>
      <c r="H227" s="164">
        <v>6.4</v>
      </c>
      <c r="I227" s="164">
        <v>6.6811999999999996</v>
      </c>
      <c r="J227" s="33">
        <v>84</v>
      </c>
      <c r="K227" s="34" t="s">
        <v>62</v>
      </c>
      <c r="L227" s="33">
        <v>90</v>
      </c>
      <c r="M227" s="33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7" s="247"/>
      <c r="O227" s="247"/>
      <c r="P227" s="247"/>
      <c r="Q227" s="189"/>
      <c r="R227" s="35"/>
      <c r="S227" s="35"/>
      <c r="T227" s="36" t="s">
        <v>63</v>
      </c>
      <c r="U227" s="165">
        <v>0</v>
      </c>
      <c r="V227" s="166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3" t="s">
        <v>1</v>
      </c>
    </row>
    <row r="228" spans="1:52" x14ac:dyDescent="0.2">
      <c r="A228" s="249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250"/>
      <c r="M228" s="248" t="s">
        <v>64</v>
      </c>
      <c r="N228" s="201"/>
      <c r="O228" s="201"/>
      <c r="P228" s="201"/>
      <c r="Q228" s="201"/>
      <c r="R228" s="201"/>
      <c r="S228" s="202"/>
      <c r="T228" s="38" t="s">
        <v>63</v>
      </c>
      <c r="U228" s="167">
        <f>IFERROR(SUM(U227:U227),"0")</f>
        <v>0</v>
      </c>
      <c r="V228" s="167">
        <f>IFERROR(SUM(V227:V227),"0")</f>
        <v>0</v>
      </c>
      <c r="W228" s="167">
        <f>IFERROR(IF(W227="",0,W227),"0")</f>
        <v>0</v>
      </c>
      <c r="X228" s="168"/>
      <c r="Y228" s="168"/>
    </row>
    <row r="229" spans="1:52" x14ac:dyDescent="0.2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250"/>
      <c r="M229" s="248" t="s">
        <v>64</v>
      </c>
      <c r="N229" s="201"/>
      <c r="O229" s="201"/>
      <c r="P229" s="201"/>
      <c r="Q229" s="201"/>
      <c r="R229" s="201"/>
      <c r="S229" s="202"/>
      <c r="T229" s="38" t="s">
        <v>65</v>
      </c>
      <c r="U229" s="167">
        <f>IFERROR(SUMPRODUCT(U227:U227*H227:H227),"0")</f>
        <v>0</v>
      </c>
      <c r="V229" s="167">
        <f>IFERROR(SUMPRODUCT(V227:V227*H227:H227),"0")</f>
        <v>0</v>
      </c>
      <c r="W229" s="38"/>
      <c r="X229" s="168"/>
      <c r="Y229" s="168"/>
    </row>
    <row r="230" spans="1:52" ht="27.75" customHeight="1" x14ac:dyDescent="0.2">
      <c r="A230" s="241" t="s">
        <v>274</v>
      </c>
      <c r="B230" s="242"/>
      <c r="C230" s="242"/>
      <c r="D230" s="242"/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  <c r="P230" s="242"/>
      <c r="Q230" s="242"/>
      <c r="R230" s="242"/>
      <c r="S230" s="242"/>
      <c r="T230" s="242"/>
      <c r="U230" s="242"/>
      <c r="V230" s="242"/>
      <c r="W230" s="242"/>
      <c r="X230" s="49"/>
      <c r="Y230" s="49"/>
    </row>
    <row r="231" spans="1:52" ht="16.5" customHeight="1" x14ac:dyDescent="0.25">
      <c r="A231" s="243" t="s">
        <v>275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61"/>
      <c r="Y231" s="161"/>
    </row>
    <row r="232" spans="1:52" ht="14.25" customHeight="1" x14ac:dyDescent="0.25">
      <c r="A232" s="244" t="s">
        <v>59</v>
      </c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60"/>
      <c r="Y232" s="160"/>
    </row>
    <row r="233" spans="1:52" ht="27" customHeight="1" x14ac:dyDescent="0.25">
      <c r="A233" s="55" t="s">
        <v>276</v>
      </c>
      <c r="B233" s="55" t="s">
        <v>277</v>
      </c>
      <c r="C233" s="32">
        <v>4301070882</v>
      </c>
      <c r="D233" s="245">
        <v>4607111035899</v>
      </c>
      <c r="E233" s="189"/>
      <c r="F233" s="164">
        <v>1</v>
      </c>
      <c r="G233" s="33">
        <v>5</v>
      </c>
      <c r="H233" s="164">
        <v>5</v>
      </c>
      <c r="I233" s="164">
        <v>5.2619999999999996</v>
      </c>
      <c r="J233" s="33">
        <v>84</v>
      </c>
      <c r="K233" s="34" t="s">
        <v>62</v>
      </c>
      <c r="L233" s="33">
        <v>120</v>
      </c>
      <c r="M233" s="331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3" s="247"/>
      <c r="O233" s="247"/>
      <c r="P233" s="247"/>
      <c r="Q233" s="189"/>
      <c r="R233" s="35"/>
      <c r="S233" s="35"/>
      <c r="T233" s="36" t="s">
        <v>63</v>
      </c>
      <c r="U233" s="165">
        <v>20</v>
      </c>
      <c r="V233" s="166">
        <f>IFERROR(IF(U233="","",U233),"")</f>
        <v>20</v>
      </c>
      <c r="W233" s="37">
        <f>IFERROR(IF(U233="","",U233*0.0155),"")</f>
        <v>0.31</v>
      </c>
      <c r="X233" s="57"/>
      <c r="Y233" s="58"/>
      <c r="AC233" s="62"/>
      <c r="AZ233" s="144" t="s">
        <v>1</v>
      </c>
    </row>
    <row r="234" spans="1:52" x14ac:dyDescent="0.2">
      <c r="A234" s="249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250"/>
      <c r="M234" s="248" t="s">
        <v>64</v>
      </c>
      <c r="N234" s="201"/>
      <c r="O234" s="201"/>
      <c r="P234" s="201"/>
      <c r="Q234" s="201"/>
      <c r="R234" s="201"/>
      <c r="S234" s="202"/>
      <c r="T234" s="38" t="s">
        <v>63</v>
      </c>
      <c r="U234" s="167">
        <f>IFERROR(SUM(U233:U233),"0")</f>
        <v>20</v>
      </c>
      <c r="V234" s="167">
        <f>IFERROR(SUM(V233:V233),"0")</f>
        <v>20</v>
      </c>
      <c r="W234" s="167">
        <f>IFERROR(IF(W233="",0,W233),"0")</f>
        <v>0.31</v>
      </c>
      <c r="X234" s="168"/>
      <c r="Y234" s="168"/>
    </row>
    <row r="235" spans="1:52" x14ac:dyDescent="0.2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250"/>
      <c r="M235" s="248" t="s">
        <v>64</v>
      </c>
      <c r="N235" s="201"/>
      <c r="O235" s="201"/>
      <c r="P235" s="201"/>
      <c r="Q235" s="201"/>
      <c r="R235" s="201"/>
      <c r="S235" s="202"/>
      <c r="T235" s="38" t="s">
        <v>65</v>
      </c>
      <c r="U235" s="167">
        <f>IFERROR(SUMPRODUCT(U233:U233*H233:H233),"0")</f>
        <v>100</v>
      </c>
      <c r="V235" s="167">
        <f>IFERROR(SUMPRODUCT(V233:V233*H233:H233),"0")</f>
        <v>100</v>
      </c>
      <c r="W235" s="38"/>
      <c r="X235" s="168"/>
      <c r="Y235" s="168"/>
    </row>
    <row r="236" spans="1:52" ht="16.5" customHeight="1" x14ac:dyDescent="0.25">
      <c r="A236" s="243" t="s">
        <v>278</v>
      </c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61"/>
      <c r="Y236" s="161"/>
    </row>
    <row r="237" spans="1:52" ht="14.25" customHeight="1" x14ac:dyDescent="0.25">
      <c r="A237" s="244" t="s">
        <v>59</v>
      </c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  <c r="X237" s="160"/>
      <c r="Y237" s="160"/>
    </row>
    <row r="238" spans="1:52" ht="27" customHeight="1" x14ac:dyDescent="0.25">
      <c r="A238" s="55" t="s">
        <v>279</v>
      </c>
      <c r="B238" s="55" t="s">
        <v>280</v>
      </c>
      <c r="C238" s="32">
        <v>4301070870</v>
      </c>
      <c r="D238" s="245">
        <v>4607111036711</v>
      </c>
      <c r="E238" s="189"/>
      <c r="F238" s="164">
        <v>0.8</v>
      </c>
      <c r="G238" s="33">
        <v>8</v>
      </c>
      <c r="H238" s="164">
        <v>6.4</v>
      </c>
      <c r="I238" s="164">
        <v>6.67</v>
      </c>
      <c r="J238" s="33">
        <v>84</v>
      </c>
      <c r="K238" s="34" t="s">
        <v>62</v>
      </c>
      <c r="L238" s="33">
        <v>90</v>
      </c>
      <c r="M238" s="33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8" s="247"/>
      <c r="O238" s="247"/>
      <c r="P238" s="247"/>
      <c r="Q238" s="189"/>
      <c r="R238" s="35"/>
      <c r="S238" s="35"/>
      <c r="T238" s="36" t="s">
        <v>63</v>
      </c>
      <c r="U238" s="165">
        <v>0</v>
      </c>
      <c r="V238" s="166">
        <f>IFERROR(IF(U238="","",U238),"")</f>
        <v>0</v>
      </c>
      <c r="W238" s="37">
        <f>IFERROR(IF(U238="","",U238*0.0155),"")</f>
        <v>0</v>
      </c>
      <c r="X238" s="57"/>
      <c r="Y238" s="58"/>
      <c r="AC238" s="62"/>
      <c r="AZ238" s="145" t="s">
        <v>1</v>
      </c>
    </row>
    <row r="239" spans="1:52" x14ac:dyDescent="0.2">
      <c r="A239" s="249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250"/>
      <c r="M239" s="248" t="s">
        <v>64</v>
      </c>
      <c r="N239" s="201"/>
      <c r="O239" s="201"/>
      <c r="P239" s="201"/>
      <c r="Q239" s="201"/>
      <c r="R239" s="201"/>
      <c r="S239" s="202"/>
      <c r="T239" s="38" t="s">
        <v>63</v>
      </c>
      <c r="U239" s="167">
        <f>IFERROR(SUM(U238:U238),"0")</f>
        <v>0</v>
      </c>
      <c r="V239" s="167">
        <f>IFERROR(SUM(V238:V238),"0")</f>
        <v>0</v>
      </c>
      <c r="W239" s="167">
        <f>IFERROR(IF(W238="",0,W238),"0")</f>
        <v>0</v>
      </c>
      <c r="X239" s="168"/>
      <c r="Y239" s="168"/>
    </row>
    <row r="240" spans="1:52" x14ac:dyDescent="0.2">
      <c r="A240" s="173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250"/>
      <c r="M240" s="248" t="s">
        <v>64</v>
      </c>
      <c r="N240" s="201"/>
      <c r="O240" s="201"/>
      <c r="P240" s="201"/>
      <c r="Q240" s="201"/>
      <c r="R240" s="201"/>
      <c r="S240" s="202"/>
      <c r="T240" s="38" t="s">
        <v>65</v>
      </c>
      <c r="U240" s="167">
        <f>IFERROR(SUMPRODUCT(U238:U238*H238:H238),"0")</f>
        <v>0</v>
      </c>
      <c r="V240" s="167">
        <f>IFERROR(SUMPRODUCT(V238:V238*H238:H238),"0")</f>
        <v>0</v>
      </c>
      <c r="W240" s="38"/>
      <c r="X240" s="168"/>
      <c r="Y240" s="168"/>
    </row>
    <row r="241" spans="1:52" ht="27.75" customHeight="1" x14ac:dyDescent="0.2">
      <c r="A241" s="241" t="s">
        <v>281</v>
      </c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49"/>
      <c r="Y241" s="49"/>
    </row>
    <row r="242" spans="1:52" ht="16.5" customHeight="1" x14ac:dyDescent="0.25">
      <c r="A242" s="243" t="s">
        <v>282</v>
      </c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  <c r="X242" s="161"/>
      <c r="Y242" s="161"/>
    </row>
    <row r="243" spans="1:52" ht="14.25" customHeight="1" x14ac:dyDescent="0.25">
      <c r="A243" s="244" t="s">
        <v>115</v>
      </c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60"/>
      <c r="Y243" s="160"/>
    </row>
    <row r="244" spans="1:52" ht="27" customHeight="1" x14ac:dyDescent="0.25">
      <c r="A244" s="55" t="s">
        <v>283</v>
      </c>
      <c r="B244" s="55" t="s">
        <v>284</v>
      </c>
      <c r="C244" s="32">
        <v>4301131019</v>
      </c>
      <c r="D244" s="245">
        <v>4640242180427</v>
      </c>
      <c r="E244" s="189"/>
      <c r="F244" s="164">
        <v>1.8</v>
      </c>
      <c r="G244" s="33">
        <v>1</v>
      </c>
      <c r="H244" s="164">
        <v>1.8</v>
      </c>
      <c r="I244" s="164">
        <v>1.915</v>
      </c>
      <c r="J244" s="33">
        <v>234</v>
      </c>
      <c r="K244" s="34" t="s">
        <v>62</v>
      </c>
      <c r="L244" s="33">
        <v>180</v>
      </c>
      <c r="M244" s="333" t="s">
        <v>285</v>
      </c>
      <c r="N244" s="247"/>
      <c r="O244" s="247"/>
      <c r="P244" s="247"/>
      <c r="Q244" s="189"/>
      <c r="R244" s="35"/>
      <c r="S244" s="35"/>
      <c r="T244" s="36" t="s">
        <v>63</v>
      </c>
      <c r="U244" s="165">
        <v>0</v>
      </c>
      <c r="V244" s="166">
        <f>IFERROR(IF(U244="","",U244),"")</f>
        <v>0</v>
      </c>
      <c r="W244" s="37">
        <f>IFERROR(IF(U244="","",U244*0.00502),"")</f>
        <v>0</v>
      </c>
      <c r="X244" s="57"/>
      <c r="Y244" s="58" t="s">
        <v>286</v>
      </c>
      <c r="AC244" s="62"/>
      <c r="AZ244" s="146" t="s">
        <v>71</v>
      </c>
    </row>
    <row r="245" spans="1:52" x14ac:dyDescent="0.2">
      <c r="A245" s="249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250"/>
      <c r="M245" s="248" t="s">
        <v>64</v>
      </c>
      <c r="N245" s="201"/>
      <c r="O245" s="201"/>
      <c r="P245" s="201"/>
      <c r="Q245" s="201"/>
      <c r="R245" s="201"/>
      <c r="S245" s="202"/>
      <c r="T245" s="38" t="s">
        <v>63</v>
      </c>
      <c r="U245" s="167">
        <f>IFERROR(SUM(U244:U244),"0")</f>
        <v>0</v>
      </c>
      <c r="V245" s="167">
        <f>IFERROR(SUM(V244:V244),"0")</f>
        <v>0</v>
      </c>
      <c r="W245" s="167">
        <f>IFERROR(IF(W244="",0,W244),"0")</f>
        <v>0</v>
      </c>
      <c r="X245" s="168"/>
      <c r="Y245" s="168"/>
    </row>
    <row r="246" spans="1:52" x14ac:dyDescent="0.2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250"/>
      <c r="M246" s="248" t="s">
        <v>64</v>
      </c>
      <c r="N246" s="201"/>
      <c r="O246" s="201"/>
      <c r="P246" s="201"/>
      <c r="Q246" s="201"/>
      <c r="R246" s="201"/>
      <c r="S246" s="202"/>
      <c r="T246" s="38" t="s">
        <v>65</v>
      </c>
      <c r="U246" s="167">
        <f>IFERROR(SUMPRODUCT(U244:U244*H244:H244),"0")</f>
        <v>0</v>
      </c>
      <c r="V246" s="167">
        <f>IFERROR(SUMPRODUCT(V244:V244*H244:H244),"0")</f>
        <v>0</v>
      </c>
      <c r="W246" s="38"/>
      <c r="X246" s="168"/>
      <c r="Y246" s="168"/>
    </row>
    <row r="247" spans="1:52" ht="14.25" customHeight="1" x14ac:dyDescent="0.25">
      <c r="A247" s="244" t="s">
        <v>68</v>
      </c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60"/>
      <c r="Y247" s="160"/>
    </row>
    <row r="248" spans="1:52" ht="27" customHeight="1" x14ac:dyDescent="0.25">
      <c r="A248" s="55" t="s">
        <v>287</v>
      </c>
      <c r="B248" s="55" t="s">
        <v>288</v>
      </c>
      <c r="C248" s="32">
        <v>4301132080</v>
      </c>
      <c r="D248" s="245">
        <v>4640242180397</v>
      </c>
      <c r="E248" s="189"/>
      <c r="F248" s="164">
        <v>1</v>
      </c>
      <c r="G248" s="33">
        <v>6</v>
      </c>
      <c r="H248" s="164">
        <v>6</v>
      </c>
      <c r="I248" s="164">
        <v>6.26</v>
      </c>
      <c r="J248" s="33">
        <v>84</v>
      </c>
      <c r="K248" s="34" t="s">
        <v>62</v>
      </c>
      <c r="L248" s="33">
        <v>180</v>
      </c>
      <c r="M248" s="334" t="s">
        <v>289</v>
      </c>
      <c r="N248" s="247"/>
      <c r="O248" s="247"/>
      <c r="P248" s="247"/>
      <c r="Q248" s="189"/>
      <c r="R248" s="35"/>
      <c r="S248" s="35"/>
      <c r="T248" s="36" t="s">
        <v>63</v>
      </c>
      <c r="U248" s="165">
        <v>0</v>
      </c>
      <c r="V248" s="166">
        <f>IFERROR(IF(U248="","",U248),"")</f>
        <v>0</v>
      </c>
      <c r="W248" s="37">
        <f>IFERROR(IF(U248="","",U248*0.0155),"")</f>
        <v>0</v>
      </c>
      <c r="X248" s="57"/>
      <c r="Y248" s="58"/>
      <c r="AC248" s="62"/>
      <c r="AZ248" s="147" t="s">
        <v>71</v>
      </c>
    </row>
    <row r="249" spans="1:52" x14ac:dyDescent="0.2">
      <c r="A249" s="249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250"/>
      <c r="M249" s="248" t="s">
        <v>64</v>
      </c>
      <c r="N249" s="201"/>
      <c r="O249" s="201"/>
      <c r="P249" s="201"/>
      <c r="Q249" s="201"/>
      <c r="R249" s="201"/>
      <c r="S249" s="202"/>
      <c r="T249" s="38" t="s">
        <v>63</v>
      </c>
      <c r="U249" s="167">
        <f>IFERROR(SUM(U248:U248),"0")</f>
        <v>0</v>
      </c>
      <c r="V249" s="167">
        <f>IFERROR(SUM(V248:V248),"0")</f>
        <v>0</v>
      </c>
      <c r="W249" s="167">
        <f>IFERROR(IF(W248="",0,W248),"0")</f>
        <v>0</v>
      </c>
      <c r="X249" s="168"/>
      <c r="Y249" s="168"/>
    </row>
    <row r="250" spans="1:52" x14ac:dyDescent="0.2">
      <c r="A250" s="173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250"/>
      <c r="M250" s="248" t="s">
        <v>64</v>
      </c>
      <c r="N250" s="201"/>
      <c r="O250" s="201"/>
      <c r="P250" s="201"/>
      <c r="Q250" s="201"/>
      <c r="R250" s="201"/>
      <c r="S250" s="202"/>
      <c r="T250" s="38" t="s">
        <v>65</v>
      </c>
      <c r="U250" s="167">
        <f>IFERROR(SUMPRODUCT(U248:U248*H248:H248),"0")</f>
        <v>0</v>
      </c>
      <c r="V250" s="167">
        <f>IFERROR(SUMPRODUCT(V248:V248*H248:H248),"0")</f>
        <v>0</v>
      </c>
      <c r="W250" s="38"/>
      <c r="X250" s="168"/>
      <c r="Y250" s="168"/>
    </row>
    <row r="251" spans="1:52" ht="14.25" customHeight="1" x14ac:dyDescent="0.25">
      <c r="A251" s="244" t="s">
        <v>133</v>
      </c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  <c r="X251" s="160"/>
      <c r="Y251" s="160"/>
    </row>
    <row r="252" spans="1:52" ht="27" customHeight="1" x14ac:dyDescent="0.25">
      <c r="A252" s="55" t="s">
        <v>290</v>
      </c>
      <c r="B252" s="55" t="s">
        <v>291</v>
      </c>
      <c r="C252" s="32">
        <v>4301136028</v>
      </c>
      <c r="D252" s="245">
        <v>4640242180304</v>
      </c>
      <c r="E252" s="189"/>
      <c r="F252" s="164">
        <v>2.7</v>
      </c>
      <c r="G252" s="33">
        <v>1</v>
      </c>
      <c r="H252" s="164">
        <v>2.7</v>
      </c>
      <c r="I252" s="164">
        <v>2.8906000000000001</v>
      </c>
      <c r="J252" s="33">
        <v>126</v>
      </c>
      <c r="K252" s="34" t="s">
        <v>62</v>
      </c>
      <c r="L252" s="33">
        <v>180</v>
      </c>
      <c r="M252" s="335" t="s">
        <v>292</v>
      </c>
      <c r="N252" s="247"/>
      <c r="O252" s="247"/>
      <c r="P252" s="247"/>
      <c r="Q252" s="189"/>
      <c r="R252" s="35"/>
      <c r="S252" s="35"/>
      <c r="T252" s="36" t="s">
        <v>63</v>
      </c>
      <c r="U252" s="165">
        <v>0</v>
      </c>
      <c r="V252" s="166">
        <f>IFERROR(IF(U252="","",U252),"")</f>
        <v>0</v>
      </c>
      <c r="W252" s="37">
        <f>IFERROR(IF(U252="","",U252*0.00936),"")</f>
        <v>0</v>
      </c>
      <c r="X252" s="57"/>
      <c r="Y252" s="58"/>
      <c r="AC252" s="62"/>
      <c r="AZ252" s="148" t="s">
        <v>71</v>
      </c>
    </row>
    <row r="253" spans="1:52" ht="37.5" customHeight="1" x14ac:dyDescent="0.25">
      <c r="A253" s="55" t="s">
        <v>293</v>
      </c>
      <c r="B253" s="55" t="s">
        <v>294</v>
      </c>
      <c r="C253" s="32">
        <v>4301136027</v>
      </c>
      <c r="D253" s="245">
        <v>4640242180298</v>
      </c>
      <c r="E253" s="189"/>
      <c r="F253" s="164">
        <v>2.7</v>
      </c>
      <c r="G253" s="33">
        <v>1</v>
      </c>
      <c r="H253" s="164">
        <v>2.7</v>
      </c>
      <c r="I253" s="164">
        <v>2.8919999999999999</v>
      </c>
      <c r="J253" s="33">
        <v>126</v>
      </c>
      <c r="K253" s="34" t="s">
        <v>62</v>
      </c>
      <c r="L253" s="33">
        <v>180</v>
      </c>
      <c r="M253" s="336" t="s">
        <v>295</v>
      </c>
      <c r="N253" s="247"/>
      <c r="O253" s="247"/>
      <c r="P253" s="247"/>
      <c r="Q253" s="189"/>
      <c r="R253" s="35"/>
      <c r="S253" s="35"/>
      <c r="T253" s="36" t="s">
        <v>63</v>
      </c>
      <c r="U253" s="165">
        <v>0</v>
      </c>
      <c r="V253" s="166">
        <f>IFERROR(IF(U253="","",U253),"")</f>
        <v>0</v>
      </c>
      <c r="W253" s="37">
        <f>IFERROR(IF(U253="","",U253*0.00936),"")</f>
        <v>0</v>
      </c>
      <c r="X253" s="57"/>
      <c r="Y253" s="58"/>
      <c r="AC253" s="62"/>
      <c r="AZ253" s="149" t="s">
        <v>71</v>
      </c>
    </row>
    <row r="254" spans="1:52" ht="27" customHeight="1" x14ac:dyDescent="0.25">
      <c r="A254" s="55" t="s">
        <v>296</v>
      </c>
      <c r="B254" s="55" t="s">
        <v>297</v>
      </c>
      <c r="C254" s="32">
        <v>4301136026</v>
      </c>
      <c r="D254" s="245">
        <v>4640242180236</v>
      </c>
      <c r="E254" s="189"/>
      <c r="F254" s="164">
        <v>5</v>
      </c>
      <c r="G254" s="33">
        <v>1</v>
      </c>
      <c r="H254" s="164">
        <v>5</v>
      </c>
      <c r="I254" s="164">
        <v>5.2350000000000003</v>
      </c>
      <c r="J254" s="33">
        <v>84</v>
      </c>
      <c r="K254" s="34" t="s">
        <v>62</v>
      </c>
      <c r="L254" s="33">
        <v>180</v>
      </c>
      <c r="M254" s="337" t="s">
        <v>298</v>
      </c>
      <c r="N254" s="247"/>
      <c r="O254" s="247"/>
      <c r="P254" s="247"/>
      <c r="Q254" s="189"/>
      <c r="R254" s="35"/>
      <c r="S254" s="35"/>
      <c r="T254" s="36" t="s">
        <v>63</v>
      </c>
      <c r="U254" s="165">
        <v>0</v>
      </c>
      <c r="V254" s="166">
        <f>IFERROR(IF(U254="","",U254),"")</f>
        <v>0</v>
      </c>
      <c r="W254" s="37">
        <f>IFERROR(IF(U254="","",U254*0.0155),"")</f>
        <v>0</v>
      </c>
      <c r="X254" s="57"/>
      <c r="Y254" s="58"/>
      <c r="AC254" s="62"/>
      <c r="AZ254" s="150" t="s">
        <v>71</v>
      </c>
    </row>
    <row r="255" spans="1:52" x14ac:dyDescent="0.2">
      <c r="A255" s="249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250"/>
      <c r="M255" s="248" t="s">
        <v>64</v>
      </c>
      <c r="N255" s="201"/>
      <c r="O255" s="201"/>
      <c r="P255" s="201"/>
      <c r="Q255" s="201"/>
      <c r="R255" s="201"/>
      <c r="S255" s="202"/>
      <c r="T255" s="38" t="s">
        <v>63</v>
      </c>
      <c r="U255" s="167">
        <f>IFERROR(SUM(U252:U254),"0")</f>
        <v>0</v>
      </c>
      <c r="V255" s="167">
        <f>IFERROR(SUM(V252:V254),"0")</f>
        <v>0</v>
      </c>
      <c r="W255" s="167">
        <f>IFERROR(IF(W252="",0,W252),"0")+IFERROR(IF(W253="",0,W253),"0")+IFERROR(IF(W254="",0,W254),"0")</f>
        <v>0</v>
      </c>
      <c r="X255" s="168"/>
      <c r="Y255" s="168"/>
    </row>
    <row r="256" spans="1:52" x14ac:dyDescent="0.2">
      <c r="A256" s="17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250"/>
      <c r="M256" s="248" t="s">
        <v>64</v>
      </c>
      <c r="N256" s="201"/>
      <c r="O256" s="201"/>
      <c r="P256" s="201"/>
      <c r="Q256" s="201"/>
      <c r="R256" s="201"/>
      <c r="S256" s="202"/>
      <c r="T256" s="38" t="s">
        <v>65</v>
      </c>
      <c r="U256" s="167">
        <f>IFERROR(SUMPRODUCT(U252:U254*H252:H254),"0")</f>
        <v>0</v>
      </c>
      <c r="V256" s="167">
        <f>IFERROR(SUMPRODUCT(V252:V254*H252:H254),"0")</f>
        <v>0</v>
      </c>
      <c r="W256" s="38"/>
      <c r="X256" s="168"/>
      <c r="Y256" s="168"/>
    </row>
    <row r="257" spans="1:52" ht="14.25" customHeight="1" x14ac:dyDescent="0.25">
      <c r="A257" s="244" t="s">
        <v>111</v>
      </c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  <c r="X257" s="160"/>
      <c r="Y257" s="160"/>
    </row>
    <row r="258" spans="1:52" ht="27" customHeight="1" x14ac:dyDescent="0.25">
      <c r="A258" s="55" t="s">
        <v>299</v>
      </c>
      <c r="B258" s="55" t="s">
        <v>300</v>
      </c>
      <c r="C258" s="32">
        <v>4301135195</v>
      </c>
      <c r="D258" s="245">
        <v>4640242180366</v>
      </c>
      <c r="E258" s="189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4" t="s">
        <v>62</v>
      </c>
      <c r="L258" s="33">
        <v>180</v>
      </c>
      <c r="M258" s="338" t="s">
        <v>301</v>
      </c>
      <c r="N258" s="247"/>
      <c r="O258" s="247"/>
      <c r="P258" s="247"/>
      <c r="Q258" s="189"/>
      <c r="R258" s="35"/>
      <c r="S258" s="35"/>
      <c r="T258" s="36" t="s">
        <v>63</v>
      </c>
      <c r="U258" s="165">
        <v>0</v>
      </c>
      <c r="V258" s="166">
        <f t="shared" ref="V258:V265" si="6">IFERROR(IF(U258="","",U258),"")</f>
        <v>0</v>
      </c>
      <c r="W258" s="37">
        <f t="shared" ref="W258:W263" si="7">IFERROR(IF(U258="","",U258*0.00936),"")</f>
        <v>0</v>
      </c>
      <c r="X258" s="57"/>
      <c r="Y258" s="58" t="s">
        <v>286</v>
      </c>
      <c r="AC258" s="62"/>
      <c r="AZ258" s="151" t="s">
        <v>71</v>
      </c>
    </row>
    <row r="259" spans="1:52" ht="27" customHeight="1" x14ac:dyDescent="0.25">
      <c r="A259" s="55" t="s">
        <v>302</v>
      </c>
      <c r="B259" s="55" t="s">
        <v>303</v>
      </c>
      <c r="C259" s="32">
        <v>4301135193</v>
      </c>
      <c r="D259" s="245">
        <v>4640242180403</v>
      </c>
      <c r="E259" s="189"/>
      <c r="F259" s="164">
        <v>3</v>
      </c>
      <c r="G259" s="33">
        <v>1</v>
      </c>
      <c r="H259" s="164">
        <v>3</v>
      </c>
      <c r="I259" s="164">
        <v>3.1920000000000002</v>
      </c>
      <c r="J259" s="33">
        <v>126</v>
      </c>
      <c r="K259" s="34" t="s">
        <v>62</v>
      </c>
      <c r="L259" s="33">
        <v>180</v>
      </c>
      <c r="M259" s="339" t="s">
        <v>304</v>
      </c>
      <c r="N259" s="247"/>
      <c r="O259" s="247"/>
      <c r="P259" s="247"/>
      <c r="Q259" s="189"/>
      <c r="R259" s="35"/>
      <c r="S259" s="35"/>
      <c r="T259" s="36" t="s">
        <v>63</v>
      </c>
      <c r="U259" s="165">
        <v>0</v>
      </c>
      <c r="V259" s="166">
        <f t="shared" si="6"/>
        <v>0</v>
      </c>
      <c r="W259" s="37">
        <f t="shared" si="7"/>
        <v>0</v>
      </c>
      <c r="X259" s="57"/>
      <c r="Y259" s="58" t="s">
        <v>286</v>
      </c>
      <c r="AC259" s="62"/>
      <c r="AZ259" s="152" t="s">
        <v>71</v>
      </c>
    </row>
    <row r="260" spans="1:52" ht="27" customHeight="1" x14ac:dyDescent="0.25">
      <c r="A260" s="55" t="s">
        <v>305</v>
      </c>
      <c r="B260" s="55" t="s">
        <v>306</v>
      </c>
      <c r="C260" s="32">
        <v>4301135188</v>
      </c>
      <c r="D260" s="245">
        <v>4640242180335</v>
      </c>
      <c r="E260" s="189"/>
      <c r="F260" s="164">
        <v>3.7</v>
      </c>
      <c r="G260" s="33">
        <v>1</v>
      </c>
      <c r="H260" s="164">
        <v>3.7</v>
      </c>
      <c r="I260" s="164">
        <v>3.8919999999999999</v>
      </c>
      <c r="J260" s="33">
        <v>126</v>
      </c>
      <c r="K260" s="34" t="s">
        <v>62</v>
      </c>
      <c r="L260" s="33">
        <v>180</v>
      </c>
      <c r="M260" s="340" t="s">
        <v>307</v>
      </c>
      <c r="N260" s="247"/>
      <c r="O260" s="247"/>
      <c r="P260" s="247"/>
      <c r="Q260" s="189"/>
      <c r="R260" s="35"/>
      <c r="S260" s="35"/>
      <c r="T260" s="36" t="s">
        <v>63</v>
      </c>
      <c r="U260" s="165">
        <v>0</v>
      </c>
      <c r="V260" s="166">
        <f t="shared" si="6"/>
        <v>0</v>
      </c>
      <c r="W260" s="37">
        <f t="shared" si="7"/>
        <v>0</v>
      </c>
      <c r="X260" s="57"/>
      <c r="Y260" s="58"/>
      <c r="AC260" s="62"/>
      <c r="AZ260" s="153" t="s">
        <v>71</v>
      </c>
    </row>
    <row r="261" spans="1:52" ht="37.5" customHeight="1" x14ac:dyDescent="0.25">
      <c r="A261" s="55" t="s">
        <v>308</v>
      </c>
      <c r="B261" s="55" t="s">
        <v>309</v>
      </c>
      <c r="C261" s="32">
        <v>4301135189</v>
      </c>
      <c r="D261" s="245">
        <v>4640242180342</v>
      </c>
      <c r="E261" s="189"/>
      <c r="F261" s="164">
        <v>3.7</v>
      </c>
      <c r="G261" s="33">
        <v>1</v>
      </c>
      <c r="H261" s="164">
        <v>3.7</v>
      </c>
      <c r="I261" s="164">
        <v>3.8919999999999999</v>
      </c>
      <c r="J261" s="33">
        <v>126</v>
      </c>
      <c r="K261" s="34" t="s">
        <v>62</v>
      </c>
      <c r="L261" s="33">
        <v>180</v>
      </c>
      <c r="M261" s="341" t="s">
        <v>310</v>
      </c>
      <c r="N261" s="247"/>
      <c r="O261" s="247"/>
      <c r="P261" s="247"/>
      <c r="Q261" s="189"/>
      <c r="R261" s="35"/>
      <c r="S261" s="35"/>
      <c r="T261" s="36" t="s">
        <v>63</v>
      </c>
      <c r="U261" s="165">
        <v>0</v>
      </c>
      <c r="V261" s="166">
        <f t="shared" si="6"/>
        <v>0</v>
      </c>
      <c r="W261" s="37">
        <f t="shared" si="7"/>
        <v>0</v>
      </c>
      <c r="X261" s="57"/>
      <c r="Y261" s="58"/>
      <c r="AC261" s="62"/>
      <c r="AZ261" s="154" t="s">
        <v>71</v>
      </c>
    </row>
    <row r="262" spans="1:52" ht="27" customHeight="1" x14ac:dyDescent="0.25">
      <c r="A262" s="55" t="s">
        <v>311</v>
      </c>
      <c r="B262" s="55" t="s">
        <v>312</v>
      </c>
      <c r="C262" s="32">
        <v>4301135190</v>
      </c>
      <c r="D262" s="245">
        <v>4640242180359</v>
      </c>
      <c r="E262" s="189"/>
      <c r="F262" s="164">
        <v>3.7</v>
      </c>
      <c r="G262" s="33">
        <v>1</v>
      </c>
      <c r="H262" s="164">
        <v>3.7</v>
      </c>
      <c r="I262" s="164">
        <v>3.8919999999999999</v>
      </c>
      <c r="J262" s="33">
        <v>126</v>
      </c>
      <c r="K262" s="34" t="s">
        <v>62</v>
      </c>
      <c r="L262" s="33">
        <v>180</v>
      </c>
      <c r="M262" s="342" t="s">
        <v>313</v>
      </c>
      <c r="N262" s="247"/>
      <c r="O262" s="247"/>
      <c r="P262" s="247"/>
      <c r="Q262" s="189"/>
      <c r="R262" s="35"/>
      <c r="S262" s="35"/>
      <c r="T262" s="36" t="s">
        <v>63</v>
      </c>
      <c r="U262" s="165">
        <v>0</v>
      </c>
      <c r="V262" s="166">
        <f t="shared" si="6"/>
        <v>0</v>
      </c>
      <c r="W262" s="37">
        <f t="shared" si="7"/>
        <v>0</v>
      </c>
      <c r="X262" s="57"/>
      <c r="Y262" s="58"/>
      <c r="AC262" s="62"/>
      <c r="AZ262" s="155" t="s">
        <v>71</v>
      </c>
    </row>
    <row r="263" spans="1:52" ht="27" customHeight="1" x14ac:dyDescent="0.25">
      <c r="A263" s="55" t="s">
        <v>314</v>
      </c>
      <c r="B263" s="55" t="s">
        <v>315</v>
      </c>
      <c r="C263" s="32">
        <v>4301135192</v>
      </c>
      <c r="D263" s="245">
        <v>4640242180380</v>
      </c>
      <c r="E263" s="189"/>
      <c r="F263" s="164">
        <v>3.7</v>
      </c>
      <c r="G263" s="33">
        <v>1</v>
      </c>
      <c r="H263" s="164">
        <v>3.7</v>
      </c>
      <c r="I263" s="164">
        <v>3.8919999999999999</v>
      </c>
      <c r="J263" s="33">
        <v>126</v>
      </c>
      <c r="K263" s="34" t="s">
        <v>62</v>
      </c>
      <c r="L263" s="33">
        <v>180</v>
      </c>
      <c r="M263" s="343" t="s">
        <v>316</v>
      </c>
      <c r="N263" s="247"/>
      <c r="O263" s="247"/>
      <c r="P263" s="247"/>
      <c r="Q263" s="189"/>
      <c r="R263" s="35"/>
      <c r="S263" s="35"/>
      <c r="T263" s="36" t="s">
        <v>63</v>
      </c>
      <c r="U263" s="165">
        <v>0</v>
      </c>
      <c r="V263" s="166">
        <f t="shared" si="6"/>
        <v>0</v>
      </c>
      <c r="W263" s="37">
        <f t="shared" si="7"/>
        <v>0</v>
      </c>
      <c r="X263" s="57"/>
      <c r="Y263" s="58"/>
      <c r="AC263" s="62"/>
      <c r="AZ263" s="156" t="s">
        <v>71</v>
      </c>
    </row>
    <row r="264" spans="1:52" ht="27" customHeight="1" x14ac:dyDescent="0.25">
      <c r="A264" s="55" t="s">
        <v>317</v>
      </c>
      <c r="B264" s="55" t="s">
        <v>318</v>
      </c>
      <c r="C264" s="32">
        <v>4301135186</v>
      </c>
      <c r="D264" s="245">
        <v>4640242180311</v>
      </c>
      <c r="E264" s="189"/>
      <c r="F264" s="164">
        <v>5.5</v>
      </c>
      <c r="G264" s="33">
        <v>1</v>
      </c>
      <c r="H264" s="164">
        <v>5.5</v>
      </c>
      <c r="I264" s="164">
        <v>5.7350000000000003</v>
      </c>
      <c r="J264" s="33">
        <v>84</v>
      </c>
      <c r="K264" s="34" t="s">
        <v>62</v>
      </c>
      <c r="L264" s="33">
        <v>180</v>
      </c>
      <c r="M264" s="344" t="s">
        <v>319</v>
      </c>
      <c r="N264" s="247"/>
      <c r="O264" s="247"/>
      <c r="P264" s="247"/>
      <c r="Q264" s="189"/>
      <c r="R264" s="35"/>
      <c r="S264" s="35"/>
      <c r="T264" s="36" t="s">
        <v>63</v>
      </c>
      <c r="U264" s="165">
        <v>0</v>
      </c>
      <c r="V264" s="166">
        <f t="shared" si="6"/>
        <v>0</v>
      </c>
      <c r="W264" s="37">
        <f>IFERROR(IF(U264="","",U264*0.0155),"")</f>
        <v>0</v>
      </c>
      <c r="X264" s="57"/>
      <c r="Y264" s="58"/>
      <c r="AC264" s="62"/>
      <c r="AZ264" s="157" t="s">
        <v>71</v>
      </c>
    </row>
    <row r="265" spans="1:52" ht="37.5" customHeight="1" x14ac:dyDescent="0.25">
      <c r="A265" s="55" t="s">
        <v>320</v>
      </c>
      <c r="B265" s="55" t="s">
        <v>321</v>
      </c>
      <c r="C265" s="32">
        <v>4301135187</v>
      </c>
      <c r="D265" s="245">
        <v>4640242180328</v>
      </c>
      <c r="E265" s="189"/>
      <c r="F265" s="164">
        <v>3.5</v>
      </c>
      <c r="G265" s="33">
        <v>1</v>
      </c>
      <c r="H265" s="164">
        <v>3.5</v>
      </c>
      <c r="I265" s="164">
        <v>3.6920000000000002</v>
      </c>
      <c r="J265" s="33">
        <v>126</v>
      </c>
      <c r="K265" s="34" t="s">
        <v>62</v>
      </c>
      <c r="L265" s="33">
        <v>180</v>
      </c>
      <c r="M265" s="345" t="s">
        <v>322</v>
      </c>
      <c r="N265" s="247"/>
      <c r="O265" s="247"/>
      <c r="P265" s="247"/>
      <c r="Q265" s="189"/>
      <c r="R265" s="35"/>
      <c r="S265" s="35"/>
      <c r="T265" s="36" t="s">
        <v>63</v>
      </c>
      <c r="U265" s="165">
        <v>0</v>
      </c>
      <c r="V265" s="166">
        <f t="shared" si="6"/>
        <v>0</v>
      </c>
      <c r="W265" s="37">
        <f>IFERROR(IF(U265="","",U265*0.00936),"")</f>
        <v>0</v>
      </c>
      <c r="X265" s="57"/>
      <c r="Y265" s="58"/>
      <c r="AC265" s="62"/>
      <c r="AZ265" s="158" t="s">
        <v>71</v>
      </c>
    </row>
    <row r="266" spans="1:52" x14ac:dyDescent="0.2">
      <c r="A266" s="249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250"/>
      <c r="M266" s="248" t="s">
        <v>64</v>
      </c>
      <c r="N266" s="201"/>
      <c r="O266" s="201"/>
      <c r="P266" s="201"/>
      <c r="Q266" s="201"/>
      <c r="R266" s="201"/>
      <c r="S266" s="202"/>
      <c r="T266" s="38" t="s">
        <v>63</v>
      </c>
      <c r="U266" s="167">
        <f>IFERROR(SUM(U258:U265),"0")</f>
        <v>0</v>
      </c>
      <c r="V266" s="167">
        <f>IFERROR(SUM(V258:V265),"0")</f>
        <v>0</v>
      </c>
      <c r="W266" s="167">
        <f>IFERROR(IF(W258="",0,W258),"0")+IFERROR(IF(W259="",0,W259),"0")+IFERROR(IF(W260="",0,W260),"0")+IFERROR(IF(W261="",0,W261),"0")+IFERROR(IF(W262="",0,W262),"0")+IFERROR(IF(W263="",0,W263),"0")+IFERROR(IF(W264="",0,W264),"0")+IFERROR(IF(W265="",0,W265),"0")</f>
        <v>0</v>
      </c>
      <c r="X266" s="168"/>
      <c r="Y266" s="168"/>
    </row>
    <row r="267" spans="1:52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250"/>
      <c r="M267" s="248" t="s">
        <v>64</v>
      </c>
      <c r="N267" s="201"/>
      <c r="O267" s="201"/>
      <c r="P267" s="201"/>
      <c r="Q267" s="201"/>
      <c r="R267" s="201"/>
      <c r="S267" s="202"/>
      <c r="T267" s="38" t="s">
        <v>65</v>
      </c>
      <c r="U267" s="167">
        <f>IFERROR(SUMPRODUCT(U258:U265*H258:H265),"0")</f>
        <v>0</v>
      </c>
      <c r="V267" s="167">
        <f>IFERROR(SUMPRODUCT(V258:V265*H258:H265),"0")</f>
        <v>0</v>
      </c>
      <c r="W267" s="38"/>
      <c r="X267" s="168"/>
      <c r="Y267" s="168"/>
    </row>
    <row r="268" spans="1:52" ht="15" customHeight="1" x14ac:dyDescent="0.2">
      <c r="A268" s="347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84"/>
      <c r="M268" s="346" t="s">
        <v>323</v>
      </c>
      <c r="N268" s="175"/>
      <c r="O268" s="175"/>
      <c r="P268" s="175"/>
      <c r="Q268" s="175"/>
      <c r="R268" s="175"/>
      <c r="S268" s="176"/>
      <c r="T268" s="38" t="s">
        <v>65</v>
      </c>
      <c r="U268" s="167">
        <f>IFERROR(U24+U33+U40+U46+U56+U62+U67+U73+U83+U90+U98+U104+U109+U117+U122+U128+U133+U139+U143+U150+U163+U168+U176+U181+U188+U193+U198+U204+U212+U217+U223+U229+U235+U240+U246+U250+U256+U267,"0")</f>
        <v>6184.4000000000005</v>
      </c>
      <c r="V268" s="167">
        <f>IFERROR(V24+V33+V40+V46+V56+V62+V67+V73+V83+V90+V98+V104+V109+V117+V122+V128+V133+V139+V143+V150+V163+V168+V176+V181+V188+V193+V198+V204+V212+V217+V223+V229+V235+V240+V246+V250+V256+V267,"0")</f>
        <v>6184.4000000000005</v>
      </c>
      <c r="W268" s="38"/>
      <c r="X268" s="168"/>
      <c r="Y268" s="168"/>
    </row>
    <row r="269" spans="1:52" x14ac:dyDescent="0.2">
      <c r="A269" s="173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84"/>
      <c r="M269" s="346" t="s">
        <v>324</v>
      </c>
      <c r="N269" s="175"/>
      <c r="O269" s="175"/>
      <c r="P269" s="175"/>
      <c r="Q269" s="175"/>
      <c r="R269" s="175"/>
      <c r="S269" s="176"/>
      <c r="T269" s="38" t="s">
        <v>65</v>
      </c>
      <c r="U269" s="167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86*I86,"0")+IFERROR(U87*I87,"0")+IFERROR(U88*I88,"0")+IFERROR(U93*I93,"0")+IFERROR(U94*I94,"0")+IFERROR(U95*I95,"0")+IFERROR(U96*I96,"0")+IFERROR(U101*I101,"0")+IFERROR(U102*I102,"0")+IFERROR(U107*I107,"0")+IFERROR(U112*I112,"0")+IFERROR(U113*I113,"0")+IFERROR(U114*I114,"0")+IFERROR(U115*I115,"0")+IFERROR(U120*I120,"0")+IFERROR(U125*I125,"0")+IFERROR(U126*I126,"0")+IFERROR(U131*I131,"0")+IFERROR(U137*I137,"0")+IFERROR(U141*I141,"0")+IFERROR(U145*I145,"0")+IFERROR(U146*I146,"0")+IFERROR(U147*I147,"0")+IFERROR(U148*I148,"0")+IFERROR(U152*I152,"0")+IFERROR(U153*I153,"0")+IFERROR(U154*I154,"0")+IFERROR(U155*I155,"0")+IFERROR(U156*I156,"0")+IFERROR(U157*I157,"0")+IFERROR(U158*I158,"0")+IFERROR(U159*I159,"0")+IFERROR(U160*I160,"0")+IFERROR(U161*I161,"0")+IFERROR(U166*I166,"0")+IFERROR(U171*I171,"0")+IFERROR(U172*I172,"0")+IFERROR(U173*I173,"0")+IFERROR(U174*I174,"0")+IFERROR(U178*I178,"0")+IFERROR(U179*I179,"0")+IFERROR(U185*I185,"0")+IFERROR(U186*I186,"0")+IFERROR(U191*I191,"0")+IFERROR(U196*I196,"0")+IFERROR(U202*I202,"0")+IFERROR(U207*I207,"0")+IFERROR(U208*I208,"0")+IFERROR(U209*I209,"0")+IFERROR(U210*I210,"0")+IFERROR(U215*I215,"0")+IFERROR(U220*I220,"0")+IFERROR(U221*I221,"0")+IFERROR(U227*I227,"0")+IFERROR(U233*I233,"0")+IFERROR(U238*I238,"0")+IFERROR(U244*I244,"0")+IFERROR(U248*I248,"0")+IFERROR(U252*I252,"0")+IFERROR(U253*I253,"0")+IFERROR(U254*I254,"0")+IFERROR(U258*I258,"0")+IFERROR(U259*I259,"0")+IFERROR(U260*I260,"0")+IFERROR(U261*I261,"0")+IFERROR(U262*I262,"0")+IFERROR(U263*I263,"0")+IFERROR(U264*I264,"0")+IFERROR(U265*I265,"0"),"0")</f>
        <v>6862.64</v>
      </c>
      <c r="V269" s="167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86*I86,"0")+IFERROR(V87*I87,"0")+IFERROR(V88*I88,"0")+IFERROR(V93*I93,"0")+IFERROR(V94*I94,"0")+IFERROR(V95*I95,"0")+IFERROR(V96*I96,"0")+IFERROR(V101*I101,"0")+IFERROR(V102*I102,"0")+IFERROR(V107*I107,"0")+IFERROR(V112*I112,"0")+IFERROR(V113*I113,"0")+IFERROR(V114*I114,"0")+IFERROR(V115*I115,"0")+IFERROR(V120*I120,"0")+IFERROR(V125*I125,"0")+IFERROR(V126*I126,"0")+IFERROR(V131*I131,"0")+IFERROR(V137*I137,"0")+IFERROR(V141*I141,"0")+IFERROR(V145*I145,"0")+IFERROR(V146*I146,"0")+IFERROR(V147*I147,"0")+IFERROR(V148*I148,"0")+IFERROR(V152*I152,"0")+IFERROR(V153*I153,"0")+IFERROR(V154*I154,"0")+IFERROR(V155*I155,"0")+IFERROR(V156*I156,"0")+IFERROR(V157*I157,"0")+IFERROR(V158*I158,"0")+IFERROR(V159*I159,"0")+IFERROR(V160*I160,"0")+IFERROR(V161*I161,"0")+IFERROR(V166*I166,"0")+IFERROR(V171*I171,"0")+IFERROR(V172*I172,"0")+IFERROR(V173*I173,"0")+IFERROR(V174*I174,"0")+IFERROR(V178*I178,"0")+IFERROR(V179*I179,"0")+IFERROR(V185*I185,"0")+IFERROR(V186*I186,"0")+IFERROR(V191*I191,"0")+IFERROR(V196*I196,"0")+IFERROR(V202*I202,"0")+IFERROR(V207*I207,"0")+IFERROR(V208*I208,"0")+IFERROR(V209*I209,"0")+IFERROR(V210*I210,"0")+IFERROR(V215*I215,"0")+IFERROR(V220*I220,"0")+IFERROR(V221*I221,"0")+IFERROR(V227*I227,"0")+IFERROR(V233*I233,"0")+IFERROR(V238*I238,"0")+IFERROR(V244*I244,"0")+IFERROR(V248*I248,"0")+IFERROR(V252*I252,"0")+IFERROR(V253*I253,"0")+IFERROR(V254*I254,"0")+IFERROR(V258*I258,"0")+IFERROR(V259*I259,"0")+IFERROR(V260*I260,"0")+IFERROR(V261*I261,"0")+IFERROR(V262*I262,"0")+IFERROR(V263*I263,"0")+IFERROR(V264*I264,"0")+IFERROR(V265*I265,"0"),"0")</f>
        <v>6862.64</v>
      </c>
      <c r="W269" s="38"/>
      <c r="X269" s="168"/>
      <c r="Y269" s="168"/>
    </row>
    <row r="270" spans="1:52" x14ac:dyDescent="0.2">
      <c r="A270" s="173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84"/>
      <c r="M270" s="346" t="s">
        <v>325</v>
      </c>
      <c r="N270" s="175"/>
      <c r="O270" s="175"/>
      <c r="P270" s="175"/>
      <c r="Q270" s="175"/>
      <c r="R270" s="175"/>
      <c r="S270" s="176"/>
      <c r="T270" s="38" t="s">
        <v>326</v>
      </c>
      <c r="U270" s="39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86/J86,"0")+IFERROR(U87/J87,"0")+IFERROR(U88/J88,"0")+IFERROR(U93/J93,"0")+IFERROR(U94/J94,"0")+IFERROR(U95/J95,"0")+IFERROR(U96/J96,"0")+IFERROR(U101/J101,"0")+IFERROR(U102/J102,"0")+IFERROR(U107/J107,"0")+IFERROR(U112/J112,"0")+IFERROR(U113/J113,"0")+IFERROR(U114/J114,"0")+IFERROR(U115/J115,"0")+IFERROR(U120/J120,"0")+IFERROR(U125/J125,"0")+IFERROR(U126/J126,"0")+IFERROR(U131/J131,"0")+IFERROR(U137/J137,"0")+IFERROR(U141/J141,"0")+IFERROR(U145/J145,"0")+IFERROR(U146/J146,"0")+IFERROR(U147/J147,"0")+IFERROR(U148/J148,"0")+IFERROR(U152/J152,"0")+IFERROR(U153/J153,"0")+IFERROR(U154/J154,"0")+IFERROR(U155/J155,"0")+IFERROR(U156/J156,"0")+IFERROR(U157/J157,"0")+IFERROR(U158/J158,"0")+IFERROR(U159/J159,"0")+IFERROR(U160/J160,"0")+IFERROR(U161/J161,"0")+IFERROR(U166/J166,"0")+IFERROR(U171/J171,"0")+IFERROR(U172/J172,"0")+IFERROR(U173/J173,"0")+IFERROR(U174/J174,"0")+IFERROR(U178/J178,"0")+IFERROR(U179/J179,"0")+IFERROR(U185/J185,"0")+IFERROR(U186/J186,"0")+IFERROR(U191/J191,"0")+IFERROR(U196/J196,"0")+IFERROR(U202/J202,"0")+IFERROR(U207/J207,"0")+IFERROR(U208/J208,"0")+IFERROR(U209/J209,"0")+IFERROR(U210/J210,"0")+IFERROR(U215/J215,"0")+IFERROR(U220/J220,"0")+IFERROR(U221/J221,"0")+IFERROR(U227/J227,"0")+IFERROR(U233/J233,"0")+IFERROR(U238/J238,"0")+IFERROR(U244/J244,"0")+IFERROR(U248/J248,"0")+IFERROR(U252/J252,"0")+IFERROR(U253/J253,"0")+IFERROR(U254/J254,"0")+IFERROR(U258/J258,"0")+IFERROR(U259/J259,"0")+IFERROR(U260/J260,"0")+IFERROR(U261/J261,"0")+IFERROR(U262/J262,"0")+IFERROR(U263/J263,"0")+IFERROR(U264/J264,"0")+IFERROR(U265/J265,"0"),0)</f>
        <v>18</v>
      </c>
      <c r="V270" s="39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86/J86,"0")+IFERROR(V87/J87,"0")+IFERROR(V88/J88,"0")+IFERROR(V93/J93,"0")+IFERROR(V94/J94,"0")+IFERROR(V95/J95,"0")+IFERROR(V96/J96,"0")+IFERROR(V101/J101,"0")+IFERROR(V102/J102,"0")+IFERROR(V107/J107,"0")+IFERROR(V112/J112,"0")+IFERROR(V113/J113,"0")+IFERROR(V114/J114,"0")+IFERROR(V115/J115,"0")+IFERROR(V120/J120,"0")+IFERROR(V125/J125,"0")+IFERROR(V126/J126,"0")+IFERROR(V131/J131,"0")+IFERROR(V137/J137,"0")+IFERROR(V141/J141,"0")+IFERROR(V145/J145,"0")+IFERROR(V146/J146,"0")+IFERROR(V147/J147,"0")+IFERROR(V148/J148,"0")+IFERROR(V152/J152,"0")+IFERROR(V153/J153,"0")+IFERROR(V154/J154,"0")+IFERROR(V155/J155,"0")+IFERROR(V156/J156,"0")+IFERROR(V157/J157,"0")+IFERROR(V158/J158,"0")+IFERROR(V159/J159,"0")+IFERROR(V160/J160,"0")+IFERROR(V161/J161,"0")+IFERROR(V166/J166,"0")+IFERROR(V171/J171,"0")+IFERROR(V172/J172,"0")+IFERROR(V173/J173,"0")+IFERROR(V174/J174,"0")+IFERROR(V178/J178,"0")+IFERROR(V179/J179,"0")+IFERROR(V185/J185,"0")+IFERROR(V186/J186,"0")+IFERROR(V191/J191,"0")+IFERROR(V196/J196,"0")+IFERROR(V202/J202,"0")+IFERROR(V207/J207,"0")+IFERROR(V208/J208,"0")+IFERROR(V209/J209,"0")+IFERROR(V210/J210,"0")+IFERROR(V215/J215,"0")+IFERROR(V220/J220,"0")+IFERROR(V221/J221,"0")+IFERROR(V227/J227,"0")+IFERROR(V233/J233,"0")+IFERROR(V238/J238,"0")+IFERROR(V244/J244,"0")+IFERROR(V248/J248,"0")+IFERROR(V252/J252,"0")+IFERROR(V253/J253,"0")+IFERROR(V254/J254,"0")+IFERROR(V258/J258,"0")+IFERROR(V259/J259,"0")+IFERROR(V260/J260,"0")+IFERROR(V261/J261,"0")+IFERROR(V262/J262,"0")+IFERROR(V263/J263,"0")+IFERROR(V264/J264,"0")+IFERROR(V265/J265,"0"),0)</f>
        <v>18</v>
      </c>
      <c r="W270" s="38"/>
      <c r="X270" s="168"/>
      <c r="Y270" s="168"/>
    </row>
    <row r="271" spans="1:52" x14ac:dyDescent="0.2">
      <c r="A271" s="173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84"/>
      <c r="M271" s="346" t="s">
        <v>327</v>
      </c>
      <c r="N271" s="175"/>
      <c r="O271" s="175"/>
      <c r="P271" s="175"/>
      <c r="Q271" s="175"/>
      <c r="R271" s="175"/>
      <c r="S271" s="176"/>
      <c r="T271" s="38" t="s">
        <v>65</v>
      </c>
      <c r="U271" s="167">
        <f>GrossWeightTotal+PalletQtyTotal*25</f>
        <v>7312.64</v>
      </c>
      <c r="V271" s="167">
        <f>GrossWeightTotalR+PalletQtyTotalR*25</f>
        <v>7312.64</v>
      </c>
      <c r="W271" s="38"/>
      <c r="X271" s="168"/>
      <c r="Y271" s="168"/>
    </row>
    <row r="272" spans="1:52" x14ac:dyDescent="0.2">
      <c r="A272" s="173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84"/>
      <c r="M272" s="346" t="s">
        <v>328</v>
      </c>
      <c r="N272" s="175"/>
      <c r="O272" s="175"/>
      <c r="P272" s="175"/>
      <c r="Q272" s="175"/>
      <c r="R272" s="175"/>
      <c r="S272" s="176"/>
      <c r="T272" s="38" t="s">
        <v>326</v>
      </c>
      <c r="U272" s="167">
        <f>IFERROR(U23+U32+U39+U45+U55+U61+U66+U72+U82+U89+U97+U103+U108+U116+U121+U127+U132+U138+U142+U149+U162+U167+U175+U180+U187+U192+U197+U203+U211+U216+U222+U228+U234+U239+U245+U249+U255+U266,"0")</f>
        <v>1297</v>
      </c>
      <c r="V272" s="167">
        <f>IFERROR(V23+V32+V39+V45+V55+V61+V66+V72+V82+V89+V97+V103+V108+V116+V121+V127+V132+V138+V142+V149+V162+V167+V175+V180+V187+V192+V197+V203+V211+V216+V222+V228+V234+V239+V245+V249+V255+V266,"0")</f>
        <v>1297</v>
      </c>
      <c r="W272" s="38"/>
      <c r="X272" s="168"/>
      <c r="Y272" s="168"/>
    </row>
    <row r="273" spans="1:32" ht="14.25" customHeight="1" x14ac:dyDescent="0.2">
      <c r="A273" s="173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84"/>
      <c r="M273" s="346" t="s">
        <v>329</v>
      </c>
      <c r="N273" s="175"/>
      <c r="O273" s="175"/>
      <c r="P273" s="175"/>
      <c r="Q273" s="175"/>
      <c r="R273" s="175"/>
      <c r="S273" s="176"/>
      <c r="T273" s="40" t="s">
        <v>330</v>
      </c>
      <c r="U273" s="38"/>
      <c r="V273" s="38"/>
      <c r="W273" s="38">
        <f>IFERROR(W23+W32+W39+W45+W55+W61+W66+W72+W82+W89+W97+W103+W108+W116+W121+W127+W132+W138+W142+W149+W162+W167+W175+W180+W187+W192+W197+W203+W211+W216+W222+W228+W234+W239+W245+W249+W255+W266,"0")</f>
        <v>21.6874</v>
      </c>
      <c r="X273" s="168"/>
      <c r="Y273" s="168"/>
    </row>
    <row r="274" spans="1:32" ht="13.5" customHeight="1" thickBot="1" x14ac:dyDescent="0.25"/>
    <row r="275" spans="1:32" ht="27" customHeight="1" thickTop="1" thickBot="1" x14ac:dyDescent="0.25">
      <c r="A275" s="41" t="s">
        <v>331</v>
      </c>
      <c r="B275" s="159" t="s">
        <v>58</v>
      </c>
      <c r="C275" s="348" t="s">
        <v>66</v>
      </c>
      <c r="D275" s="349"/>
      <c r="E275" s="349"/>
      <c r="F275" s="349"/>
      <c r="G275" s="349"/>
      <c r="H275" s="349"/>
      <c r="I275" s="349"/>
      <c r="J275" s="349"/>
      <c r="K275" s="349"/>
      <c r="L275" s="349"/>
      <c r="M275" s="349"/>
      <c r="N275" s="349"/>
      <c r="O275" s="349"/>
      <c r="P275" s="349"/>
      <c r="Q275" s="349"/>
      <c r="R275" s="350"/>
      <c r="S275" s="348" t="s">
        <v>180</v>
      </c>
      <c r="T275" s="349"/>
      <c r="U275" s="350"/>
      <c r="V275" s="348" t="s">
        <v>233</v>
      </c>
      <c r="W275" s="349"/>
      <c r="X275" s="350"/>
      <c r="Y275" s="348" t="s">
        <v>248</v>
      </c>
      <c r="Z275" s="349"/>
      <c r="AA275" s="349"/>
      <c r="AB275" s="350"/>
      <c r="AC275" s="159" t="s">
        <v>270</v>
      </c>
      <c r="AD275" s="348" t="s">
        <v>274</v>
      </c>
      <c r="AE275" s="350"/>
      <c r="AF275" s="159" t="s">
        <v>281</v>
      </c>
    </row>
    <row r="276" spans="1:32" ht="14.25" customHeight="1" thickTop="1" x14ac:dyDescent="0.2">
      <c r="A276" s="351" t="s">
        <v>332</v>
      </c>
      <c r="B276" s="348" t="s">
        <v>58</v>
      </c>
      <c r="C276" s="348" t="s">
        <v>67</v>
      </c>
      <c r="D276" s="348" t="s">
        <v>78</v>
      </c>
      <c r="E276" s="348" t="s">
        <v>86</v>
      </c>
      <c r="F276" s="348" t="s">
        <v>92</v>
      </c>
      <c r="G276" s="348" t="s">
        <v>105</v>
      </c>
      <c r="H276" s="348" t="s">
        <v>110</v>
      </c>
      <c r="I276" s="348" t="s">
        <v>114</v>
      </c>
      <c r="J276" s="348" t="s">
        <v>120</v>
      </c>
      <c r="K276" s="348" t="s">
        <v>133</v>
      </c>
      <c r="L276" s="348" t="s">
        <v>140</v>
      </c>
      <c r="M276" s="348" t="s">
        <v>149</v>
      </c>
      <c r="N276" s="348" t="s">
        <v>154</v>
      </c>
      <c r="O276" s="348" t="s">
        <v>157</v>
      </c>
      <c r="P276" s="348" t="s">
        <v>168</v>
      </c>
      <c r="Q276" s="348" t="s">
        <v>171</v>
      </c>
      <c r="R276" s="348" t="s">
        <v>177</v>
      </c>
      <c r="S276" s="348" t="s">
        <v>181</v>
      </c>
      <c r="T276" s="348" t="s">
        <v>216</v>
      </c>
      <c r="U276" s="348" t="s">
        <v>219</v>
      </c>
      <c r="V276" s="348" t="s">
        <v>234</v>
      </c>
      <c r="W276" s="348" t="s">
        <v>239</v>
      </c>
      <c r="X276" s="348" t="s">
        <v>233</v>
      </c>
      <c r="Y276" s="348" t="s">
        <v>249</v>
      </c>
      <c r="Z276" s="348" t="s">
        <v>252</v>
      </c>
      <c r="AA276" s="348" t="s">
        <v>261</v>
      </c>
      <c r="AB276" s="348" t="s">
        <v>265</v>
      </c>
      <c r="AC276" s="348" t="s">
        <v>271</v>
      </c>
      <c r="AD276" s="348" t="s">
        <v>275</v>
      </c>
      <c r="AE276" s="348" t="s">
        <v>278</v>
      </c>
      <c r="AF276" s="348" t="s">
        <v>282</v>
      </c>
    </row>
    <row r="277" spans="1:32" ht="13.5" customHeight="1" thickBot="1" x14ac:dyDescent="0.25">
      <c r="A277" s="352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353"/>
      <c r="N277" s="353"/>
      <c r="O277" s="353"/>
      <c r="P277" s="353"/>
      <c r="Q277" s="353"/>
      <c r="R277" s="353"/>
      <c r="S277" s="353"/>
      <c r="T277" s="353"/>
      <c r="U277" s="353"/>
      <c r="V277" s="353"/>
      <c r="W277" s="353"/>
      <c r="X277" s="353"/>
      <c r="Y277" s="353"/>
      <c r="Z277" s="353"/>
      <c r="AA277" s="353"/>
      <c r="AB277" s="353"/>
      <c r="AC277" s="353"/>
      <c r="AD277" s="353"/>
      <c r="AE277" s="353"/>
      <c r="AF277" s="353"/>
    </row>
    <row r="278" spans="1:32" ht="18" customHeight="1" thickTop="1" thickBot="1" x14ac:dyDescent="0.25">
      <c r="A278" s="41" t="s">
        <v>333</v>
      </c>
      <c r="B278" s="47">
        <f>IFERROR(U22*H22,"0")</f>
        <v>0</v>
      </c>
      <c r="C278" s="47">
        <f>IFERROR(U28*H28,"0")+IFERROR(U29*H29,"0")+IFERROR(U30*H30,"0")+IFERROR(U31*H31,"0")</f>
        <v>30</v>
      </c>
      <c r="D278" s="47">
        <f>IFERROR(U36*H36,"0")+IFERROR(U37*H37,"0")+IFERROR(U38*H38,"0")</f>
        <v>0</v>
      </c>
      <c r="E278" s="47">
        <f>IFERROR(U43*H43,"0")+IFERROR(U44*H44,"0")</f>
        <v>0</v>
      </c>
      <c r="F278" s="47">
        <f>IFERROR(U49*H49,"0")+IFERROR(U50*H50,"0")+IFERROR(U51*H51,"0")+IFERROR(U52*H52,"0")+IFERROR(U53*H53,"0")+IFERROR(U54*H54,"0")</f>
        <v>816.8</v>
      </c>
      <c r="G278" s="47">
        <f>IFERROR(U59*H59,"0")+IFERROR(U60*H60,"0")</f>
        <v>0</v>
      </c>
      <c r="H278" s="47">
        <f>IFERROR(U65*H65,"0")</f>
        <v>252</v>
      </c>
      <c r="I278" s="47">
        <f>IFERROR(U70*H70,"0")+IFERROR(U71*H71,"0")</f>
        <v>504</v>
      </c>
      <c r="J278" s="47">
        <f>IFERROR(U76*H76,"0")+IFERROR(U77*H77,"0")+IFERROR(U78*H78,"0")+IFERROR(U79*H79,"0")+IFERROR(U80*H80,"0")+IFERROR(U81*H81,"0")</f>
        <v>936</v>
      </c>
      <c r="K278" s="47">
        <f>IFERROR(U86*H86,"0")+IFERROR(U87*H87,"0")+IFERROR(U88*H88,"0")</f>
        <v>41.6</v>
      </c>
      <c r="L278" s="47">
        <f>IFERROR(U93*H93,"0")+IFERROR(U94*H94,"0")+IFERROR(U95*H95,"0")+IFERROR(U96*H96,"0")</f>
        <v>2252.8000000000002</v>
      </c>
      <c r="M278" s="47">
        <f>IFERROR(U101*H101,"0")+IFERROR(U102*H102,"0")</f>
        <v>510</v>
      </c>
      <c r="N278" s="47">
        <f>IFERROR(U107*H107,"0")</f>
        <v>210</v>
      </c>
      <c r="O278" s="47">
        <f>IFERROR(U112*H112,"0")+IFERROR(U113*H113,"0")+IFERROR(U114*H114,"0")+IFERROR(U115*H115,"0")</f>
        <v>0</v>
      </c>
      <c r="P278" s="47">
        <f>IFERROR(U120*H120,"0")</f>
        <v>0</v>
      </c>
      <c r="Q278" s="47">
        <f>IFERROR(U125*H125,"0")+IFERROR(U126*H126,"0")</f>
        <v>0</v>
      </c>
      <c r="R278" s="47">
        <f>IFERROR(U131*H131,"0")</f>
        <v>0</v>
      </c>
      <c r="S278" s="47">
        <f>IFERROR(U137*H137,"0")+IFERROR(U141*H141,"0")+IFERROR(U145*H145,"0")+IFERROR(U146*H146,"0")+IFERROR(U147*H147,"0")+IFERROR(U148*H148,"0")+IFERROR(U152*H152,"0")+IFERROR(U153*H153,"0")+IFERROR(U154*H154,"0")+IFERROR(U155*H155,"0")+IFERROR(U156*H156,"0")+IFERROR(U157*H157,"0")+IFERROR(U158*H158,"0")+IFERROR(U159*H159,"0")+IFERROR(U160*H160,"0")+IFERROR(U161*H161,"0")</f>
        <v>0</v>
      </c>
      <c r="T278" s="47">
        <f>IFERROR(U166*H166,"0")</f>
        <v>0</v>
      </c>
      <c r="U278" s="47">
        <f>IFERROR(U171*H171,"0")+IFERROR(U172*H172,"0")+IFERROR(U173*H173,"0")+IFERROR(U174*H174,"0")+IFERROR(U178*H178,"0")+IFERROR(U179*H179,"0")</f>
        <v>0</v>
      </c>
      <c r="V278" s="47">
        <f>IFERROR(U185*H185,"0")+IFERROR(U186*H186,"0")</f>
        <v>60</v>
      </c>
      <c r="W278" s="47">
        <f>IFERROR(U191*H191,"0")</f>
        <v>0</v>
      </c>
      <c r="X278" s="47">
        <f>IFERROR(U196*H196,"0")</f>
        <v>0</v>
      </c>
      <c r="Y278" s="47">
        <f>IFERROR(U202*H202,"0")</f>
        <v>291.2</v>
      </c>
      <c r="Z278" s="47">
        <f>IFERROR(U207*H207,"0")+IFERROR(U208*H208,"0")+IFERROR(U209*H209,"0")+IFERROR(U210*H210,"0")</f>
        <v>180</v>
      </c>
      <c r="AA278" s="47">
        <f>IFERROR(U215*H215,"0")</f>
        <v>0</v>
      </c>
      <c r="AB278" s="47">
        <f>IFERROR(U220*H220,"0")+IFERROR(U221*H221,"0")</f>
        <v>0</v>
      </c>
      <c r="AC278" s="47">
        <f>IFERROR(U227*H227,"0")</f>
        <v>0</v>
      </c>
      <c r="AD278" s="47">
        <f>IFERROR(U233*H233,"0")</f>
        <v>100</v>
      </c>
      <c r="AE278" s="47">
        <f>IFERROR(U238*H238,"0")</f>
        <v>0</v>
      </c>
      <c r="AF278" s="47">
        <f>IFERROR(U244*H244,"0")+IFERROR(U248*H248,"0")+IFERROR(U252*H252,"0")+IFERROR(U253*H253,"0")+IFERROR(U254*H254,"0")+IFERROR(U258*H258,"0")+IFERROR(U259*H259,"0")+IFERROR(U260*H260,"0")+IFERROR(U261*H261,"0")+IFERROR(U262*H262,"0")+IFERROR(U263*H263,"0")+IFERROR(U264*H264,"0")+IFERROR(U265*H265,"0")</f>
        <v>0</v>
      </c>
    </row>
    <row r="279" spans="1:32" ht="13.5" customHeight="1" thickTop="1" x14ac:dyDescent="0.2">
      <c r="C279" s="1"/>
    </row>
    <row r="280" spans="1:32" ht="19.5" customHeight="1" x14ac:dyDescent="0.2">
      <c r="A280" s="59" t="s">
        <v>334</v>
      </c>
      <c r="B280" s="59" t="s">
        <v>335</v>
      </c>
      <c r="C280" s="59" t="s">
        <v>336</v>
      </c>
    </row>
    <row r="281" spans="1:32" x14ac:dyDescent="0.2">
      <c r="A281" s="60">
        <f>SUMPRODUCT(--(AZ:AZ="ЗПФ"),--(T:T="кор"),H:H,V:V)+SUMPRODUCT(--(AZ:AZ="ЗПФ"),--(T:T="кг"),V:V)</f>
        <v>3640.7999999999997</v>
      </c>
      <c r="B281" s="61">
        <f>SUMPRODUCT(--(AZ:AZ="ПГП"),--(T:T="кор"),H:H,V:V)+SUMPRODUCT(--(AZ:AZ="ПГП"),--(T:T="кг"),V:V)</f>
        <v>2543.6</v>
      </c>
      <c r="C281" s="61">
        <f>SUMPRODUCT(--(AZ:AZ="КИЗ"),--(T:T="кор"),H:H,V:V)+SUMPRODUCT(--(AZ:AZ="КИЗ"),--(T:T="кг"),V:V)</f>
        <v>0</v>
      </c>
    </row>
  </sheetData>
  <sheetProtection algorithmName="SHA-512" hashValue="pgXa9tzJkBc93rWqkHzyhCgAmnll+YWhxV2NYzoIcWpDzRHfXo9rKdlUiRc/FDUS7Ou5yBup8YMAo44QWvoebw==" saltValue="1pZBRTpuv7aJgbxSDT5Ivw==" spinCount="100000" sheet="1" objects="1" scenarios="1" sort="0" autoFilter="0" pivotTables="0"/>
  <autoFilter ref="B18:W27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491">
    <mergeCell ref="AC276:AC277"/>
    <mergeCell ref="AD276:AD277"/>
    <mergeCell ref="AE276:AE277"/>
    <mergeCell ref="AF276:AF277"/>
    <mergeCell ref="T276:T277"/>
    <mergeCell ref="U276:U277"/>
    <mergeCell ref="V276:V277"/>
    <mergeCell ref="W276:W277"/>
    <mergeCell ref="X276:X277"/>
    <mergeCell ref="Y276:Y277"/>
    <mergeCell ref="Z276:Z277"/>
    <mergeCell ref="AA276:AA277"/>
    <mergeCell ref="AB276:AB277"/>
    <mergeCell ref="C275:R275"/>
    <mergeCell ref="S275:U275"/>
    <mergeCell ref="V275:X275"/>
    <mergeCell ref="Y275:AB275"/>
    <mergeCell ref="AD275:AE275"/>
    <mergeCell ref="A276:A277"/>
    <mergeCell ref="B276:B277"/>
    <mergeCell ref="C276:C277"/>
    <mergeCell ref="D276:D277"/>
    <mergeCell ref="E276:E277"/>
    <mergeCell ref="F276:F277"/>
    <mergeCell ref="G276:G277"/>
    <mergeCell ref="H276:H277"/>
    <mergeCell ref="I276:I277"/>
    <mergeCell ref="J276:J277"/>
    <mergeCell ref="K276:K277"/>
    <mergeCell ref="L276:L277"/>
    <mergeCell ref="M276:M277"/>
    <mergeCell ref="N276:N277"/>
    <mergeCell ref="O276:O277"/>
    <mergeCell ref="P276:P277"/>
    <mergeCell ref="Q276:Q277"/>
    <mergeCell ref="R276:R277"/>
    <mergeCell ref="S276:S277"/>
    <mergeCell ref="M266:S266"/>
    <mergeCell ref="A266:L267"/>
    <mergeCell ref="M267:S267"/>
    <mergeCell ref="M268:S268"/>
    <mergeCell ref="A268:L273"/>
    <mergeCell ref="M269:S269"/>
    <mergeCell ref="M270:S270"/>
    <mergeCell ref="M271:S271"/>
    <mergeCell ref="M272:S272"/>
    <mergeCell ref="M273:S273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D260:E260"/>
    <mergeCell ref="M260:Q260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A243:W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A236:W236"/>
    <mergeCell ref="A237:W237"/>
    <mergeCell ref="D238:E238"/>
    <mergeCell ref="M238:Q238"/>
    <mergeCell ref="M239:S239"/>
    <mergeCell ref="A239:L240"/>
    <mergeCell ref="M240:S240"/>
    <mergeCell ref="A241:W241"/>
    <mergeCell ref="A242:W242"/>
    <mergeCell ref="M228:S228"/>
    <mergeCell ref="A228:L229"/>
    <mergeCell ref="M229:S229"/>
    <mergeCell ref="A230:W230"/>
    <mergeCell ref="A231:W231"/>
    <mergeCell ref="A232:W232"/>
    <mergeCell ref="D233:E233"/>
    <mergeCell ref="M233:Q233"/>
    <mergeCell ref="M234:S234"/>
    <mergeCell ref="A234:L235"/>
    <mergeCell ref="M235:S235"/>
    <mergeCell ref="D221:E221"/>
    <mergeCell ref="M221:Q221"/>
    <mergeCell ref="M222:S222"/>
    <mergeCell ref="A222:L223"/>
    <mergeCell ref="M223:S223"/>
    <mergeCell ref="A224:W224"/>
    <mergeCell ref="A225:W225"/>
    <mergeCell ref="A226:W226"/>
    <mergeCell ref="D227:E227"/>
    <mergeCell ref="M227:Q227"/>
    <mergeCell ref="D215:E215"/>
    <mergeCell ref="M215:Q215"/>
    <mergeCell ref="M216:S216"/>
    <mergeCell ref="A216:L217"/>
    <mergeCell ref="M217:S217"/>
    <mergeCell ref="A218:W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A214:W214"/>
    <mergeCell ref="M203:S203"/>
    <mergeCell ref="A203:L204"/>
    <mergeCell ref="M204:S204"/>
    <mergeCell ref="A205:W205"/>
    <mergeCell ref="A206:W206"/>
    <mergeCell ref="D207:E207"/>
    <mergeCell ref="M207:Q207"/>
    <mergeCell ref="D208:E208"/>
    <mergeCell ref="M208:Q208"/>
    <mergeCell ref="D196:E196"/>
    <mergeCell ref="M196:Q196"/>
    <mergeCell ref="M197:S197"/>
    <mergeCell ref="A197:L198"/>
    <mergeCell ref="M198:S198"/>
    <mergeCell ref="A199:W199"/>
    <mergeCell ref="A200:W200"/>
    <mergeCell ref="A201:W201"/>
    <mergeCell ref="D202:E202"/>
    <mergeCell ref="M202:Q202"/>
    <mergeCell ref="A189:W189"/>
    <mergeCell ref="A190:W190"/>
    <mergeCell ref="D191:E191"/>
    <mergeCell ref="M191:Q191"/>
    <mergeCell ref="M192:S192"/>
    <mergeCell ref="A192:L193"/>
    <mergeCell ref="M193:S193"/>
    <mergeCell ref="A194:W194"/>
    <mergeCell ref="A195:W195"/>
    <mergeCell ref="A183:W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77:W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64:W164"/>
    <mergeCell ref="A165:W165"/>
    <mergeCell ref="D166:E166"/>
    <mergeCell ref="M166:Q166"/>
    <mergeCell ref="M167:S167"/>
    <mergeCell ref="A167:L168"/>
    <mergeCell ref="M168:S168"/>
    <mergeCell ref="A169:W169"/>
    <mergeCell ref="A170:W170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42:S142"/>
    <mergeCell ref="A142:L143"/>
    <mergeCell ref="M143:S143"/>
    <mergeCell ref="A144:W144"/>
    <mergeCell ref="D145:E145"/>
    <mergeCell ref="M145:Q145"/>
    <mergeCell ref="D146:E146"/>
    <mergeCell ref="M146:Q146"/>
    <mergeCell ref="D147:E147"/>
    <mergeCell ref="M147:Q147"/>
    <mergeCell ref="A136:W136"/>
    <mergeCell ref="D137:E137"/>
    <mergeCell ref="M137:Q137"/>
    <mergeCell ref="M138:S138"/>
    <mergeCell ref="A138:L139"/>
    <mergeCell ref="M139:S139"/>
    <mergeCell ref="A140:W140"/>
    <mergeCell ref="D141:E141"/>
    <mergeCell ref="M141:Q141"/>
    <mergeCell ref="A129:W129"/>
    <mergeCell ref="A130:W130"/>
    <mergeCell ref="D131:E131"/>
    <mergeCell ref="M131:Q131"/>
    <mergeCell ref="M132:S132"/>
    <mergeCell ref="A132:L133"/>
    <mergeCell ref="M133:S133"/>
    <mergeCell ref="A134:W134"/>
    <mergeCell ref="A135:W135"/>
    <mergeCell ref="A123:W123"/>
    <mergeCell ref="A124:W124"/>
    <mergeCell ref="D125:E125"/>
    <mergeCell ref="M125:Q125"/>
    <mergeCell ref="D126:E126"/>
    <mergeCell ref="M126:Q126"/>
    <mergeCell ref="M127:S127"/>
    <mergeCell ref="A127:L128"/>
    <mergeCell ref="M128:S128"/>
    <mergeCell ref="M116:S116"/>
    <mergeCell ref="A116:L117"/>
    <mergeCell ref="M117:S117"/>
    <mergeCell ref="A118:W118"/>
    <mergeCell ref="A119:W119"/>
    <mergeCell ref="D120:E120"/>
    <mergeCell ref="M120:Q120"/>
    <mergeCell ref="M121:S121"/>
    <mergeCell ref="A121:L122"/>
    <mergeCell ref="M122:S122"/>
    <mergeCell ref="A110:W110"/>
    <mergeCell ref="A111:W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03:S103"/>
    <mergeCell ref="A103:L104"/>
    <mergeCell ref="M104:S104"/>
    <mergeCell ref="A105:W105"/>
    <mergeCell ref="A106:W106"/>
    <mergeCell ref="D107:E107"/>
    <mergeCell ref="M107:Q107"/>
    <mergeCell ref="M108:S108"/>
    <mergeCell ref="A108:L109"/>
    <mergeCell ref="M109:S109"/>
    <mergeCell ref="M97:S97"/>
    <mergeCell ref="A97:L98"/>
    <mergeCell ref="M98:S98"/>
    <mergeCell ref="A99:W99"/>
    <mergeCell ref="A100:W100"/>
    <mergeCell ref="D101:E101"/>
    <mergeCell ref="M101:Q101"/>
    <mergeCell ref="D102:E102"/>
    <mergeCell ref="M102:Q102"/>
    <mergeCell ref="A91:W91"/>
    <mergeCell ref="A92:W92"/>
    <mergeCell ref="D93:E93"/>
    <mergeCell ref="M93:Q93"/>
    <mergeCell ref="D94:E94"/>
    <mergeCell ref="M94:Q94"/>
    <mergeCell ref="D95:E95"/>
    <mergeCell ref="M95:Q95"/>
    <mergeCell ref="D96:E96"/>
    <mergeCell ref="M96:Q96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80:E80"/>
    <mergeCell ref="M80:Q80"/>
    <mergeCell ref="D81:E81"/>
    <mergeCell ref="M81:Q81"/>
    <mergeCell ref="M82:S82"/>
    <mergeCell ref="A82:L83"/>
    <mergeCell ref="M83:S83"/>
    <mergeCell ref="A84:W84"/>
    <mergeCell ref="A85:W85"/>
    <mergeCell ref="A74:W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A68:W68"/>
    <mergeCell ref="A69:W69"/>
    <mergeCell ref="D70:E70"/>
    <mergeCell ref="M70:Q70"/>
    <mergeCell ref="D71:E71"/>
    <mergeCell ref="M71:Q71"/>
    <mergeCell ref="M72:S72"/>
    <mergeCell ref="A72:L73"/>
    <mergeCell ref="M73:S73"/>
    <mergeCell ref="M61:S61"/>
    <mergeCell ref="A61:L62"/>
    <mergeCell ref="M62:S62"/>
    <mergeCell ref="A63:W63"/>
    <mergeCell ref="A64:W64"/>
    <mergeCell ref="D65:E65"/>
    <mergeCell ref="M65:Q65"/>
    <mergeCell ref="M66:S66"/>
    <mergeCell ref="A66:L67"/>
    <mergeCell ref="M67:S67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M45:S45"/>
    <mergeCell ref="A45:L46"/>
    <mergeCell ref="M46:S46"/>
    <mergeCell ref="A47:W47"/>
    <mergeCell ref="A48:W48"/>
    <mergeCell ref="D49:E49"/>
    <mergeCell ref="M49:Q49"/>
    <mergeCell ref="D38:E38"/>
    <mergeCell ref="M38:Q38"/>
    <mergeCell ref="M39:S39"/>
    <mergeCell ref="A39:L40"/>
    <mergeCell ref="M40:S40"/>
    <mergeCell ref="A41:W41"/>
    <mergeCell ref="A42:W42"/>
    <mergeCell ref="D43:E43"/>
    <mergeCell ref="M43:Q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337</v>
      </c>
      <c r="H1" s="53"/>
    </row>
    <row r="3" spans="2:8" x14ac:dyDescent="0.2">
      <c r="B3" s="48" t="s">
        <v>338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339</v>
      </c>
      <c r="D6" s="48" t="s">
        <v>340</v>
      </c>
      <c r="E6" s="48"/>
    </row>
    <row r="7" spans="2:8" x14ac:dyDescent="0.2">
      <c r="B7" s="48" t="s">
        <v>341</v>
      </c>
      <c r="C7" s="48" t="s">
        <v>342</v>
      </c>
      <c r="D7" s="48" t="s">
        <v>343</v>
      </c>
      <c r="E7" s="48"/>
    </row>
    <row r="9" spans="2:8" x14ac:dyDescent="0.2">
      <c r="B9" s="48" t="s">
        <v>344</v>
      </c>
      <c r="C9" s="48" t="s">
        <v>339</v>
      </c>
      <c r="D9" s="48"/>
      <c r="E9" s="48"/>
    </row>
    <row r="11" spans="2:8" x14ac:dyDescent="0.2">
      <c r="B11" s="48" t="s">
        <v>345</v>
      </c>
      <c r="C11" s="48" t="s">
        <v>342</v>
      </c>
      <c r="D11" s="48"/>
      <c r="E11" s="48"/>
    </row>
    <row r="13" spans="2:8" x14ac:dyDescent="0.2">
      <c r="B13" s="48" t="s">
        <v>346</v>
      </c>
      <c r="C13" s="48"/>
      <c r="D13" s="48"/>
      <c r="E13" s="48"/>
    </row>
    <row r="14" spans="2:8" x14ac:dyDescent="0.2">
      <c r="B14" s="48" t="s">
        <v>347</v>
      </c>
      <c r="C14" s="48"/>
      <c r="D14" s="48"/>
      <c r="E14" s="48"/>
    </row>
    <row r="15" spans="2:8" x14ac:dyDescent="0.2">
      <c r="B15" s="48" t="s">
        <v>348</v>
      </c>
      <c r="C15" s="48"/>
      <c r="D15" s="48"/>
      <c r="E15" s="48"/>
    </row>
    <row r="16" spans="2:8" x14ac:dyDescent="0.2">
      <c r="B16" s="48" t="s">
        <v>349</v>
      </c>
      <c r="C16" s="48"/>
      <c r="D16" s="48"/>
      <c r="E16" s="48"/>
    </row>
    <row r="17" spans="2:5" x14ac:dyDescent="0.2">
      <c r="B17" s="48" t="s">
        <v>350</v>
      </c>
      <c r="C17" s="48"/>
      <c r="D17" s="48"/>
      <c r="E17" s="48"/>
    </row>
    <row r="18" spans="2:5" x14ac:dyDescent="0.2">
      <c r="B18" s="48" t="s">
        <v>351</v>
      </c>
      <c r="C18" s="48"/>
      <c r="D18" s="48"/>
      <c r="E18" s="48"/>
    </row>
    <row r="19" spans="2:5" x14ac:dyDescent="0.2">
      <c r="B19" s="48" t="s">
        <v>352</v>
      </c>
      <c r="C19" s="48"/>
      <c r="D19" s="48"/>
      <c r="E19" s="48"/>
    </row>
    <row r="20" spans="2:5" x14ac:dyDescent="0.2">
      <c r="B20" s="48" t="s">
        <v>353</v>
      </c>
      <c r="C20" s="48"/>
      <c r="D20" s="48"/>
      <c r="E20" s="48"/>
    </row>
    <row r="21" spans="2:5" x14ac:dyDescent="0.2">
      <c r="B21" s="48" t="s">
        <v>354</v>
      </c>
      <c r="C21" s="48"/>
      <c r="D21" s="48"/>
      <c r="E21" s="48"/>
    </row>
    <row r="22" spans="2:5" x14ac:dyDescent="0.2">
      <c r="B22" s="48" t="s">
        <v>355</v>
      </c>
      <c r="C22" s="48"/>
      <c r="D22" s="48"/>
      <c r="E22" s="48"/>
    </row>
    <row r="23" spans="2:5" x14ac:dyDescent="0.2">
      <c r="B23" s="48" t="s">
        <v>356</v>
      </c>
      <c r="C23" s="48"/>
      <c r="D23" s="48"/>
      <c r="E23" s="48"/>
    </row>
  </sheetData>
  <sheetProtection algorithmName="SHA-512" hashValue="ua/wHMedcK3q+gcyCgs5BCHfLPe+lG+J+ZZxYFGOxh/XdyFiT9EWJDx0hrad0vaY7sbUqBcADqFeZSNuRvDkRg==" saltValue="qJ6O5WMRP35KiupVJMa5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2023-09-14T07:00:12Z</dcterms:modified>
</cp:coreProperties>
</file>