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3"/>
  <sheetViews>
    <sheetView showGridLines="0" tabSelected="1" zoomScaleNormal="100" zoomScaleSheetLayoutView="100" workbookViewId="0">
      <selection activeCell="X22" sqref="X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49">
      <c r="A1" s="48" t="n"/>
      <c r="B1" s="48" t="n"/>
      <c r="C1" s="48" t="n"/>
      <c r="D1" s="311" t="inlineStr">
        <is>
          <t xml:space="preserve">  БЛАНК ЗАКАЗА </t>
        </is>
      </c>
      <c r="G1" s="14" t="inlineStr">
        <is>
          <t>КИ</t>
        </is>
      </c>
      <c r="H1" s="311" t="inlineStr">
        <is>
          <t>на отгрузку продукции с ООО Трейд-Сервис с</t>
        </is>
      </c>
      <c r="O1" s="312" t="inlineStr">
        <is>
          <t>19.09.2023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49">
      <c r="A2" s="34" t="inlineStr">
        <is>
          <t>бланк создан</t>
        </is>
      </c>
      <c r="B2" s="35" t="inlineStr">
        <is>
          <t>15.09.2023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4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4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49">
      <c r="A5" s="315" t="inlineStr">
        <is>
          <t xml:space="preserve">Ваш контактный телефон и имя: </t>
        </is>
      </c>
      <c r="B5" s="625" t="n"/>
      <c r="C5" s="626" t="n"/>
      <c r="D5" s="316" t="n"/>
      <c r="E5" s="627" t="n"/>
      <c r="F5" s="317" t="inlineStr">
        <is>
          <t>Комментарий к заказу:</t>
        </is>
      </c>
      <c r="G5" s="626" t="n"/>
      <c r="H5" s="316" t="n"/>
      <c r="I5" s="628" t="n"/>
      <c r="J5" s="628" t="n"/>
      <c r="K5" s="627" t="n"/>
      <c r="M5" s="29" t="inlineStr">
        <is>
          <t>Дата загрузки</t>
        </is>
      </c>
      <c r="N5" s="629" t="n">
        <v>45186</v>
      </c>
      <c r="O5" s="630" t="n"/>
      <c r="Q5" s="320" t="inlineStr">
        <is>
          <t>Способ доставки (доставка/самовывоз)</t>
        </is>
      </c>
      <c r="R5" s="631" t="n"/>
      <c r="S5" s="632" t="inlineStr">
        <is>
          <t>Самовывоз</t>
        </is>
      </c>
      <c r="T5" s="630" t="n"/>
      <c r="Y5" s="60" t="n"/>
      <c r="Z5" s="60" t="n"/>
      <c r="AA5" s="60" t="n"/>
    </row>
    <row r="6" ht="24" customFormat="1" customHeight="1" s="349">
      <c r="A6" s="315" t="inlineStr">
        <is>
          <t>Адрес доставки:</t>
        </is>
      </c>
      <c r="B6" s="625" t="n"/>
      <c r="C6" s="626" t="n"/>
      <c r="D6" s="323" t="inlineStr">
        <is>
          <t>ЛП, ООО, Крым Респ, Симферополь г, Данилова ул, 43В, лит В, офис 4,</t>
        </is>
      </c>
      <c r="E6" s="633" t="n"/>
      <c r="F6" s="633" t="n"/>
      <c r="G6" s="633" t="n"/>
      <c r="H6" s="633" t="n"/>
      <c r="I6" s="633" t="n"/>
      <c r="J6" s="633" t="n"/>
      <c r="K6" s="630" t="n"/>
      <c r="M6" s="29" t="inlineStr">
        <is>
          <t>День недели</t>
        </is>
      </c>
      <c r="N6" s="324">
        <f>IF(N5=0," ",CHOOSE(WEEKDAY(N5,2),"Понедельник","Вторник","Среда","Четверг","Пятница","Суббота","Воскресенье"))</f>
        <v/>
      </c>
      <c r="O6" s="634" t="n"/>
      <c r="Q6" s="326" t="inlineStr">
        <is>
          <t>Наименование клиента</t>
        </is>
      </c>
      <c r="R6" s="631" t="n"/>
      <c r="S6" s="635" t="inlineStr">
        <is>
          <t>ОБЩЕСТВО С ОГРАНИЧЕННОЙ ОТВЕТСТВЕННОСТЬЮ "ЛОГИСТИЧЕСКИЙ ПАРТНЕР"</t>
        </is>
      </c>
      <c r="T6" s="636" t="n"/>
      <c r="Y6" s="60" t="n"/>
      <c r="Z6" s="60" t="n"/>
      <c r="AA6" s="60" t="n"/>
    </row>
    <row r="7" hidden="1" ht="21.75" customFormat="1" customHeight="1" s="349">
      <c r="A7" s="65" t="n"/>
      <c r="B7" s="65" t="n"/>
      <c r="C7" s="65" t="n"/>
      <c r="D7" s="637">
        <f>IFERROR(VLOOKUP(DeliveryAddress,Table,3,0),1)</f>
        <v/>
      </c>
      <c r="E7" s="638" t="n"/>
      <c r="F7" s="638" t="n"/>
      <c r="G7" s="638" t="n"/>
      <c r="H7" s="638" t="n"/>
      <c r="I7" s="638" t="n"/>
      <c r="J7" s="638" t="n"/>
      <c r="K7" s="639" t="n"/>
      <c r="M7" s="29" t="n"/>
      <c r="N7" s="49" t="n"/>
      <c r="O7" s="49" t="n"/>
      <c r="Q7" s="1" t="n"/>
      <c r="R7" s="631" t="n"/>
      <c r="S7" s="640" t="n"/>
      <c r="T7" s="641" t="n"/>
      <c r="Y7" s="60" t="n"/>
      <c r="Z7" s="60" t="n"/>
      <c r="AA7" s="60" t="n"/>
    </row>
    <row r="8" ht="25.5" customFormat="1" customHeight="1" s="349">
      <c r="A8" s="336" t="inlineStr">
        <is>
          <t>Адрес сдачи груза:</t>
        </is>
      </c>
      <c r="B8" s="642" t="n"/>
      <c r="C8" s="643" t="n"/>
      <c r="D8" s="337" t="n"/>
      <c r="E8" s="644" t="n"/>
      <c r="F8" s="644" t="n"/>
      <c r="G8" s="644" t="n"/>
      <c r="H8" s="644" t="n"/>
      <c r="I8" s="644" t="n"/>
      <c r="J8" s="644" t="n"/>
      <c r="K8" s="645" t="n"/>
      <c r="M8" s="29" t="inlineStr">
        <is>
          <t>Время загрузки</t>
        </is>
      </c>
      <c r="N8" s="338" t="n">
        <v>0.3333333333333333</v>
      </c>
      <c r="O8" s="630" t="n"/>
      <c r="Q8" s="1" t="n"/>
      <c r="R8" s="631" t="n"/>
      <c r="S8" s="640" t="n"/>
      <c r="T8" s="641" t="n"/>
      <c r="Y8" s="60" t="n"/>
      <c r="Z8" s="60" t="n"/>
      <c r="AA8" s="60" t="n"/>
    </row>
    <row r="9" ht="39.95" customFormat="1" customHeight="1" s="349">
      <c r="A9" s="33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0" t="inlineStr"/>
      <c r="E9" s="3" t="n"/>
      <c r="F9" s="33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9" t="n"/>
      <c r="O9" s="630" t="n"/>
      <c r="Q9" s="1" t="n"/>
      <c r="R9" s="631" t="n"/>
      <c r="S9" s="646" t="n"/>
      <c r="T9" s="64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49">
      <c r="A10" s="33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0" t="n"/>
      <c r="E10" s="3" t="n"/>
      <c r="F10" s="33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8" t="n"/>
      <c r="O10" s="630" t="n"/>
      <c r="R10" s="29" t="inlineStr">
        <is>
          <t>КОД Аксапты Клиента</t>
        </is>
      </c>
      <c r="S10" s="648" t="inlineStr">
        <is>
          <t>590704</t>
        </is>
      </c>
      <c r="T10" s="63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4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8" t="n"/>
      <c r="O11" s="630" t="n"/>
      <c r="R11" s="29" t="inlineStr">
        <is>
          <t>Тип заказа</t>
        </is>
      </c>
      <c r="S11" s="346" t="inlineStr">
        <is>
          <t>Основной заказ</t>
        </is>
      </c>
      <c r="T11" s="64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49">
      <c r="A12" s="347" t="inlineStr">
        <is>
          <t>Телефоны для заказов: 8(919)002-63-01  E-mail: kolbasa@abiproduct.ru  Телефон сотрудников склада: 8 (910) 775-52-91</t>
        </is>
      </c>
      <c r="B12" s="625" t="n"/>
      <c r="C12" s="625" t="n"/>
      <c r="D12" s="625" t="n"/>
      <c r="E12" s="625" t="n"/>
      <c r="F12" s="625" t="n"/>
      <c r="G12" s="625" t="n"/>
      <c r="H12" s="625" t="n"/>
      <c r="I12" s="625" t="n"/>
      <c r="J12" s="625" t="n"/>
      <c r="K12" s="626" t="n"/>
      <c r="M12" s="29" t="inlineStr">
        <is>
          <t>Время доставки 3 машины</t>
        </is>
      </c>
      <c r="N12" s="348" t="n"/>
      <c r="O12" s="639" t="n"/>
      <c r="P12" s="28" t="n"/>
      <c r="R12" s="29" t="inlineStr"/>
      <c r="S12" s="349" t="n"/>
      <c r="T12" s="1" t="n"/>
      <c r="Y12" s="60" t="n"/>
      <c r="Z12" s="60" t="n"/>
      <c r="AA12" s="60" t="n"/>
    </row>
    <row r="13" ht="23.25" customFormat="1" customHeight="1" s="349">
      <c r="A13" s="347" t="inlineStr">
        <is>
          <t>График приема заказов: Заказы принимаются за ДВА дня до отгрузки Пн-Пт: с 9:00 до 14:00, Суб., Вс. - до 12:00</t>
        </is>
      </c>
      <c r="B13" s="625" t="n"/>
      <c r="C13" s="625" t="n"/>
      <c r="D13" s="625" t="n"/>
      <c r="E13" s="625" t="n"/>
      <c r="F13" s="625" t="n"/>
      <c r="G13" s="625" t="n"/>
      <c r="H13" s="625" t="n"/>
      <c r="I13" s="625" t="n"/>
      <c r="J13" s="625" t="n"/>
      <c r="K13" s="626" t="n"/>
      <c r="L13" s="31" t="n"/>
      <c r="M13" s="31" t="inlineStr">
        <is>
          <t>Время доставки 4 машины</t>
        </is>
      </c>
      <c r="N13" s="346" t="n"/>
      <c r="O13" s="64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49">
      <c r="A14" s="347" t="inlineStr">
        <is>
          <t>Телефон менеджера по логистике: 8 (919) 012-30-55 - по вопросам доставки продукции</t>
        </is>
      </c>
      <c r="B14" s="625" t="n"/>
      <c r="C14" s="625" t="n"/>
      <c r="D14" s="625" t="n"/>
      <c r="E14" s="625" t="n"/>
      <c r="F14" s="625" t="n"/>
      <c r="G14" s="625" t="n"/>
      <c r="H14" s="625" t="n"/>
      <c r="I14" s="625" t="n"/>
      <c r="J14" s="625" t="n"/>
      <c r="K14" s="62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49">
      <c r="A15" s="350" t="inlineStr">
        <is>
          <t>Телефон по работе с претензиями/жалобами (WhatSapp): 8 (980) 757-69-93       E-mail: Claims@abiproduct.ru</t>
        </is>
      </c>
      <c r="B15" s="625" t="n"/>
      <c r="C15" s="625" t="n"/>
      <c r="D15" s="625" t="n"/>
      <c r="E15" s="625" t="n"/>
      <c r="F15" s="625" t="n"/>
      <c r="G15" s="625" t="n"/>
      <c r="H15" s="625" t="n"/>
      <c r="I15" s="625" t="n"/>
      <c r="J15" s="625" t="n"/>
      <c r="K15" s="626" t="n"/>
      <c r="M15" s="352" t="inlineStr">
        <is>
          <t>Кликните на продукт, чтобы просмотреть изображение</t>
        </is>
      </c>
      <c r="U15" s="349" t="n"/>
      <c r="V15" s="349" t="n"/>
      <c r="W15" s="349" t="n"/>
      <c r="X15" s="349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0" t="n"/>
      <c r="N16" s="650" t="n"/>
      <c r="O16" s="650" t="n"/>
      <c r="P16" s="650" t="n"/>
      <c r="Q16" s="65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4" t="inlineStr">
        <is>
          <t>Код единицы продаж</t>
        </is>
      </c>
      <c r="B17" s="354" t="inlineStr">
        <is>
          <t>Код продукта</t>
        </is>
      </c>
      <c r="C17" s="355" t="inlineStr">
        <is>
          <t>Номер варианта</t>
        </is>
      </c>
      <c r="D17" s="354" t="inlineStr">
        <is>
          <t xml:space="preserve">Штрих-код </t>
        </is>
      </c>
      <c r="E17" s="651" t="n"/>
      <c r="F17" s="354" t="inlineStr">
        <is>
          <t>Вес нетто штуки, кг</t>
        </is>
      </c>
      <c r="G17" s="354" t="inlineStr">
        <is>
          <t>Кол-во штук в коробе, шт</t>
        </is>
      </c>
      <c r="H17" s="354" t="inlineStr">
        <is>
          <t>Вес нетто короба, кг</t>
        </is>
      </c>
      <c r="I17" s="354" t="inlineStr">
        <is>
          <t>Вес брутто короба, кг</t>
        </is>
      </c>
      <c r="J17" s="354" t="inlineStr">
        <is>
          <t>Кол-во кор. на паллте, шт</t>
        </is>
      </c>
      <c r="K17" s="354" t="inlineStr">
        <is>
          <t>Завод</t>
        </is>
      </c>
      <c r="L17" s="354" t="inlineStr">
        <is>
          <t>Срок годности, сут.</t>
        </is>
      </c>
      <c r="M17" s="354" t="inlineStr">
        <is>
          <t>Наименование</t>
        </is>
      </c>
      <c r="N17" s="652" t="n"/>
      <c r="O17" s="652" t="n"/>
      <c r="P17" s="652" t="n"/>
      <c r="Q17" s="651" t="n"/>
      <c r="R17" s="353" t="inlineStr">
        <is>
          <t>Доступно к отгрузке</t>
        </is>
      </c>
      <c r="S17" s="626" t="n"/>
      <c r="T17" s="354" t="inlineStr">
        <is>
          <t>Ед. изм.</t>
        </is>
      </c>
      <c r="U17" s="354" t="inlineStr">
        <is>
          <t>Заказ</t>
        </is>
      </c>
      <c r="V17" s="358" t="inlineStr">
        <is>
          <t>Заказ с округлением до короба</t>
        </is>
      </c>
      <c r="W17" s="354" t="inlineStr">
        <is>
          <t>Объём заказа, м3</t>
        </is>
      </c>
      <c r="X17" s="360" t="inlineStr">
        <is>
          <t>Примечание по продуктку</t>
        </is>
      </c>
      <c r="Y17" s="360" t="inlineStr">
        <is>
          <t>Признак "НОВИНКА"</t>
        </is>
      </c>
      <c r="Z17" s="360" t="inlineStr">
        <is>
          <t>Для формул</t>
        </is>
      </c>
      <c r="AA17" s="653" t="n"/>
      <c r="AB17" s="654" t="n"/>
      <c r="AC17" s="367" t="n"/>
      <c r="AZ17" s="368" t="inlineStr">
        <is>
          <t>Вид продукции</t>
        </is>
      </c>
    </row>
    <row r="18" ht="14.25" customHeight="1">
      <c r="A18" s="655" t="n"/>
      <c r="B18" s="655" t="n"/>
      <c r="C18" s="655" t="n"/>
      <c r="D18" s="656" t="n"/>
      <c r="E18" s="657" t="n"/>
      <c r="F18" s="655" t="n"/>
      <c r="G18" s="655" t="n"/>
      <c r="H18" s="655" t="n"/>
      <c r="I18" s="655" t="n"/>
      <c r="J18" s="655" t="n"/>
      <c r="K18" s="655" t="n"/>
      <c r="L18" s="655" t="n"/>
      <c r="M18" s="656" t="n"/>
      <c r="N18" s="658" t="n"/>
      <c r="O18" s="658" t="n"/>
      <c r="P18" s="658" t="n"/>
      <c r="Q18" s="657" t="n"/>
      <c r="R18" s="353" t="inlineStr">
        <is>
          <t>начиная с</t>
        </is>
      </c>
      <c r="S18" s="353" t="inlineStr">
        <is>
          <t>до</t>
        </is>
      </c>
      <c r="T18" s="655" t="n"/>
      <c r="U18" s="655" t="n"/>
      <c r="V18" s="659" t="n"/>
      <c r="W18" s="655" t="n"/>
      <c r="X18" s="660" t="n"/>
      <c r="Y18" s="660" t="n"/>
      <c r="Z18" s="661" t="n"/>
      <c r="AA18" s="662" t="n"/>
      <c r="AB18" s="663" t="n"/>
      <c r="AC18" s="664" t="n"/>
      <c r="AZ18" s="1" t="n"/>
    </row>
    <row r="19" ht="27.75" customHeight="1">
      <c r="A19" s="369" t="inlineStr">
        <is>
          <t>Ядрена копоть</t>
        </is>
      </c>
      <c r="B19" s="665" t="n"/>
      <c r="C19" s="665" t="n"/>
      <c r="D19" s="665" t="n"/>
      <c r="E19" s="665" t="n"/>
      <c r="F19" s="665" t="n"/>
      <c r="G19" s="665" t="n"/>
      <c r="H19" s="665" t="n"/>
      <c r="I19" s="665" t="n"/>
      <c r="J19" s="665" t="n"/>
      <c r="K19" s="665" t="n"/>
      <c r="L19" s="665" t="n"/>
      <c r="M19" s="665" t="n"/>
      <c r="N19" s="665" t="n"/>
      <c r="O19" s="665" t="n"/>
      <c r="P19" s="665" t="n"/>
      <c r="Q19" s="665" t="n"/>
      <c r="R19" s="665" t="n"/>
      <c r="S19" s="665" t="n"/>
      <c r="T19" s="665" t="n"/>
      <c r="U19" s="665" t="n"/>
      <c r="V19" s="665" t="n"/>
      <c r="W19" s="665" t="n"/>
      <c r="X19" s="55" t="n"/>
      <c r="Y19" s="55" t="n"/>
    </row>
    <row r="20" ht="16.5" customHeight="1">
      <c r="A20" s="37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0" t="n"/>
      <c r="Y20" s="370" t="n"/>
    </row>
    <row r="21" ht="14.25" customHeight="1">
      <c r="A21" s="37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1" t="n"/>
      <c r="Y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2" t="n">
        <v>4607091389258</v>
      </c>
      <c r="E22" s="634" t="n"/>
      <c r="F22" s="666" t="n">
        <v>0.3</v>
      </c>
      <c r="G22" s="38" t="n">
        <v>6</v>
      </c>
      <c r="H22" s="666" t="n">
        <v>1.8</v>
      </c>
      <c r="I22" s="66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8" t="n"/>
      <c r="O22" s="668" t="n"/>
      <c r="P22" s="668" t="n"/>
      <c r="Q22" s="634" t="n"/>
      <c r="R22" s="40" t="inlineStr"/>
      <c r="S22" s="40" t="inlineStr"/>
      <c r="T22" s="41" t="inlineStr">
        <is>
          <t>кг</t>
        </is>
      </c>
      <c r="U22" s="669" t="n">
        <v>0</v>
      </c>
      <c r="V22" s="67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1" t="n"/>
      <c r="M23" s="672" t="inlineStr">
        <is>
          <t>Итого</t>
        </is>
      </c>
      <c r="N23" s="642" t="n"/>
      <c r="O23" s="642" t="n"/>
      <c r="P23" s="642" t="n"/>
      <c r="Q23" s="642" t="n"/>
      <c r="R23" s="642" t="n"/>
      <c r="S23" s="643" t="n"/>
      <c r="T23" s="43" t="inlineStr">
        <is>
          <t>кор</t>
        </is>
      </c>
      <c r="U23" s="673">
        <f>IFERROR(U22/H22,"0")</f>
        <v/>
      </c>
      <c r="V23" s="673">
        <f>IFERROR(V22/H22,"0")</f>
        <v/>
      </c>
      <c r="W23" s="673">
        <f>IFERROR(IF(W22="",0,W22),"0")</f>
        <v/>
      </c>
      <c r="X23" s="674" t="n"/>
      <c r="Y23" s="67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1" t="n"/>
      <c r="M24" s="672" t="inlineStr">
        <is>
          <t>Итого</t>
        </is>
      </c>
      <c r="N24" s="642" t="n"/>
      <c r="O24" s="642" t="n"/>
      <c r="P24" s="642" t="n"/>
      <c r="Q24" s="642" t="n"/>
      <c r="R24" s="642" t="n"/>
      <c r="S24" s="643" t="n"/>
      <c r="T24" s="43" t="inlineStr">
        <is>
          <t>кг</t>
        </is>
      </c>
      <c r="U24" s="673">
        <f>IFERROR(SUM(U22:U22),"0")</f>
        <v/>
      </c>
      <c r="V24" s="673">
        <f>IFERROR(SUM(V22:V22),"0")</f>
        <v/>
      </c>
      <c r="W24" s="43" t="n"/>
      <c r="X24" s="674" t="n"/>
      <c r="Y24" s="674" t="n"/>
    </row>
    <row r="25" ht="14.25" customHeight="1">
      <c r="A25" s="37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1" t="n"/>
      <c r="Y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2" t="n">
        <v>4607091383881</v>
      </c>
      <c r="E26" s="634" t="n"/>
      <c r="F26" s="666" t="n">
        <v>0.33</v>
      </c>
      <c r="G26" s="38" t="n">
        <v>6</v>
      </c>
      <c r="H26" s="666" t="n">
        <v>1.98</v>
      </c>
      <c r="I26" s="66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8" t="n"/>
      <c r="O26" s="668" t="n"/>
      <c r="P26" s="668" t="n"/>
      <c r="Q26" s="634" t="n"/>
      <c r="R26" s="40" t="inlineStr"/>
      <c r="S26" s="40" t="inlineStr"/>
      <c r="T26" s="41" t="inlineStr">
        <is>
          <t>кг</t>
        </is>
      </c>
      <c r="U26" s="669" t="n">
        <v>0</v>
      </c>
      <c r="V26" s="67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2" t="n">
        <v>4607091388237</v>
      </c>
      <c r="E27" s="634" t="n"/>
      <c r="F27" s="666" t="n">
        <v>0.42</v>
      </c>
      <c r="G27" s="38" t="n">
        <v>6</v>
      </c>
      <c r="H27" s="666" t="n">
        <v>2.52</v>
      </c>
      <c r="I27" s="66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8" t="n"/>
      <c r="O27" s="668" t="n"/>
      <c r="P27" s="668" t="n"/>
      <c r="Q27" s="634" t="n"/>
      <c r="R27" s="40" t="inlineStr"/>
      <c r="S27" s="40" t="inlineStr"/>
      <c r="T27" s="41" t="inlineStr">
        <is>
          <t>кг</t>
        </is>
      </c>
      <c r="U27" s="669" t="n">
        <v>0</v>
      </c>
      <c r="V27" s="67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2" t="n">
        <v>4607091383935</v>
      </c>
      <c r="E28" s="634" t="n"/>
      <c r="F28" s="666" t="n">
        <v>0.33</v>
      </c>
      <c r="G28" s="38" t="n">
        <v>6</v>
      </c>
      <c r="H28" s="666" t="n">
        <v>1.98</v>
      </c>
      <c r="I28" s="66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8" t="n"/>
      <c r="O28" s="668" t="n"/>
      <c r="P28" s="668" t="n"/>
      <c r="Q28" s="634" t="n"/>
      <c r="R28" s="40" t="inlineStr"/>
      <c r="S28" s="40" t="inlineStr"/>
      <c r="T28" s="41" t="inlineStr">
        <is>
          <t>кг</t>
        </is>
      </c>
      <c r="U28" s="669" t="n">
        <v>0</v>
      </c>
      <c r="V28" s="67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2" t="n">
        <v>4680115881853</v>
      </c>
      <c r="E29" s="634" t="n"/>
      <c r="F29" s="666" t="n">
        <v>0.33</v>
      </c>
      <c r="G29" s="38" t="n">
        <v>6</v>
      </c>
      <c r="H29" s="666" t="n">
        <v>1.98</v>
      </c>
      <c r="I29" s="66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8" t="n"/>
      <c r="O29" s="668" t="n"/>
      <c r="P29" s="668" t="n"/>
      <c r="Q29" s="634" t="n"/>
      <c r="R29" s="40" t="inlineStr"/>
      <c r="S29" s="40" t="inlineStr"/>
      <c r="T29" s="41" t="inlineStr">
        <is>
          <t>кг</t>
        </is>
      </c>
      <c r="U29" s="669" t="n">
        <v>0</v>
      </c>
      <c r="V29" s="67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2" t="n">
        <v>4607091383911</v>
      </c>
      <c r="E30" s="634" t="n"/>
      <c r="F30" s="666" t="n">
        <v>0.33</v>
      </c>
      <c r="G30" s="38" t="n">
        <v>6</v>
      </c>
      <c r="H30" s="666" t="n">
        <v>1.98</v>
      </c>
      <c r="I30" s="66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8" t="n"/>
      <c r="O30" s="668" t="n"/>
      <c r="P30" s="668" t="n"/>
      <c r="Q30" s="634" t="n"/>
      <c r="R30" s="40" t="inlineStr"/>
      <c r="S30" s="40" t="inlineStr"/>
      <c r="T30" s="41" t="inlineStr">
        <is>
          <t>кг</t>
        </is>
      </c>
      <c r="U30" s="669" t="n">
        <v>0</v>
      </c>
      <c r="V30" s="67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2" t="n">
        <v>4607091388244</v>
      </c>
      <c r="E31" s="634" t="n"/>
      <c r="F31" s="666" t="n">
        <v>0.42</v>
      </c>
      <c r="G31" s="38" t="n">
        <v>6</v>
      </c>
      <c r="H31" s="666" t="n">
        <v>2.52</v>
      </c>
      <c r="I31" s="66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8" t="n"/>
      <c r="O31" s="668" t="n"/>
      <c r="P31" s="668" t="n"/>
      <c r="Q31" s="634" t="n"/>
      <c r="R31" s="40" t="inlineStr"/>
      <c r="S31" s="40" t="inlineStr"/>
      <c r="T31" s="41" t="inlineStr">
        <is>
          <t>кг</t>
        </is>
      </c>
      <c r="U31" s="669" t="n">
        <v>0</v>
      </c>
      <c r="V31" s="67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1" t="n"/>
      <c r="M32" s="672" t="inlineStr">
        <is>
          <t>Итого</t>
        </is>
      </c>
      <c r="N32" s="642" t="n"/>
      <c r="O32" s="642" t="n"/>
      <c r="P32" s="642" t="n"/>
      <c r="Q32" s="642" t="n"/>
      <c r="R32" s="642" t="n"/>
      <c r="S32" s="643" t="n"/>
      <c r="T32" s="43" t="inlineStr">
        <is>
          <t>кор</t>
        </is>
      </c>
      <c r="U32" s="673">
        <f>IFERROR(U26/H26,"0")+IFERROR(U27/H27,"0")+IFERROR(U28/H28,"0")+IFERROR(U29/H29,"0")+IFERROR(U30/H30,"0")+IFERROR(U31/H31,"0")</f>
        <v/>
      </c>
      <c r="V32" s="673">
        <f>IFERROR(V26/H26,"0")+IFERROR(V27/H27,"0")+IFERROR(V28/H28,"0")+IFERROR(V29/H29,"0")+IFERROR(V30/H30,"0")+IFERROR(V31/H31,"0")</f>
        <v/>
      </c>
      <c r="W32" s="673">
        <f>IFERROR(IF(W26="",0,W26),"0")+IFERROR(IF(W27="",0,W27),"0")+IFERROR(IF(W28="",0,W28),"0")+IFERROR(IF(W29="",0,W29),"0")+IFERROR(IF(W30="",0,W30),"0")+IFERROR(IF(W31="",0,W31),"0")</f>
        <v/>
      </c>
      <c r="X32" s="674" t="n"/>
      <c r="Y32" s="67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1" t="n"/>
      <c r="M33" s="672" t="inlineStr">
        <is>
          <t>Итого</t>
        </is>
      </c>
      <c r="N33" s="642" t="n"/>
      <c r="O33" s="642" t="n"/>
      <c r="P33" s="642" t="n"/>
      <c r="Q33" s="642" t="n"/>
      <c r="R33" s="642" t="n"/>
      <c r="S33" s="643" t="n"/>
      <c r="T33" s="43" t="inlineStr">
        <is>
          <t>кг</t>
        </is>
      </c>
      <c r="U33" s="673">
        <f>IFERROR(SUM(U26:U31),"0")</f>
        <v/>
      </c>
      <c r="V33" s="673">
        <f>IFERROR(SUM(V26:V31),"0")</f>
        <v/>
      </c>
      <c r="W33" s="43" t="n"/>
      <c r="X33" s="674" t="n"/>
      <c r="Y33" s="674" t="n"/>
    </row>
    <row r="34" ht="14.25" customHeight="1">
      <c r="A34" s="37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1" t="n"/>
      <c r="Y34" s="37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2" t="n">
        <v>4607091388503</v>
      </c>
      <c r="E35" s="634" t="n"/>
      <c r="F35" s="666" t="n">
        <v>0.05</v>
      </c>
      <c r="G35" s="38" t="n">
        <v>12</v>
      </c>
      <c r="H35" s="666" t="n">
        <v>0.6</v>
      </c>
      <c r="I35" s="66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8" t="n"/>
      <c r="O35" s="668" t="n"/>
      <c r="P35" s="668" t="n"/>
      <c r="Q35" s="634" t="n"/>
      <c r="R35" s="40" t="inlineStr"/>
      <c r="S35" s="40" t="inlineStr"/>
      <c r="T35" s="41" t="inlineStr">
        <is>
          <t>кг</t>
        </is>
      </c>
      <c r="U35" s="669" t="n">
        <v>0</v>
      </c>
      <c r="V35" s="67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2" t="n">
        <v>4680115880139</v>
      </c>
      <c r="E36" s="634" t="n"/>
      <c r="F36" s="666" t="n">
        <v>0.025</v>
      </c>
      <c r="G36" s="38" t="n">
        <v>10</v>
      </c>
      <c r="H36" s="666" t="n">
        <v>0.25</v>
      </c>
      <c r="I36" s="666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2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8" t="n"/>
      <c r="O36" s="668" t="n"/>
      <c r="P36" s="668" t="n"/>
      <c r="Q36" s="634" t="n"/>
      <c r="R36" s="40" t="inlineStr"/>
      <c r="S36" s="40" t="inlineStr"/>
      <c r="T36" s="41" t="inlineStr">
        <is>
          <t>кг</t>
        </is>
      </c>
      <c r="U36" s="669" t="n">
        <v>0</v>
      </c>
      <c r="V36" s="670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8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1" t="n"/>
      <c r="M37" s="672" t="inlineStr">
        <is>
          <t>Итого</t>
        </is>
      </c>
      <c r="N37" s="642" t="n"/>
      <c r="O37" s="642" t="n"/>
      <c r="P37" s="642" t="n"/>
      <c r="Q37" s="642" t="n"/>
      <c r="R37" s="642" t="n"/>
      <c r="S37" s="643" t="n"/>
      <c r="T37" s="43" t="inlineStr">
        <is>
          <t>кор</t>
        </is>
      </c>
      <c r="U37" s="673">
        <f>IFERROR(U35/H35,"0")+IFERROR(U36/H36,"0")</f>
        <v/>
      </c>
      <c r="V37" s="673">
        <f>IFERROR(V35/H35,"0")+IFERROR(V36/H36,"0")</f>
        <v/>
      </c>
      <c r="W37" s="673">
        <f>IFERROR(IF(W35="",0,W35),"0")+IFERROR(IF(W36="",0,W36),"0")</f>
        <v/>
      </c>
      <c r="X37" s="674" t="n"/>
      <c r="Y37" s="674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1" t="n"/>
      <c r="M38" s="672" t="inlineStr">
        <is>
          <t>Итого</t>
        </is>
      </c>
      <c r="N38" s="642" t="n"/>
      <c r="O38" s="642" t="n"/>
      <c r="P38" s="642" t="n"/>
      <c r="Q38" s="642" t="n"/>
      <c r="R38" s="642" t="n"/>
      <c r="S38" s="643" t="n"/>
      <c r="T38" s="43" t="inlineStr">
        <is>
          <t>кг</t>
        </is>
      </c>
      <c r="U38" s="673">
        <f>IFERROR(SUM(U35:U36),"0")</f>
        <v/>
      </c>
      <c r="V38" s="673">
        <f>IFERROR(SUM(V35:V36),"0")</f>
        <v/>
      </c>
      <c r="W38" s="43" t="n"/>
      <c r="X38" s="674" t="n"/>
      <c r="Y38" s="674" t="n"/>
    </row>
    <row r="39" ht="14.25" customHeight="1">
      <c r="A39" s="37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1" t="n"/>
      <c r="Y39" s="37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2" t="n">
        <v>4607091388282</v>
      </c>
      <c r="E40" s="634" t="n"/>
      <c r="F40" s="666" t="n">
        <v>0.3</v>
      </c>
      <c r="G40" s="38" t="n">
        <v>6</v>
      </c>
      <c r="H40" s="666" t="n">
        <v>1.8</v>
      </c>
      <c r="I40" s="666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8" t="n"/>
      <c r="O40" s="668" t="n"/>
      <c r="P40" s="668" t="n"/>
      <c r="Q40" s="634" t="n"/>
      <c r="R40" s="40" t="inlineStr"/>
      <c r="S40" s="40" t="inlineStr"/>
      <c r="T40" s="41" t="inlineStr">
        <is>
          <t>кг</t>
        </is>
      </c>
      <c r="U40" s="669" t="n">
        <v>0</v>
      </c>
      <c r="V40" s="670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8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1" t="n"/>
      <c r="M41" s="672" t="inlineStr">
        <is>
          <t>Итого</t>
        </is>
      </c>
      <c r="N41" s="642" t="n"/>
      <c r="O41" s="642" t="n"/>
      <c r="P41" s="642" t="n"/>
      <c r="Q41" s="642" t="n"/>
      <c r="R41" s="642" t="n"/>
      <c r="S41" s="643" t="n"/>
      <c r="T41" s="43" t="inlineStr">
        <is>
          <t>кор</t>
        </is>
      </c>
      <c r="U41" s="673">
        <f>IFERROR(U40/H40,"0")</f>
        <v/>
      </c>
      <c r="V41" s="673">
        <f>IFERROR(V40/H40,"0")</f>
        <v/>
      </c>
      <c r="W41" s="673">
        <f>IFERROR(IF(W40="",0,W40),"0")</f>
        <v/>
      </c>
      <c r="X41" s="674" t="n"/>
      <c r="Y41" s="674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1" t="n"/>
      <c r="M42" s="672" t="inlineStr">
        <is>
          <t>Итого</t>
        </is>
      </c>
      <c r="N42" s="642" t="n"/>
      <c r="O42" s="642" t="n"/>
      <c r="P42" s="642" t="n"/>
      <c r="Q42" s="642" t="n"/>
      <c r="R42" s="642" t="n"/>
      <c r="S42" s="643" t="n"/>
      <c r="T42" s="43" t="inlineStr">
        <is>
          <t>кг</t>
        </is>
      </c>
      <c r="U42" s="673">
        <f>IFERROR(SUM(U40:U40),"0")</f>
        <v/>
      </c>
      <c r="V42" s="673">
        <f>IFERROR(SUM(V40:V40),"0")</f>
        <v/>
      </c>
      <c r="W42" s="43" t="n"/>
      <c r="X42" s="674" t="n"/>
      <c r="Y42" s="674" t="n"/>
    </row>
    <row r="43" ht="27.75" customHeight="1">
      <c r="A43" s="369" t="inlineStr">
        <is>
          <t>Вязанка</t>
        </is>
      </c>
      <c r="B43" s="665" t="n"/>
      <c r="C43" s="665" t="n"/>
      <c r="D43" s="665" t="n"/>
      <c r="E43" s="665" t="n"/>
      <c r="F43" s="665" t="n"/>
      <c r="G43" s="665" t="n"/>
      <c r="H43" s="665" t="n"/>
      <c r="I43" s="665" t="n"/>
      <c r="J43" s="665" t="n"/>
      <c r="K43" s="665" t="n"/>
      <c r="L43" s="665" t="n"/>
      <c r="M43" s="665" t="n"/>
      <c r="N43" s="665" t="n"/>
      <c r="O43" s="665" t="n"/>
      <c r="P43" s="665" t="n"/>
      <c r="Q43" s="665" t="n"/>
      <c r="R43" s="665" t="n"/>
      <c r="S43" s="665" t="n"/>
      <c r="T43" s="665" t="n"/>
      <c r="U43" s="665" t="n"/>
      <c r="V43" s="665" t="n"/>
      <c r="W43" s="665" t="n"/>
      <c r="X43" s="55" t="n"/>
      <c r="Y43" s="55" t="n"/>
    </row>
    <row r="44" ht="16.5" customHeight="1">
      <c r="A44" s="37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70" t="n"/>
      <c r="Y44" s="370" t="n"/>
    </row>
    <row r="45" ht="14.25" customHeight="1">
      <c r="A45" s="37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71" t="n"/>
      <c r="Y45" s="37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72" t="n">
        <v>4680115881440</v>
      </c>
      <c r="E46" s="634" t="n"/>
      <c r="F46" s="666" t="n">
        <v>1.35</v>
      </c>
      <c r="G46" s="38" t="n">
        <v>8</v>
      </c>
      <c r="H46" s="666" t="n">
        <v>10.8</v>
      </c>
      <c r="I46" s="666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4">
        <f>HYPERLINK("https://abi.ru/products/Охлажденные/Вязанка/Столичная/Ветчины/P003234/","Ветчины «Филейская» Весовые Вектор ТМ «Вязанка»")</f>
        <v/>
      </c>
      <c r="N46" s="668" t="n"/>
      <c r="O46" s="668" t="n"/>
      <c r="P46" s="668" t="n"/>
      <c r="Q46" s="634" t="n"/>
      <c r="R46" s="40" t="inlineStr"/>
      <c r="S46" s="40" t="inlineStr"/>
      <c r="T46" s="41" t="inlineStr">
        <is>
          <t>кг</t>
        </is>
      </c>
      <c r="U46" s="669" t="n">
        <v>0</v>
      </c>
      <c r="V46" s="670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72" t="n">
        <v>4680115881433</v>
      </c>
      <c r="E47" s="634" t="n"/>
      <c r="F47" s="666" t="n">
        <v>0.45</v>
      </c>
      <c r="G47" s="38" t="n">
        <v>6</v>
      </c>
      <c r="H47" s="666" t="n">
        <v>2.7</v>
      </c>
      <c r="I47" s="666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5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8" t="n"/>
      <c r="O47" s="668" t="n"/>
      <c r="P47" s="668" t="n"/>
      <c r="Q47" s="634" t="n"/>
      <c r="R47" s="40" t="inlineStr"/>
      <c r="S47" s="40" t="inlineStr"/>
      <c r="T47" s="41" t="inlineStr">
        <is>
          <t>кг</t>
        </is>
      </c>
      <c r="U47" s="669" t="n">
        <v>0</v>
      </c>
      <c r="V47" s="670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80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1" t="n"/>
      <c r="M48" s="672" t="inlineStr">
        <is>
          <t>Итого</t>
        </is>
      </c>
      <c r="N48" s="642" t="n"/>
      <c r="O48" s="642" t="n"/>
      <c r="P48" s="642" t="n"/>
      <c r="Q48" s="642" t="n"/>
      <c r="R48" s="642" t="n"/>
      <c r="S48" s="643" t="n"/>
      <c r="T48" s="43" t="inlineStr">
        <is>
          <t>кор</t>
        </is>
      </c>
      <c r="U48" s="673">
        <f>IFERROR(U46/H46,"0")+IFERROR(U47/H47,"0")</f>
        <v/>
      </c>
      <c r="V48" s="673">
        <f>IFERROR(V46/H46,"0")+IFERROR(V47/H47,"0")</f>
        <v/>
      </c>
      <c r="W48" s="673">
        <f>IFERROR(IF(W46="",0,W46),"0")+IFERROR(IF(W47="",0,W47),"0")</f>
        <v/>
      </c>
      <c r="X48" s="674" t="n"/>
      <c r="Y48" s="674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1" t="n"/>
      <c r="M49" s="672" t="inlineStr">
        <is>
          <t>Итого</t>
        </is>
      </c>
      <c r="N49" s="642" t="n"/>
      <c r="O49" s="642" t="n"/>
      <c r="P49" s="642" t="n"/>
      <c r="Q49" s="642" t="n"/>
      <c r="R49" s="642" t="n"/>
      <c r="S49" s="643" t="n"/>
      <c r="T49" s="43" t="inlineStr">
        <is>
          <t>кг</t>
        </is>
      </c>
      <c r="U49" s="673">
        <f>IFERROR(SUM(U46:U47),"0")</f>
        <v/>
      </c>
      <c r="V49" s="673">
        <f>IFERROR(SUM(V46:V47),"0")</f>
        <v/>
      </c>
      <c r="W49" s="43" t="n"/>
      <c r="X49" s="674" t="n"/>
      <c r="Y49" s="674" t="n"/>
    </row>
    <row r="50" ht="16.5" customHeight="1">
      <c r="A50" s="37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70" t="n"/>
      <c r="Y50" s="370" t="n"/>
    </row>
    <row r="51" ht="14.25" customHeight="1">
      <c r="A51" s="37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71" t="n"/>
      <c r="Y51" s="37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72" t="n">
        <v>4680115881426</v>
      </c>
      <c r="E52" s="634" t="n"/>
      <c r="F52" s="666" t="n">
        <v>1.35</v>
      </c>
      <c r="G52" s="38" t="n">
        <v>8</v>
      </c>
      <c r="H52" s="666" t="n">
        <v>10.8</v>
      </c>
      <c r="I52" s="666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8" t="n"/>
      <c r="O52" s="668" t="n"/>
      <c r="P52" s="668" t="n"/>
      <c r="Q52" s="634" t="n"/>
      <c r="R52" s="40" t="inlineStr"/>
      <c r="S52" s="40" t="inlineStr"/>
      <c r="T52" s="41" t="inlineStr">
        <is>
          <t>кг</t>
        </is>
      </c>
      <c r="U52" s="669" t="n">
        <v>0</v>
      </c>
      <c r="V52" s="670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72" t="n">
        <v>4680115881419</v>
      </c>
      <c r="E53" s="634" t="n"/>
      <c r="F53" s="666" t="n">
        <v>0.45</v>
      </c>
      <c r="G53" s="38" t="n">
        <v>10</v>
      </c>
      <c r="H53" s="666" t="n">
        <v>4.5</v>
      </c>
      <c r="I53" s="666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8" t="n"/>
      <c r="O53" s="668" t="n"/>
      <c r="P53" s="668" t="n"/>
      <c r="Q53" s="634" t="n"/>
      <c r="R53" s="40" t="inlineStr"/>
      <c r="S53" s="40" t="inlineStr"/>
      <c r="T53" s="41" t="inlineStr">
        <is>
          <t>кг</t>
        </is>
      </c>
      <c r="U53" s="669" t="n">
        <v>0</v>
      </c>
      <c r="V53" s="670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72" t="n">
        <v>4680115881525</v>
      </c>
      <c r="E54" s="634" t="n"/>
      <c r="F54" s="666" t="n">
        <v>0.4</v>
      </c>
      <c r="G54" s="38" t="n">
        <v>10</v>
      </c>
      <c r="H54" s="666" t="n">
        <v>4</v>
      </c>
      <c r="I54" s="666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8" t="inlineStr">
        <is>
          <t>Колбаса вареная Филейская ТМ Вязанка ТС Классическая полиамид ф/в 0,4 кг</t>
        </is>
      </c>
      <c r="N54" s="668" t="n"/>
      <c r="O54" s="668" t="n"/>
      <c r="P54" s="668" t="n"/>
      <c r="Q54" s="634" t="n"/>
      <c r="R54" s="40" t="inlineStr"/>
      <c r="S54" s="40" t="inlineStr"/>
      <c r="T54" s="41" t="inlineStr">
        <is>
          <t>кг</t>
        </is>
      </c>
      <c r="U54" s="669" t="n">
        <v>0</v>
      </c>
      <c r="V54" s="670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80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1" t="n"/>
      <c r="M55" s="672" t="inlineStr">
        <is>
          <t>Итого</t>
        </is>
      </c>
      <c r="N55" s="642" t="n"/>
      <c r="O55" s="642" t="n"/>
      <c r="P55" s="642" t="n"/>
      <c r="Q55" s="642" t="n"/>
      <c r="R55" s="642" t="n"/>
      <c r="S55" s="643" t="n"/>
      <c r="T55" s="43" t="inlineStr">
        <is>
          <t>кор</t>
        </is>
      </c>
      <c r="U55" s="673">
        <f>IFERROR(U52/H52,"0")+IFERROR(U53/H53,"0")+IFERROR(U54/H54,"0")</f>
        <v/>
      </c>
      <c r="V55" s="673">
        <f>IFERROR(V52/H52,"0")+IFERROR(V53/H53,"0")+IFERROR(V54/H54,"0")</f>
        <v/>
      </c>
      <c r="W55" s="673">
        <f>IFERROR(IF(W52="",0,W52),"0")+IFERROR(IF(W53="",0,W53),"0")+IFERROR(IF(W54="",0,W54),"0")</f>
        <v/>
      </c>
      <c r="X55" s="674" t="n"/>
      <c r="Y55" s="674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1" t="n"/>
      <c r="M56" s="672" t="inlineStr">
        <is>
          <t>Итого</t>
        </is>
      </c>
      <c r="N56" s="642" t="n"/>
      <c r="O56" s="642" t="n"/>
      <c r="P56" s="642" t="n"/>
      <c r="Q56" s="642" t="n"/>
      <c r="R56" s="642" t="n"/>
      <c r="S56" s="643" t="n"/>
      <c r="T56" s="43" t="inlineStr">
        <is>
          <t>кг</t>
        </is>
      </c>
      <c r="U56" s="673">
        <f>IFERROR(SUM(U52:U54),"0")</f>
        <v/>
      </c>
      <c r="V56" s="673">
        <f>IFERROR(SUM(V52:V54),"0")</f>
        <v/>
      </c>
      <c r="W56" s="43" t="n"/>
      <c r="X56" s="674" t="n"/>
      <c r="Y56" s="674" t="n"/>
    </row>
    <row r="57" ht="16.5" customHeight="1">
      <c r="A57" s="37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70" t="n"/>
      <c r="Y57" s="370" t="n"/>
    </row>
    <row r="58" ht="14.25" customHeight="1">
      <c r="A58" s="37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71" t="n"/>
      <c r="Y58" s="371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72" t="n">
        <v>4607091382945</v>
      </c>
      <c r="E59" s="634" t="n"/>
      <c r="F59" s="666" t="n">
        <v>1.4</v>
      </c>
      <c r="G59" s="38" t="n">
        <v>8</v>
      </c>
      <c r="H59" s="666" t="n">
        <v>11.2</v>
      </c>
      <c r="I59" s="666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9" t="inlineStr">
        <is>
          <t>Вареные колбасы «Вязанка со шпиком» Весовые Вектор УВВ ТМ «Вязанка»</t>
        </is>
      </c>
      <c r="N59" s="668" t="n"/>
      <c r="O59" s="668" t="n"/>
      <c r="P59" s="668" t="n"/>
      <c r="Q59" s="634" t="n"/>
      <c r="R59" s="40" t="inlineStr"/>
      <c r="S59" s="40" t="inlineStr"/>
      <c r="T59" s="41" t="inlineStr">
        <is>
          <t>кг</t>
        </is>
      </c>
      <c r="U59" s="669" t="n">
        <v>0</v>
      </c>
      <c r="V59" s="670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72" t="n">
        <v>4607091385670</v>
      </c>
      <c r="E60" s="634" t="n"/>
      <c r="F60" s="666" t="n">
        <v>1.35</v>
      </c>
      <c r="G60" s="38" t="n">
        <v>8</v>
      </c>
      <c r="H60" s="666" t="n">
        <v>10.8</v>
      </c>
      <c r="I60" s="666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8" t="n"/>
      <c r="O60" s="668" t="n"/>
      <c r="P60" s="668" t="n"/>
      <c r="Q60" s="634" t="n"/>
      <c r="R60" s="40" t="inlineStr"/>
      <c r="S60" s="40" t="inlineStr"/>
      <c r="T60" s="41" t="inlineStr">
        <is>
          <t>кг</t>
        </is>
      </c>
      <c r="U60" s="669" t="n">
        <v>0</v>
      </c>
      <c r="V60" s="670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72" t="n">
        <v>4680115881327</v>
      </c>
      <c r="E61" s="634" t="n"/>
      <c r="F61" s="666" t="n">
        <v>1.35</v>
      </c>
      <c r="G61" s="38" t="n">
        <v>8</v>
      </c>
      <c r="H61" s="666" t="n">
        <v>10.8</v>
      </c>
      <c r="I61" s="666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8" t="n"/>
      <c r="O61" s="668" t="n"/>
      <c r="P61" s="668" t="n"/>
      <c r="Q61" s="634" t="n"/>
      <c r="R61" s="40" t="inlineStr"/>
      <c r="S61" s="40" t="inlineStr"/>
      <c r="T61" s="41" t="inlineStr">
        <is>
          <t>кг</t>
        </is>
      </c>
      <c r="U61" s="669" t="n">
        <v>0</v>
      </c>
      <c r="V61" s="670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72" t="n">
        <v>4607091388312</v>
      </c>
      <c r="E62" s="634" t="n"/>
      <c r="F62" s="666" t="n">
        <v>1.35</v>
      </c>
      <c r="G62" s="38" t="n">
        <v>8</v>
      </c>
      <c r="H62" s="666" t="n">
        <v>10.8</v>
      </c>
      <c r="I62" s="666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2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68" t="n"/>
      <c r="O62" s="668" t="n"/>
      <c r="P62" s="668" t="n"/>
      <c r="Q62" s="634" t="n"/>
      <c r="R62" s="40" t="inlineStr"/>
      <c r="S62" s="40" t="inlineStr"/>
      <c r="T62" s="41" t="inlineStr">
        <is>
          <t>кг</t>
        </is>
      </c>
      <c r="U62" s="669" t="n">
        <v>0</v>
      </c>
      <c r="V62" s="670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72" t="n">
        <v>4680115882133</v>
      </c>
      <c r="E63" s="634" t="n"/>
      <c r="F63" s="666" t="n">
        <v>1.35</v>
      </c>
      <c r="G63" s="38" t="n">
        <v>8</v>
      </c>
      <c r="H63" s="666" t="n">
        <v>10.8</v>
      </c>
      <c r="I63" s="666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3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68" t="n"/>
      <c r="O63" s="668" t="n"/>
      <c r="P63" s="668" t="n"/>
      <c r="Q63" s="634" t="n"/>
      <c r="R63" s="40" t="inlineStr"/>
      <c r="S63" s="40" t="inlineStr"/>
      <c r="T63" s="41" t="inlineStr">
        <is>
          <t>кг</t>
        </is>
      </c>
      <c r="U63" s="669" t="n">
        <v>0</v>
      </c>
      <c r="V63" s="67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72" t="n">
        <v>4607091382952</v>
      </c>
      <c r="E64" s="634" t="n"/>
      <c r="F64" s="666" t="n">
        <v>0.5</v>
      </c>
      <c r="G64" s="38" t="n">
        <v>6</v>
      </c>
      <c r="H64" s="666" t="n">
        <v>3</v>
      </c>
      <c r="I64" s="666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68" t="n"/>
      <c r="O64" s="668" t="n"/>
      <c r="P64" s="668" t="n"/>
      <c r="Q64" s="634" t="n"/>
      <c r="R64" s="40" t="inlineStr"/>
      <c r="S64" s="40" t="inlineStr"/>
      <c r="T64" s="41" t="inlineStr">
        <is>
          <t>кг</t>
        </is>
      </c>
      <c r="U64" s="669" t="n">
        <v>0</v>
      </c>
      <c r="V64" s="670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72" t="n">
        <v>4607091385687</v>
      </c>
      <c r="E65" s="634" t="n"/>
      <c r="F65" s="666" t="n">
        <v>0.4</v>
      </c>
      <c r="G65" s="38" t="n">
        <v>10</v>
      </c>
      <c r="H65" s="666" t="n">
        <v>4</v>
      </c>
      <c r="I65" s="666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68" t="n"/>
      <c r="O65" s="668" t="n"/>
      <c r="P65" s="668" t="n"/>
      <c r="Q65" s="634" t="n"/>
      <c r="R65" s="40" t="inlineStr"/>
      <c r="S65" s="40" t="inlineStr"/>
      <c r="T65" s="41" t="inlineStr">
        <is>
          <t>кг</t>
        </is>
      </c>
      <c r="U65" s="669" t="n">
        <v>0</v>
      </c>
      <c r="V65" s="670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72" t="n">
        <v>4680115882539</v>
      </c>
      <c r="E66" s="634" t="n"/>
      <c r="F66" s="666" t="n">
        <v>0.37</v>
      </c>
      <c r="G66" s="38" t="n">
        <v>10</v>
      </c>
      <c r="H66" s="666" t="n">
        <v>3.7</v>
      </c>
      <c r="I66" s="666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68" t="n"/>
      <c r="O66" s="668" t="n"/>
      <c r="P66" s="668" t="n"/>
      <c r="Q66" s="634" t="n"/>
      <c r="R66" s="40" t="inlineStr"/>
      <c r="S66" s="40" t="inlineStr"/>
      <c r="T66" s="41" t="inlineStr">
        <is>
          <t>кг</t>
        </is>
      </c>
      <c r="U66" s="669" t="n">
        <v>0</v>
      </c>
      <c r="V66" s="670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72" t="n">
        <v>4607091384604</v>
      </c>
      <c r="E67" s="634" t="n"/>
      <c r="F67" s="666" t="n">
        <v>0.4</v>
      </c>
      <c r="G67" s="38" t="n">
        <v>10</v>
      </c>
      <c r="H67" s="666" t="n">
        <v>4</v>
      </c>
      <c r="I67" s="666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68" t="n"/>
      <c r="O67" s="668" t="n"/>
      <c r="P67" s="668" t="n"/>
      <c r="Q67" s="634" t="n"/>
      <c r="R67" s="40" t="inlineStr"/>
      <c r="S67" s="40" t="inlineStr"/>
      <c r="T67" s="41" t="inlineStr">
        <is>
          <t>кг</t>
        </is>
      </c>
      <c r="U67" s="669" t="n">
        <v>0</v>
      </c>
      <c r="V67" s="670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72" t="n">
        <v>4680115880283</v>
      </c>
      <c r="E68" s="634" t="n"/>
      <c r="F68" s="666" t="n">
        <v>0.6</v>
      </c>
      <c r="G68" s="38" t="n">
        <v>8</v>
      </c>
      <c r="H68" s="666" t="n">
        <v>4.8</v>
      </c>
      <c r="I68" s="666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69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68" t="n"/>
      <c r="O68" s="668" t="n"/>
      <c r="P68" s="668" t="n"/>
      <c r="Q68" s="634" t="n"/>
      <c r="R68" s="40" t="inlineStr"/>
      <c r="S68" s="40" t="inlineStr"/>
      <c r="T68" s="41" t="inlineStr">
        <is>
          <t>кг</t>
        </is>
      </c>
      <c r="U68" s="669" t="n">
        <v>0</v>
      </c>
      <c r="V68" s="67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72" t="n">
        <v>4680115881518</v>
      </c>
      <c r="E69" s="634" t="n"/>
      <c r="F69" s="666" t="n">
        <v>0.4</v>
      </c>
      <c r="G69" s="38" t="n">
        <v>10</v>
      </c>
      <c r="H69" s="666" t="n">
        <v>4</v>
      </c>
      <c r="I69" s="66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68" t="n"/>
      <c r="O69" s="668" t="n"/>
      <c r="P69" s="668" t="n"/>
      <c r="Q69" s="634" t="n"/>
      <c r="R69" s="40" t="inlineStr"/>
      <c r="S69" s="40" t="inlineStr"/>
      <c r="T69" s="41" t="inlineStr">
        <is>
          <t>кг</t>
        </is>
      </c>
      <c r="U69" s="669" t="n">
        <v>0</v>
      </c>
      <c r="V69" s="67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72" t="n">
        <v>4680115881303</v>
      </c>
      <c r="E70" s="634" t="n"/>
      <c r="F70" s="666" t="n">
        <v>0.45</v>
      </c>
      <c r="G70" s="38" t="n">
        <v>10</v>
      </c>
      <c r="H70" s="666" t="n">
        <v>4.5</v>
      </c>
      <c r="I70" s="666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68" t="n"/>
      <c r="O70" s="668" t="n"/>
      <c r="P70" s="668" t="n"/>
      <c r="Q70" s="634" t="n"/>
      <c r="R70" s="40" t="inlineStr"/>
      <c r="S70" s="40" t="inlineStr"/>
      <c r="T70" s="41" t="inlineStr">
        <is>
          <t>кг</t>
        </is>
      </c>
      <c r="U70" s="669" t="n">
        <v>0</v>
      </c>
      <c r="V70" s="67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72" t="n">
        <v>4607091388466</v>
      </c>
      <c r="E71" s="634" t="n"/>
      <c r="F71" s="666" t="n">
        <v>0.45</v>
      </c>
      <c r="G71" s="38" t="n">
        <v>6</v>
      </c>
      <c r="H71" s="666" t="n">
        <v>2.7</v>
      </c>
      <c r="I71" s="666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68" t="n"/>
      <c r="O71" s="668" t="n"/>
      <c r="P71" s="668" t="n"/>
      <c r="Q71" s="634" t="n"/>
      <c r="R71" s="40" t="inlineStr"/>
      <c r="S71" s="40" t="inlineStr"/>
      <c r="T71" s="41" t="inlineStr">
        <is>
          <t>кг</t>
        </is>
      </c>
      <c r="U71" s="669" t="n">
        <v>0</v>
      </c>
      <c r="V71" s="670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72" t="n">
        <v>4680115880269</v>
      </c>
      <c r="E72" s="634" t="n"/>
      <c r="F72" s="666" t="n">
        <v>0.375</v>
      </c>
      <c r="G72" s="38" t="n">
        <v>10</v>
      </c>
      <c r="H72" s="666" t="n">
        <v>3.75</v>
      </c>
      <c r="I72" s="666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68" t="n"/>
      <c r="O72" s="668" t="n"/>
      <c r="P72" s="668" t="n"/>
      <c r="Q72" s="634" t="n"/>
      <c r="R72" s="40" t="inlineStr"/>
      <c r="S72" s="40" t="inlineStr"/>
      <c r="T72" s="41" t="inlineStr">
        <is>
          <t>кг</t>
        </is>
      </c>
      <c r="U72" s="669" t="n">
        <v>0</v>
      </c>
      <c r="V72" s="67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72" t="n">
        <v>4680115880429</v>
      </c>
      <c r="E73" s="634" t="n"/>
      <c r="F73" s="666" t="n">
        <v>0.45</v>
      </c>
      <c r="G73" s="38" t="n">
        <v>10</v>
      </c>
      <c r="H73" s="666" t="n">
        <v>4.5</v>
      </c>
      <c r="I73" s="666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68" t="n"/>
      <c r="O73" s="668" t="n"/>
      <c r="P73" s="668" t="n"/>
      <c r="Q73" s="634" t="n"/>
      <c r="R73" s="40" t="inlineStr"/>
      <c r="S73" s="40" t="inlineStr"/>
      <c r="T73" s="41" t="inlineStr">
        <is>
          <t>кг</t>
        </is>
      </c>
      <c r="U73" s="669" t="n">
        <v>0</v>
      </c>
      <c r="V73" s="67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72" t="n">
        <v>4680115881457</v>
      </c>
      <c r="E74" s="634" t="n"/>
      <c r="F74" s="666" t="n">
        <v>0.75</v>
      </c>
      <c r="G74" s="38" t="n">
        <v>6</v>
      </c>
      <c r="H74" s="666" t="n">
        <v>4.5</v>
      </c>
      <c r="I74" s="666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68" t="n"/>
      <c r="O74" s="668" t="n"/>
      <c r="P74" s="668" t="n"/>
      <c r="Q74" s="634" t="n"/>
      <c r="R74" s="40" t="inlineStr"/>
      <c r="S74" s="40" t="inlineStr"/>
      <c r="T74" s="41" t="inlineStr">
        <is>
          <t>кг</t>
        </is>
      </c>
      <c r="U74" s="669" t="n">
        <v>0</v>
      </c>
      <c r="V74" s="670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80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1" t="n"/>
      <c r="M75" s="672" t="inlineStr">
        <is>
          <t>Итого</t>
        </is>
      </c>
      <c r="N75" s="642" t="n"/>
      <c r="O75" s="642" t="n"/>
      <c r="P75" s="642" t="n"/>
      <c r="Q75" s="642" t="n"/>
      <c r="R75" s="642" t="n"/>
      <c r="S75" s="643" t="n"/>
      <c r="T75" s="43" t="inlineStr">
        <is>
          <t>кор</t>
        </is>
      </c>
      <c r="U75" s="673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3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3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4" t="n"/>
      <c r="Y75" s="674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1" t="n"/>
      <c r="M76" s="672" t="inlineStr">
        <is>
          <t>Итого</t>
        </is>
      </c>
      <c r="N76" s="642" t="n"/>
      <c r="O76" s="642" t="n"/>
      <c r="P76" s="642" t="n"/>
      <c r="Q76" s="642" t="n"/>
      <c r="R76" s="642" t="n"/>
      <c r="S76" s="643" t="n"/>
      <c r="T76" s="43" t="inlineStr">
        <is>
          <t>кг</t>
        </is>
      </c>
      <c r="U76" s="673">
        <f>IFERROR(SUM(U59:U74),"0")</f>
        <v/>
      </c>
      <c r="V76" s="673">
        <f>IFERROR(SUM(V59:V74),"0")</f>
        <v/>
      </c>
      <c r="W76" s="43" t="n"/>
      <c r="X76" s="674" t="n"/>
      <c r="Y76" s="674" t="n"/>
    </row>
    <row r="77" ht="14.25" customHeight="1">
      <c r="A77" s="371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71" t="n"/>
      <c r="Y77" s="371" t="n"/>
    </row>
    <row r="78" ht="27" customHeight="1">
      <c r="A78" s="64" t="inlineStr">
        <is>
          <t>SU002488</t>
        </is>
      </c>
      <c r="B78" s="64" t="inlineStr">
        <is>
          <t>P002800</t>
        </is>
      </c>
      <c r="C78" s="37" t="n">
        <v>4301020189</v>
      </c>
      <c r="D78" s="372" t="n">
        <v>4607091384789</v>
      </c>
      <c r="E78" s="634" t="n"/>
      <c r="F78" s="666" t="n">
        <v>1</v>
      </c>
      <c r="G78" s="38" t="n">
        <v>6</v>
      </c>
      <c r="H78" s="666" t="n">
        <v>6</v>
      </c>
      <c r="I78" s="666" t="n">
        <v>6.36</v>
      </c>
      <c r="J78" s="38" t="n">
        <v>104</v>
      </c>
      <c r="K78" s="39" t="inlineStr">
        <is>
          <t>СК1</t>
        </is>
      </c>
      <c r="L78" s="38" t="n">
        <v>45</v>
      </c>
      <c r="M78" s="705" t="inlineStr">
        <is>
          <t>Ветчины Запекуша с сочным окороком Вязанка Весовые П/а Вязанка</t>
        </is>
      </c>
      <c r="N78" s="668" t="n"/>
      <c r="O78" s="668" t="n"/>
      <c r="P78" s="668" t="n"/>
      <c r="Q78" s="634" t="n"/>
      <c r="R78" s="40" t="inlineStr"/>
      <c r="S78" s="40" t="inlineStr"/>
      <c r="T78" s="41" t="inlineStr">
        <is>
          <t>кг</t>
        </is>
      </c>
      <c r="U78" s="669" t="n">
        <v>0</v>
      </c>
      <c r="V78" s="670">
        <f>IFERROR(IF(U78="",0,CEILING((U78/$H78),1)*$H78),"")</f>
        <v/>
      </c>
      <c r="W78" s="42">
        <f>IFERROR(IF(V78=0,"",ROUNDUP(V78/H78,0)*0.01196),"")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SU002833</t>
        </is>
      </c>
      <c r="B79" s="64" t="inlineStr">
        <is>
          <t>P003236</t>
        </is>
      </c>
      <c r="C79" s="37" t="n">
        <v>4301020235</v>
      </c>
      <c r="D79" s="372" t="n">
        <v>4680115881488</v>
      </c>
      <c r="E79" s="634" t="n"/>
      <c r="F79" s="666" t="n">
        <v>1.35</v>
      </c>
      <c r="G79" s="38" t="n">
        <v>8</v>
      </c>
      <c r="H79" s="666" t="n">
        <v>10.8</v>
      </c>
      <c r="I79" s="666" t="n">
        <v>11.28</v>
      </c>
      <c r="J79" s="38" t="n">
        <v>48</v>
      </c>
      <c r="K79" s="39" t="inlineStr">
        <is>
          <t>СК1</t>
        </is>
      </c>
      <c r="L79" s="38" t="n">
        <v>50</v>
      </c>
      <c r="M79" s="706">
        <f>HYPERLINK("https://abi.ru/products/Охлажденные/Вязанка/Вязанка/Ветчины/P003236/","Ветчины Сливушка с индейкой Вязанка вес П/а Вязанка")</f>
        <v/>
      </c>
      <c r="N79" s="668" t="n"/>
      <c r="O79" s="668" t="n"/>
      <c r="P79" s="668" t="n"/>
      <c r="Q79" s="634" t="n"/>
      <c r="R79" s="40" t="inlineStr"/>
      <c r="S79" s="40" t="inlineStr"/>
      <c r="T79" s="41" t="inlineStr">
        <is>
          <t>кг</t>
        </is>
      </c>
      <c r="U79" s="669" t="n">
        <v>0</v>
      </c>
      <c r="V79" s="670">
        <f>IFERROR(IF(U79="",0,CEILING((U79/$H79),1)*$H79),"")</f>
        <v/>
      </c>
      <c r="W79" s="42">
        <f>IFERROR(IF(V79=0,"",ROUNDUP(V79/H79,0)*0.02175),"")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SU002313</t>
        </is>
      </c>
      <c r="B80" s="64" t="inlineStr">
        <is>
          <t>P002583</t>
        </is>
      </c>
      <c r="C80" s="37" t="n">
        <v>4301020183</v>
      </c>
      <c r="D80" s="372" t="n">
        <v>4607091384765</v>
      </c>
      <c r="E80" s="634" t="n"/>
      <c r="F80" s="666" t="n">
        <v>0.42</v>
      </c>
      <c r="G80" s="38" t="n">
        <v>6</v>
      </c>
      <c r="H80" s="666" t="n">
        <v>2.52</v>
      </c>
      <c r="I80" s="666" t="n">
        <v>2.72</v>
      </c>
      <c r="J80" s="38" t="n">
        <v>156</v>
      </c>
      <c r="K80" s="39" t="inlineStr">
        <is>
          <t>СК1</t>
        </is>
      </c>
      <c r="L80" s="38" t="n">
        <v>45</v>
      </c>
      <c r="M80" s="707" t="inlineStr">
        <is>
          <t>Ветчины Запекуша с сочным окороком Вязанка Фикс.вес 0,42 п/а Вязанка</t>
        </is>
      </c>
      <c r="N80" s="668" t="n"/>
      <c r="O80" s="668" t="n"/>
      <c r="P80" s="668" t="n"/>
      <c r="Q80" s="634" t="n"/>
      <c r="R80" s="40" t="inlineStr"/>
      <c r="S80" s="40" t="inlineStr"/>
      <c r="T80" s="41" t="inlineStr">
        <is>
          <t>кг</t>
        </is>
      </c>
      <c r="U80" s="669" t="n">
        <v>0</v>
      </c>
      <c r="V80" s="670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SU003037</t>
        </is>
      </c>
      <c r="B81" s="64" t="inlineStr">
        <is>
          <t>P003575</t>
        </is>
      </c>
      <c r="C81" s="37" t="n">
        <v>4301020258</v>
      </c>
      <c r="D81" s="372" t="n">
        <v>4680115882775</v>
      </c>
      <c r="E81" s="634" t="n"/>
      <c r="F81" s="666" t="n">
        <v>0.3</v>
      </c>
      <c r="G81" s="38" t="n">
        <v>8</v>
      </c>
      <c r="H81" s="666" t="n">
        <v>2.4</v>
      </c>
      <c r="I81" s="666" t="n">
        <v>2.5</v>
      </c>
      <c r="J81" s="38" t="n">
        <v>234</v>
      </c>
      <c r="K81" s="39" t="inlineStr">
        <is>
          <t>СК3</t>
        </is>
      </c>
      <c r="L81" s="38" t="n">
        <v>50</v>
      </c>
      <c r="M81" s="708" t="inlineStr">
        <is>
          <t>Ветчины «Сливушка с индейкой» Фикс.вес 0,3 П/а ТМ «Вязанка»</t>
        </is>
      </c>
      <c r="N81" s="668" t="n"/>
      <c r="O81" s="668" t="n"/>
      <c r="P81" s="668" t="n"/>
      <c r="Q81" s="634" t="n"/>
      <c r="R81" s="40" t="inlineStr"/>
      <c r="S81" s="40" t="inlineStr"/>
      <c r="T81" s="41" t="inlineStr">
        <is>
          <t>кг</t>
        </is>
      </c>
      <c r="U81" s="669" t="n">
        <v>0</v>
      </c>
      <c r="V81" s="670">
        <f>IFERROR(IF(U81="",0,CEILING((U81/$H81),1)*$H81),"")</f>
        <v/>
      </c>
      <c r="W81" s="42">
        <f>IFERROR(IF(V81=0,"",ROUNDUP(V81/H81,0)*0.00502),"")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72" t="n">
        <v>4680115880658</v>
      </c>
      <c r="E82" s="634" t="n"/>
      <c r="F82" s="666" t="n">
        <v>0.4</v>
      </c>
      <c r="G82" s="38" t="n">
        <v>6</v>
      </c>
      <c r="H82" s="666" t="n">
        <v>2.4</v>
      </c>
      <c r="I82" s="666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0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68" t="n"/>
      <c r="O82" s="668" t="n"/>
      <c r="P82" s="668" t="n"/>
      <c r="Q82" s="634" t="n"/>
      <c r="R82" s="40" t="inlineStr"/>
      <c r="S82" s="40" t="inlineStr"/>
      <c r="T82" s="41" t="inlineStr">
        <is>
          <t>кг</t>
        </is>
      </c>
      <c r="U82" s="669" t="n">
        <v>0</v>
      </c>
      <c r="V82" s="670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72" t="n">
        <v>4607091381962</v>
      </c>
      <c r="E83" s="634" t="n"/>
      <c r="F83" s="666" t="n">
        <v>0.5</v>
      </c>
      <c r="G83" s="38" t="n">
        <v>6</v>
      </c>
      <c r="H83" s="666" t="n">
        <v>3</v>
      </c>
      <c r="I83" s="666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0">
        <f>HYPERLINK("https://abi.ru/products/Охлажденные/Вязанка/Вязанка/Ветчины/P003164/","Ветчины Столичная Вязанка Фикс.вес 0,5 Вектор Вязанка")</f>
        <v/>
      </c>
      <c r="N83" s="668" t="n"/>
      <c r="O83" s="668" t="n"/>
      <c r="P83" s="668" t="n"/>
      <c r="Q83" s="634" t="n"/>
      <c r="R83" s="40" t="inlineStr"/>
      <c r="S83" s="40" t="inlineStr"/>
      <c r="T83" s="41" t="inlineStr">
        <is>
          <t>кг</t>
        </is>
      </c>
      <c r="U83" s="669" t="n">
        <v>0</v>
      </c>
      <c r="V83" s="67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80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1" t="n"/>
      <c r="M84" s="672" t="inlineStr">
        <is>
          <t>Итого</t>
        </is>
      </c>
      <c r="N84" s="642" t="n"/>
      <c r="O84" s="642" t="n"/>
      <c r="P84" s="642" t="n"/>
      <c r="Q84" s="642" t="n"/>
      <c r="R84" s="642" t="n"/>
      <c r="S84" s="643" t="n"/>
      <c r="T84" s="43" t="inlineStr">
        <is>
          <t>кор</t>
        </is>
      </c>
      <c r="U84" s="673">
        <f>IFERROR(U78/H78,"0")+IFERROR(U79/H79,"0")+IFERROR(U80/H80,"0")+IFERROR(U81/H81,"0")+IFERROR(U82/H82,"0")+IFERROR(U83/H83,"0")</f>
        <v/>
      </c>
      <c r="V84" s="673">
        <f>IFERROR(V78/H78,"0")+IFERROR(V79/H79,"0")+IFERROR(V80/H80,"0")+IFERROR(V81/H81,"0")+IFERROR(V82/H82,"0")+IFERROR(V83/H83,"0")</f>
        <v/>
      </c>
      <c r="W84" s="673">
        <f>IFERROR(IF(W78="",0,W78),"0")+IFERROR(IF(W79="",0,W79),"0")+IFERROR(IF(W80="",0,W80),"0")+IFERROR(IF(W81="",0,W81),"0")+IFERROR(IF(W82="",0,W82),"0")+IFERROR(IF(W83="",0,W83),"0")</f>
        <v/>
      </c>
      <c r="X84" s="674" t="n"/>
      <c r="Y84" s="674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1" t="n"/>
      <c r="M85" s="672" t="inlineStr">
        <is>
          <t>Итого</t>
        </is>
      </c>
      <c r="N85" s="642" t="n"/>
      <c r="O85" s="642" t="n"/>
      <c r="P85" s="642" t="n"/>
      <c r="Q85" s="642" t="n"/>
      <c r="R85" s="642" t="n"/>
      <c r="S85" s="643" t="n"/>
      <c r="T85" s="43" t="inlineStr">
        <is>
          <t>кг</t>
        </is>
      </c>
      <c r="U85" s="673">
        <f>IFERROR(SUM(U78:U83),"0")</f>
        <v/>
      </c>
      <c r="V85" s="673">
        <f>IFERROR(SUM(V78:V83),"0")</f>
        <v/>
      </c>
      <c r="W85" s="43" t="n"/>
      <c r="X85" s="674" t="n"/>
      <c r="Y85" s="674" t="n"/>
    </row>
    <row r="86" ht="14.25" customHeight="1">
      <c r="A86" s="371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71" t="n"/>
      <c r="Y86" s="371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72" t="n">
        <v>4607091387667</v>
      </c>
      <c r="E87" s="634" t="n"/>
      <c r="F87" s="666" t="n">
        <v>0.9</v>
      </c>
      <c r="G87" s="38" t="n">
        <v>10</v>
      </c>
      <c r="H87" s="666" t="n">
        <v>9</v>
      </c>
      <c r="I87" s="666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68" t="n"/>
      <c r="O87" s="668" t="n"/>
      <c r="P87" s="668" t="n"/>
      <c r="Q87" s="634" t="n"/>
      <c r="R87" s="40" t="inlineStr"/>
      <c r="S87" s="40" t="inlineStr"/>
      <c r="T87" s="41" t="inlineStr">
        <is>
          <t>кг</t>
        </is>
      </c>
      <c r="U87" s="669" t="n">
        <v>0</v>
      </c>
      <c r="V87" s="670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72" t="n">
        <v>4607091387636</v>
      </c>
      <c r="E88" s="634" t="n"/>
      <c r="F88" s="666" t="n">
        <v>0.7</v>
      </c>
      <c r="G88" s="38" t="n">
        <v>6</v>
      </c>
      <c r="H88" s="666" t="n">
        <v>4.2</v>
      </c>
      <c r="I88" s="666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68" t="n"/>
      <c r="O88" s="668" t="n"/>
      <c r="P88" s="668" t="n"/>
      <c r="Q88" s="634" t="n"/>
      <c r="R88" s="40" t="inlineStr"/>
      <c r="S88" s="40" t="inlineStr"/>
      <c r="T88" s="41" t="inlineStr">
        <is>
          <t>кг</t>
        </is>
      </c>
      <c r="U88" s="669" t="n">
        <v>0</v>
      </c>
      <c r="V88" s="670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72" t="n">
        <v>4607091384727</v>
      </c>
      <c r="E89" s="634" t="n"/>
      <c r="F89" s="666" t="n">
        <v>0.8</v>
      </c>
      <c r="G89" s="38" t="n">
        <v>6</v>
      </c>
      <c r="H89" s="666" t="n">
        <v>4.8</v>
      </c>
      <c r="I89" s="666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68" t="n"/>
      <c r="O89" s="668" t="n"/>
      <c r="P89" s="668" t="n"/>
      <c r="Q89" s="634" t="n"/>
      <c r="R89" s="40" t="inlineStr"/>
      <c r="S89" s="40" t="inlineStr"/>
      <c r="T89" s="41" t="inlineStr">
        <is>
          <t>кг</t>
        </is>
      </c>
      <c r="U89" s="669" t="n">
        <v>0</v>
      </c>
      <c r="V89" s="670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72" t="n">
        <v>4607091386745</v>
      </c>
      <c r="E90" s="634" t="n"/>
      <c r="F90" s="666" t="n">
        <v>0.8</v>
      </c>
      <c r="G90" s="38" t="n">
        <v>6</v>
      </c>
      <c r="H90" s="666" t="n">
        <v>4.8</v>
      </c>
      <c r="I90" s="666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68" t="n"/>
      <c r="O90" s="668" t="n"/>
      <c r="P90" s="668" t="n"/>
      <c r="Q90" s="634" t="n"/>
      <c r="R90" s="40" t="inlineStr"/>
      <c r="S90" s="40" t="inlineStr"/>
      <c r="T90" s="41" t="inlineStr">
        <is>
          <t>кг</t>
        </is>
      </c>
      <c r="U90" s="669" t="n">
        <v>0</v>
      </c>
      <c r="V90" s="670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72" t="n">
        <v>4607091382426</v>
      </c>
      <c r="E91" s="634" t="n"/>
      <c r="F91" s="666" t="n">
        <v>0.9</v>
      </c>
      <c r="G91" s="38" t="n">
        <v>10</v>
      </c>
      <c r="H91" s="666" t="n">
        <v>9</v>
      </c>
      <c r="I91" s="666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68" t="n"/>
      <c r="O91" s="668" t="n"/>
      <c r="P91" s="668" t="n"/>
      <c r="Q91" s="634" t="n"/>
      <c r="R91" s="40" t="inlineStr"/>
      <c r="S91" s="40" t="inlineStr"/>
      <c r="T91" s="41" t="inlineStr">
        <is>
          <t>кг</t>
        </is>
      </c>
      <c r="U91" s="669" t="n">
        <v>0</v>
      </c>
      <c r="V91" s="670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72" t="n">
        <v>4607091386547</v>
      </c>
      <c r="E92" s="634" t="n"/>
      <c r="F92" s="666" t="n">
        <v>0.35</v>
      </c>
      <c r="G92" s="38" t="n">
        <v>8</v>
      </c>
      <c r="H92" s="666" t="n">
        <v>2.8</v>
      </c>
      <c r="I92" s="666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68" t="n"/>
      <c r="O92" s="668" t="n"/>
      <c r="P92" s="668" t="n"/>
      <c r="Q92" s="634" t="n"/>
      <c r="R92" s="40" t="inlineStr"/>
      <c r="S92" s="40" t="inlineStr"/>
      <c r="T92" s="41" t="inlineStr">
        <is>
          <t>кг</t>
        </is>
      </c>
      <c r="U92" s="669" t="n">
        <v>0</v>
      </c>
      <c r="V92" s="670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72" t="n">
        <v>4607091384703</v>
      </c>
      <c r="E93" s="634" t="n"/>
      <c r="F93" s="666" t="n">
        <v>0.35</v>
      </c>
      <c r="G93" s="38" t="n">
        <v>6</v>
      </c>
      <c r="H93" s="666" t="n">
        <v>2.1</v>
      </c>
      <c r="I93" s="666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68" t="n"/>
      <c r="O93" s="668" t="n"/>
      <c r="P93" s="668" t="n"/>
      <c r="Q93" s="634" t="n"/>
      <c r="R93" s="40" t="inlineStr"/>
      <c r="S93" s="40" t="inlineStr"/>
      <c r="T93" s="41" t="inlineStr">
        <is>
          <t>кг</t>
        </is>
      </c>
      <c r="U93" s="669" t="n">
        <v>0</v>
      </c>
      <c r="V93" s="670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72" t="n">
        <v>4607091384734</v>
      </c>
      <c r="E94" s="634" t="n"/>
      <c r="F94" s="666" t="n">
        <v>0.35</v>
      </c>
      <c r="G94" s="38" t="n">
        <v>6</v>
      </c>
      <c r="H94" s="666" t="n">
        <v>2.1</v>
      </c>
      <c r="I94" s="666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68" t="n"/>
      <c r="O94" s="668" t="n"/>
      <c r="P94" s="668" t="n"/>
      <c r="Q94" s="634" t="n"/>
      <c r="R94" s="40" t="inlineStr"/>
      <c r="S94" s="40" t="inlineStr"/>
      <c r="T94" s="41" t="inlineStr">
        <is>
          <t>кг</t>
        </is>
      </c>
      <c r="U94" s="669" t="n">
        <v>0</v>
      </c>
      <c r="V94" s="670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72" t="n">
        <v>4607091382464</v>
      </c>
      <c r="E95" s="634" t="n"/>
      <c r="F95" s="666" t="n">
        <v>0.35</v>
      </c>
      <c r="G95" s="38" t="n">
        <v>8</v>
      </c>
      <c r="H95" s="666" t="n">
        <v>2.8</v>
      </c>
      <c r="I95" s="666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1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68" t="n"/>
      <c r="O95" s="668" t="n"/>
      <c r="P95" s="668" t="n"/>
      <c r="Q95" s="634" t="n"/>
      <c r="R95" s="40" t="inlineStr"/>
      <c r="S95" s="40" t="inlineStr"/>
      <c r="T95" s="41" t="inlineStr">
        <is>
          <t>кг</t>
        </is>
      </c>
      <c r="U95" s="669" t="n">
        <v>0</v>
      </c>
      <c r="V95" s="670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80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1" t="n"/>
      <c r="M96" s="672" t="inlineStr">
        <is>
          <t>Итого</t>
        </is>
      </c>
      <c r="N96" s="642" t="n"/>
      <c r="O96" s="642" t="n"/>
      <c r="P96" s="642" t="n"/>
      <c r="Q96" s="642" t="n"/>
      <c r="R96" s="642" t="n"/>
      <c r="S96" s="643" t="n"/>
      <c r="T96" s="43" t="inlineStr">
        <is>
          <t>кор</t>
        </is>
      </c>
      <c r="U96" s="673">
        <f>IFERROR(U87/H87,"0")+IFERROR(U88/H88,"0")+IFERROR(U89/H89,"0")+IFERROR(U90/H90,"0")+IFERROR(U91/H91,"0")+IFERROR(U92/H92,"0")+IFERROR(U93/H93,"0")+IFERROR(U94/H94,"0")+IFERROR(U95/H95,"0")</f>
        <v/>
      </c>
      <c r="V96" s="673">
        <f>IFERROR(V87/H87,"0")+IFERROR(V88/H88,"0")+IFERROR(V89/H89,"0")+IFERROR(V90/H90,"0")+IFERROR(V91/H91,"0")+IFERROR(V92/H92,"0")+IFERROR(V93/H93,"0")+IFERROR(V94/H94,"0")+IFERROR(V95/H95,"0")</f>
        <v/>
      </c>
      <c r="W96" s="673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4" t="n"/>
      <c r="Y96" s="674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1" t="n"/>
      <c r="M97" s="672" t="inlineStr">
        <is>
          <t>Итого</t>
        </is>
      </c>
      <c r="N97" s="642" t="n"/>
      <c r="O97" s="642" t="n"/>
      <c r="P97" s="642" t="n"/>
      <c r="Q97" s="642" t="n"/>
      <c r="R97" s="642" t="n"/>
      <c r="S97" s="643" t="n"/>
      <c r="T97" s="43" t="inlineStr">
        <is>
          <t>кг</t>
        </is>
      </c>
      <c r="U97" s="673">
        <f>IFERROR(SUM(U87:U95),"0")</f>
        <v/>
      </c>
      <c r="V97" s="673">
        <f>IFERROR(SUM(V87:V95),"0")</f>
        <v/>
      </c>
      <c r="W97" s="43" t="n"/>
      <c r="X97" s="674" t="n"/>
      <c r="Y97" s="674" t="n"/>
    </row>
    <row r="98" ht="14.25" customHeight="1">
      <c r="A98" s="371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71" t="n"/>
      <c r="Y98" s="371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72" t="n">
        <v>4680115882645</v>
      </c>
      <c r="E99" s="634" t="n"/>
      <c r="F99" s="666" t="n">
        <v>0.3</v>
      </c>
      <c r="G99" s="38" t="n">
        <v>6</v>
      </c>
      <c r="H99" s="666" t="n">
        <v>1.8</v>
      </c>
      <c r="I99" s="666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0" t="inlineStr">
        <is>
          <t>Сосиски «Сливушки с сыром» ф/в 0,3 п/а ТМ «Вязанка»</t>
        </is>
      </c>
      <c r="N99" s="668" t="n"/>
      <c r="O99" s="668" t="n"/>
      <c r="P99" s="668" t="n"/>
      <c r="Q99" s="634" t="n"/>
      <c r="R99" s="40" t="inlineStr"/>
      <c r="S99" s="40" t="inlineStr"/>
      <c r="T99" s="41" t="inlineStr">
        <is>
          <t>кг</t>
        </is>
      </c>
      <c r="U99" s="669" t="n">
        <v>0</v>
      </c>
      <c r="V99" s="670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72" t="n">
        <v>4607091386967</v>
      </c>
      <c r="E100" s="634" t="n"/>
      <c r="F100" s="666" t="n">
        <v>1.4</v>
      </c>
      <c r="G100" s="38" t="n">
        <v>6</v>
      </c>
      <c r="H100" s="666" t="n">
        <v>8.4</v>
      </c>
      <c r="I100" s="666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1" t="inlineStr">
        <is>
          <t>Сосиски «Молокуши (Вязанка Молочные)» Весовые П/а мгс УВВ ТМ «Вязанка»</t>
        </is>
      </c>
      <c r="N100" s="668" t="n"/>
      <c r="O100" s="668" t="n"/>
      <c r="P100" s="668" t="n"/>
      <c r="Q100" s="634" t="n"/>
      <c r="R100" s="40" t="inlineStr"/>
      <c r="S100" s="40" t="inlineStr"/>
      <c r="T100" s="41" t="inlineStr">
        <is>
          <t>кг</t>
        </is>
      </c>
      <c r="U100" s="669" t="n">
        <v>0</v>
      </c>
      <c r="V100" s="670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72" t="n">
        <v>4607091385304</v>
      </c>
      <c r="E101" s="634" t="n"/>
      <c r="F101" s="666" t="n">
        <v>1.35</v>
      </c>
      <c r="G101" s="38" t="n">
        <v>6</v>
      </c>
      <c r="H101" s="666" t="n">
        <v>8.1</v>
      </c>
      <c r="I101" s="666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2">
        <f>HYPERLINK("https://abi.ru/products/Охлажденные/Вязанка/Вязанка/Сосиски/P003025/","Сосиски Рубленые Вязанка Весовые п/а мгс Вязанка")</f>
        <v/>
      </c>
      <c r="N101" s="668" t="n"/>
      <c r="O101" s="668" t="n"/>
      <c r="P101" s="668" t="n"/>
      <c r="Q101" s="634" t="n"/>
      <c r="R101" s="40" t="inlineStr"/>
      <c r="S101" s="40" t="inlineStr"/>
      <c r="T101" s="41" t="inlineStr">
        <is>
          <t>кг</t>
        </is>
      </c>
      <c r="U101" s="669" t="n">
        <v>0</v>
      </c>
      <c r="V101" s="670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72" t="n">
        <v>4607091386264</v>
      </c>
      <c r="E102" s="634" t="n"/>
      <c r="F102" s="666" t="n">
        <v>0.5</v>
      </c>
      <c r="G102" s="38" t="n">
        <v>6</v>
      </c>
      <c r="H102" s="666" t="n">
        <v>3</v>
      </c>
      <c r="I102" s="666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3">
        <f>HYPERLINK("https://abi.ru/products/Охлажденные/Вязанка/Вязанка/Сосиски/P002217/","Сосиски Венские Вязанка Фикс.вес 0,5 NDX мгс Вязанка")</f>
        <v/>
      </c>
      <c r="N102" s="668" t="n"/>
      <c r="O102" s="668" t="n"/>
      <c r="P102" s="668" t="n"/>
      <c r="Q102" s="634" t="n"/>
      <c r="R102" s="40" t="inlineStr"/>
      <c r="S102" s="40" t="inlineStr"/>
      <c r="T102" s="41" t="inlineStr">
        <is>
          <t>кг</t>
        </is>
      </c>
      <c r="U102" s="669" t="n">
        <v>0</v>
      </c>
      <c r="V102" s="670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72" t="n">
        <v>4607091385731</v>
      </c>
      <c r="E103" s="634" t="n"/>
      <c r="F103" s="666" t="n">
        <v>0.45</v>
      </c>
      <c r="G103" s="38" t="n">
        <v>6</v>
      </c>
      <c r="H103" s="666" t="n">
        <v>2.7</v>
      </c>
      <c r="I103" s="666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4" t="inlineStr">
        <is>
          <t>Сосиски Молокуши (Вязанка Молочные) Вязанка Фикс.вес 0,45 П/а мгс Вязанка</t>
        </is>
      </c>
      <c r="N103" s="668" t="n"/>
      <c r="O103" s="668" t="n"/>
      <c r="P103" s="668" t="n"/>
      <c r="Q103" s="634" t="n"/>
      <c r="R103" s="40" t="inlineStr"/>
      <c r="S103" s="40" t="inlineStr"/>
      <c r="T103" s="41" t="inlineStr">
        <is>
          <t>кг</t>
        </is>
      </c>
      <c r="U103" s="669" t="n">
        <v>0</v>
      </c>
      <c r="V103" s="670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72" t="n">
        <v>4680115880214</v>
      </c>
      <c r="E104" s="634" t="n"/>
      <c r="F104" s="666" t="n">
        <v>0.45</v>
      </c>
      <c r="G104" s="38" t="n">
        <v>6</v>
      </c>
      <c r="H104" s="666" t="n">
        <v>2.7</v>
      </c>
      <c r="I104" s="666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5" t="inlineStr">
        <is>
          <t>Сосиски Молокуши миникушай Вязанка Ф/в 0,45 амилюкс мгс Вязанка</t>
        </is>
      </c>
      <c r="N104" s="668" t="n"/>
      <c r="O104" s="668" t="n"/>
      <c r="P104" s="668" t="n"/>
      <c r="Q104" s="634" t="n"/>
      <c r="R104" s="40" t="inlineStr"/>
      <c r="S104" s="40" t="inlineStr"/>
      <c r="T104" s="41" t="inlineStr">
        <is>
          <t>кг</t>
        </is>
      </c>
      <c r="U104" s="669" t="n">
        <v>0</v>
      </c>
      <c r="V104" s="670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72" t="n">
        <v>4680115880894</v>
      </c>
      <c r="E105" s="634" t="n"/>
      <c r="F105" s="666" t="n">
        <v>0.33</v>
      </c>
      <c r="G105" s="38" t="n">
        <v>6</v>
      </c>
      <c r="H105" s="666" t="n">
        <v>1.98</v>
      </c>
      <c r="I105" s="666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6" t="inlineStr">
        <is>
          <t>Сосиски Молокуши Миникушай Вязанка фикс.вес 0,33 п/а Вязанка</t>
        </is>
      </c>
      <c r="N105" s="668" t="n"/>
      <c r="O105" s="668" t="n"/>
      <c r="P105" s="668" t="n"/>
      <c r="Q105" s="634" t="n"/>
      <c r="R105" s="40" t="inlineStr"/>
      <c r="S105" s="40" t="inlineStr"/>
      <c r="T105" s="41" t="inlineStr">
        <is>
          <t>кг</t>
        </is>
      </c>
      <c r="U105" s="669" t="n">
        <v>0</v>
      </c>
      <c r="V105" s="670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72" t="n">
        <v>4607091385427</v>
      </c>
      <c r="E106" s="634" t="n"/>
      <c r="F106" s="666" t="n">
        <v>0.5</v>
      </c>
      <c r="G106" s="38" t="n">
        <v>6</v>
      </c>
      <c r="H106" s="666" t="n">
        <v>3</v>
      </c>
      <c r="I106" s="666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7">
        <f>HYPERLINK("https://abi.ru/products/Охлажденные/Вязанка/Вязанка/Сосиски/P003030/","Сосиски Рубленые Вязанка Фикс.вес 0,5 п/а мгс Вязанка")</f>
        <v/>
      </c>
      <c r="N106" s="668" t="n"/>
      <c r="O106" s="668" t="n"/>
      <c r="P106" s="668" t="n"/>
      <c r="Q106" s="634" t="n"/>
      <c r="R106" s="40" t="inlineStr"/>
      <c r="S106" s="40" t="inlineStr"/>
      <c r="T106" s="41" t="inlineStr">
        <is>
          <t>кг</t>
        </is>
      </c>
      <c r="U106" s="669" t="n">
        <v>0</v>
      </c>
      <c r="V106" s="670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80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1" t="n"/>
      <c r="M107" s="672" t="inlineStr">
        <is>
          <t>Итого</t>
        </is>
      </c>
      <c r="N107" s="642" t="n"/>
      <c r="O107" s="642" t="n"/>
      <c r="P107" s="642" t="n"/>
      <c r="Q107" s="642" t="n"/>
      <c r="R107" s="642" t="n"/>
      <c r="S107" s="643" t="n"/>
      <c r="T107" s="43" t="inlineStr">
        <is>
          <t>кор</t>
        </is>
      </c>
      <c r="U107" s="673">
        <f>IFERROR(U99/H99,"0")+IFERROR(U100/H100,"0")+IFERROR(U101/H101,"0")+IFERROR(U102/H102,"0")+IFERROR(U103/H103,"0")+IFERROR(U104/H104,"0")+IFERROR(U105/H105,"0")+IFERROR(U106/H106,"0")</f>
        <v/>
      </c>
      <c r="V107" s="673">
        <f>IFERROR(V99/H99,"0")+IFERROR(V100/H100,"0")+IFERROR(V101/H101,"0")+IFERROR(V102/H102,"0")+IFERROR(V103/H103,"0")+IFERROR(V104/H104,"0")+IFERROR(V105/H105,"0")+IFERROR(V106/H106,"0")</f>
        <v/>
      </c>
      <c r="W107" s="673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4" t="n"/>
      <c r="Y107" s="674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1" t="n"/>
      <c r="M108" s="672" t="inlineStr">
        <is>
          <t>Итого</t>
        </is>
      </c>
      <c r="N108" s="642" t="n"/>
      <c r="O108" s="642" t="n"/>
      <c r="P108" s="642" t="n"/>
      <c r="Q108" s="642" t="n"/>
      <c r="R108" s="642" t="n"/>
      <c r="S108" s="643" t="n"/>
      <c r="T108" s="43" t="inlineStr">
        <is>
          <t>кг</t>
        </is>
      </c>
      <c r="U108" s="673">
        <f>IFERROR(SUM(U99:U106),"0")</f>
        <v/>
      </c>
      <c r="V108" s="673">
        <f>IFERROR(SUM(V99:V106),"0")</f>
        <v/>
      </c>
      <c r="W108" s="43" t="n"/>
      <c r="X108" s="674" t="n"/>
      <c r="Y108" s="674" t="n"/>
    </row>
    <row r="109" ht="14.25" customHeight="1">
      <c r="A109" s="371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71" t="n"/>
      <c r="Y109" s="371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72" t="n">
        <v>4680115882652</v>
      </c>
      <c r="E110" s="634" t="n"/>
      <c r="F110" s="666" t="n">
        <v>0.33</v>
      </c>
      <c r="G110" s="38" t="n">
        <v>6</v>
      </c>
      <c r="H110" s="666" t="n">
        <v>1.98</v>
      </c>
      <c r="I110" s="666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28" t="inlineStr">
        <is>
          <t>Сардельки «Сливушки с сыром #минидельки» ф/в 0,33 айпил ТМ «Вязанка»</t>
        </is>
      </c>
      <c r="N110" s="668" t="n"/>
      <c r="O110" s="668" t="n"/>
      <c r="P110" s="668" t="n"/>
      <c r="Q110" s="634" t="n"/>
      <c r="R110" s="40" t="inlineStr"/>
      <c r="S110" s="40" t="inlineStr"/>
      <c r="T110" s="41" t="inlineStr">
        <is>
          <t>кг</t>
        </is>
      </c>
      <c r="U110" s="669" t="n">
        <v>0</v>
      </c>
      <c r="V110" s="67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72" t="n">
        <v>4607091383065</v>
      </c>
      <c r="E111" s="634" t="n"/>
      <c r="F111" s="666" t="n">
        <v>0.83</v>
      </c>
      <c r="G111" s="38" t="n">
        <v>4</v>
      </c>
      <c r="H111" s="666" t="n">
        <v>3.32</v>
      </c>
      <c r="I111" s="666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68" t="n"/>
      <c r="O111" s="668" t="n"/>
      <c r="P111" s="668" t="n"/>
      <c r="Q111" s="634" t="n"/>
      <c r="R111" s="40" t="inlineStr"/>
      <c r="S111" s="40" t="inlineStr"/>
      <c r="T111" s="41" t="inlineStr">
        <is>
          <t>кг</t>
        </is>
      </c>
      <c r="U111" s="669" t="n">
        <v>0</v>
      </c>
      <c r="V111" s="670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72" t="n">
        <v>4680115881532</v>
      </c>
      <c r="E112" s="634" t="n"/>
      <c r="F112" s="666" t="n">
        <v>1.35</v>
      </c>
      <c r="G112" s="38" t="n">
        <v>6</v>
      </c>
      <c r="H112" s="666" t="n">
        <v>8.1</v>
      </c>
      <c r="I112" s="666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0">
        <f>HYPERLINK("https://abi.ru/products/Охлажденные/Вязанка/Вязанка/Сардельки/P003237/","Сардельки «Филейские» Весовые NDX мгс ТМ «Вязанка»")</f>
        <v/>
      </c>
      <c r="N112" s="668" t="n"/>
      <c r="O112" s="668" t="n"/>
      <c r="P112" s="668" t="n"/>
      <c r="Q112" s="634" t="n"/>
      <c r="R112" s="40" t="inlineStr"/>
      <c r="S112" s="40" t="inlineStr"/>
      <c r="T112" s="41" t="inlineStr">
        <is>
          <t>кг</t>
        </is>
      </c>
      <c r="U112" s="669" t="n">
        <v>0</v>
      </c>
      <c r="V112" s="670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72" t="n">
        <v>4680115880238</v>
      </c>
      <c r="E113" s="634" t="n"/>
      <c r="F113" s="666" t="n">
        <v>0.33</v>
      </c>
      <c r="G113" s="38" t="n">
        <v>6</v>
      </c>
      <c r="H113" s="666" t="n">
        <v>1.98</v>
      </c>
      <c r="I113" s="666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1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68" t="n"/>
      <c r="O113" s="668" t="n"/>
      <c r="P113" s="668" t="n"/>
      <c r="Q113" s="634" t="n"/>
      <c r="R113" s="40" t="inlineStr"/>
      <c r="S113" s="40" t="inlineStr"/>
      <c r="T113" s="41" t="inlineStr">
        <is>
          <t>кг</t>
        </is>
      </c>
      <c r="U113" s="669" t="n">
        <v>0</v>
      </c>
      <c r="V113" s="670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72" t="n">
        <v>4680115881464</v>
      </c>
      <c r="E114" s="634" t="n"/>
      <c r="F114" s="666" t="n">
        <v>0.4</v>
      </c>
      <c r="G114" s="38" t="n">
        <v>6</v>
      </c>
      <c r="H114" s="666" t="n">
        <v>2.4</v>
      </c>
      <c r="I114" s="666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2" t="inlineStr">
        <is>
          <t>Сардельки «Филейские» Фикс.вес 0,4 NDX мгс ТМ «Вязанка»</t>
        </is>
      </c>
      <c r="N114" s="668" t="n"/>
      <c r="O114" s="668" t="n"/>
      <c r="P114" s="668" t="n"/>
      <c r="Q114" s="634" t="n"/>
      <c r="R114" s="40" t="inlineStr"/>
      <c r="S114" s="40" t="inlineStr"/>
      <c r="T114" s="41" t="inlineStr">
        <is>
          <t>кг</t>
        </is>
      </c>
      <c r="U114" s="669" t="n">
        <v>0</v>
      </c>
      <c r="V114" s="670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80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1" t="n"/>
      <c r="M115" s="672" t="inlineStr">
        <is>
          <t>Итого</t>
        </is>
      </c>
      <c r="N115" s="642" t="n"/>
      <c r="O115" s="642" t="n"/>
      <c r="P115" s="642" t="n"/>
      <c r="Q115" s="642" t="n"/>
      <c r="R115" s="642" t="n"/>
      <c r="S115" s="643" t="n"/>
      <c r="T115" s="43" t="inlineStr">
        <is>
          <t>кор</t>
        </is>
      </c>
      <c r="U115" s="673">
        <f>IFERROR(U110/H110,"0")+IFERROR(U111/H111,"0")+IFERROR(U112/H112,"0")+IFERROR(U113/H113,"0")+IFERROR(U114/H114,"0")</f>
        <v/>
      </c>
      <c r="V115" s="673">
        <f>IFERROR(V110/H110,"0")+IFERROR(V111/H111,"0")+IFERROR(V112/H112,"0")+IFERROR(V113/H113,"0")+IFERROR(V114/H114,"0")</f>
        <v/>
      </c>
      <c r="W115" s="673">
        <f>IFERROR(IF(W110="",0,W110),"0")+IFERROR(IF(W111="",0,W111),"0")+IFERROR(IF(W112="",0,W112),"0")+IFERROR(IF(W113="",0,W113),"0")+IFERROR(IF(W114="",0,W114),"0")</f>
        <v/>
      </c>
      <c r="X115" s="674" t="n"/>
      <c r="Y115" s="674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1" t="n"/>
      <c r="M116" s="672" t="inlineStr">
        <is>
          <t>Итого</t>
        </is>
      </c>
      <c r="N116" s="642" t="n"/>
      <c r="O116" s="642" t="n"/>
      <c r="P116" s="642" t="n"/>
      <c r="Q116" s="642" t="n"/>
      <c r="R116" s="642" t="n"/>
      <c r="S116" s="643" t="n"/>
      <c r="T116" s="43" t="inlineStr">
        <is>
          <t>кг</t>
        </is>
      </c>
      <c r="U116" s="673">
        <f>IFERROR(SUM(U110:U114),"0")</f>
        <v/>
      </c>
      <c r="V116" s="673">
        <f>IFERROR(SUM(V110:V114),"0")</f>
        <v/>
      </c>
      <c r="W116" s="43" t="n"/>
      <c r="X116" s="674" t="n"/>
      <c r="Y116" s="674" t="n"/>
    </row>
    <row r="117" ht="16.5" customHeight="1">
      <c r="A117" s="370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70" t="n"/>
      <c r="Y117" s="370" t="n"/>
    </row>
    <row r="118" ht="14.25" customHeight="1">
      <c r="A118" s="371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71" t="n"/>
      <c r="Y118" s="371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72" t="n">
        <v>4607091385168</v>
      </c>
      <c r="E119" s="634" t="n"/>
      <c r="F119" s="666" t="n">
        <v>1.35</v>
      </c>
      <c r="G119" s="38" t="n">
        <v>6</v>
      </c>
      <c r="H119" s="666" t="n">
        <v>8.1</v>
      </c>
      <c r="I119" s="666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68" t="n"/>
      <c r="O119" s="668" t="n"/>
      <c r="P119" s="668" t="n"/>
      <c r="Q119" s="634" t="n"/>
      <c r="R119" s="40" t="inlineStr"/>
      <c r="S119" s="40" t="inlineStr"/>
      <c r="T119" s="41" t="inlineStr">
        <is>
          <t>кг</t>
        </is>
      </c>
      <c r="U119" s="669" t="n">
        <v>0</v>
      </c>
      <c r="V119" s="670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72" t="n">
        <v>4607091383256</v>
      </c>
      <c r="E120" s="634" t="n"/>
      <c r="F120" s="666" t="n">
        <v>0.33</v>
      </c>
      <c r="G120" s="38" t="n">
        <v>6</v>
      </c>
      <c r="H120" s="666" t="n">
        <v>1.98</v>
      </c>
      <c r="I120" s="666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4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68" t="n"/>
      <c r="O120" s="668" t="n"/>
      <c r="P120" s="668" t="n"/>
      <c r="Q120" s="634" t="n"/>
      <c r="R120" s="40" t="inlineStr"/>
      <c r="S120" s="40" t="inlineStr"/>
      <c r="T120" s="41" t="inlineStr">
        <is>
          <t>кг</t>
        </is>
      </c>
      <c r="U120" s="669" t="n">
        <v>0</v>
      </c>
      <c r="V120" s="67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72" t="n">
        <v>4607091385748</v>
      </c>
      <c r="E121" s="634" t="n"/>
      <c r="F121" s="666" t="n">
        <v>0.45</v>
      </c>
      <c r="G121" s="38" t="n">
        <v>6</v>
      </c>
      <c r="H121" s="666" t="n">
        <v>2.7</v>
      </c>
      <c r="I121" s="666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5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68" t="n"/>
      <c r="O121" s="668" t="n"/>
      <c r="P121" s="668" t="n"/>
      <c r="Q121" s="634" t="n"/>
      <c r="R121" s="40" t="inlineStr"/>
      <c r="S121" s="40" t="inlineStr"/>
      <c r="T121" s="41" t="inlineStr">
        <is>
          <t>кг</t>
        </is>
      </c>
      <c r="U121" s="669" t="n">
        <v>0</v>
      </c>
      <c r="V121" s="670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72" t="n">
        <v>4607091384581</v>
      </c>
      <c r="E122" s="634" t="n"/>
      <c r="F122" s="666" t="n">
        <v>0.67</v>
      </c>
      <c r="G122" s="38" t="n">
        <v>4</v>
      </c>
      <c r="H122" s="666" t="n">
        <v>2.68</v>
      </c>
      <c r="I122" s="666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6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68" t="n"/>
      <c r="O122" s="668" t="n"/>
      <c r="P122" s="668" t="n"/>
      <c r="Q122" s="634" t="n"/>
      <c r="R122" s="40" t="inlineStr"/>
      <c r="S122" s="40" t="inlineStr"/>
      <c r="T122" s="41" t="inlineStr">
        <is>
          <t>кг</t>
        </is>
      </c>
      <c r="U122" s="669" t="n">
        <v>0</v>
      </c>
      <c r="V122" s="670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80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1" t="n"/>
      <c r="M123" s="672" t="inlineStr">
        <is>
          <t>Итого</t>
        </is>
      </c>
      <c r="N123" s="642" t="n"/>
      <c r="O123" s="642" t="n"/>
      <c r="P123" s="642" t="n"/>
      <c r="Q123" s="642" t="n"/>
      <c r="R123" s="642" t="n"/>
      <c r="S123" s="643" t="n"/>
      <c r="T123" s="43" t="inlineStr">
        <is>
          <t>кор</t>
        </is>
      </c>
      <c r="U123" s="673">
        <f>IFERROR(U119/H119,"0")+IFERROR(U120/H120,"0")+IFERROR(U121/H121,"0")+IFERROR(U122/H122,"0")</f>
        <v/>
      </c>
      <c r="V123" s="673">
        <f>IFERROR(V119/H119,"0")+IFERROR(V120/H120,"0")+IFERROR(V121/H121,"0")+IFERROR(V122/H122,"0")</f>
        <v/>
      </c>
      <c r="W123" s="673">
        <f>IFERROR(IF(W119="",0,W119),"0")+IFERROR(IF(W120="",0,W120),"0")+IFERROR(IF(W121="",0,W121),"0")+IFERROR(IF(W122="",0,W122),"0")</f>
        <v/>
      </c>
      <c r="X123" s="674" t="n"/>
      <c r="Y123" s="674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1" t="n"/>
      <c r="M124" s="672" t="inlineStr">
        <is>
          <t>Итого</t>
        </is>
      </c>
      <c r="N124" s="642" t="n"/>
      <c r="O124" s="642" t="n"/>
      <c r="P124" s="642" t="n"/>
      <c r="Q124" s="642" t="n"/>
      <c r="R124" s="642" t="n"/>
      <c r="S124" s="643" t="n"/>
      <c r="T124" s="43" t="inlineStr">
        <is>
          <t>кг</t>
        </is>
      </c>
      <c r="U124" s="673">
        <f>IFERROR(SUM(U119:U122),"0")</f>
        <v/>
      </c>
      <c r="V124" s="673">
        <f>IFERROR(SUM(V119:V122),"0")</f>
        <v/>
      </c>
      <c r="W124" s="43" t="n"/>
      <c r="X124" s="674" t="n"/>
      <c r="Y124" s="674" t="n"/>
    </row>
    <row r="125" ht="27.75" customHeight="1">
      <c r="A125" s="369" t="inlineStr">
        <is>
          <t>Стародворье</t>
        </is>
      </c>
      <c r="B125" s="665" t="n"/>
      <c r="C125" s="665" t="n"/>
      <c r="D125" s="665" t="n"/>
      <c r="E125" s="665" t="n"/>
      <c r="F125" s="665" t="n"/>
      <c r="G125" s="665" t="n"/>
      <c r="H125" s="665" t="n"/>
      <c r="I125" s="665" t="n"/>
      <c r="J125" s="665" t="n"/>
      <c r="K125" s="665" t="n"/>
      <c r="L125" s="665" t="n"/>
      <c r="M125" s="665" t="n"/>
      <c r="N125" s="665" t="n"/>
      <c r="O125" s="665" t="n"/>
      <c r="P125" s="665" t="n"/>
      <c r="Q125" s="665" t="n"/>
      <c r="R125" s="665" t="n"/>
      <c r="S125" s="665" t="n"/>
      <c r="T125" s="665" t="n"/>
      <c r="U125" s="665" t="n"/>
      <c r="V125" s="665" t="n"/>
      <c r="W125" s="665" t="n"/>
      <c r="X125" s="55" t="n"/>
      <c r="Y125" s="55" t="n"/>
    </row>
    <row r="126" ht="16.5" customHeight="1">
      <c r="A126" s="370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70" t="n"/>
      <c r="Y126" s="370" t="n"/>
    </row>
    <row r="127" ht="14.25" customHeight="1">
      <c r="A127" s="371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71" t="n"/>
      <c r="Y127" s="371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72" t="n">
        <v>4607091383423</v>
      </c>
      <c r="E128" s="634" t="n"/>
      <c r="F128" s="666" t="n">
        <v>1.35</v>
      </c>
      <c r="G128" s="38" t="n">
        <v>8</v>
      </c>
      <c r="H128" s="666" t="n">
        <v>10.8</v>
      </c>
      <c r="I128" s="666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68" t="n"/>
      <c r="O128" s="668" t="n"/>
      <c r="P128" s="668" t="n"/>
      <c r="Q128" s="634" t="n"/>
      <c r="R128" s="40" t="inlineStr"/>
      <c r="S128" s="40" t="inlineStr"/>
      <c r="T128" s="41" t="inlineStr">
        <is>
          <t>кг</t>
        </is>
      </c>
      <c r="U128" s="669" t="n">
        <v>0</v>
      </c>
      <c r="V128" s="670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72" t="n">
        <v>4607091381405</v>
      </c>
      <c r="E129" s="634" t="n"/>
      <c r="F129" s="666" t="n">
        <v>1.35</v>
      </c>
      <c r="G129" s="38" t="n">
        <v>8</v>
      </c>
      <c r="H129" s="666" t="n">
        <v>10.8</v>
      </c>
      <c r="I129" s="666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68" t="n"/>
      <c r="O129" s="668" t="n"/>
      <c r="P129" s="668" t="n"/>
      <c r="Q129" s="634" t="n"/>
      <c r="R129" s="40" t="inlineStr"/>
      <c r="S129" s="40" t="inlineStr"/>
      <c r="T129" s="41" t="inlineStr">
        <is>
          <t>кг</t>
        </is>
      </c>
      <c r="U129" s="669" t="n">
        <v>0</v>
      </c>
      <c r="V129" s="670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72" t="n">
        <v>4607091386516</v>
      </c>
      <c r="E130" s="634" t="n"/>
      <c r="F130" s="666" t="n">
        <v>1.4</v>
      </c>
      <c r="G130" s="38" t="n">
        <v>8</v>
      </c>
      <c r="H130" s="666" t="n">
        <v>11.2</v>
      </c>
      <c r="I130" s="666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68" t="n"/>
      <c r="O130" s="668" t="n"/>
      <c r="P130" s="668" t="n"/>
      <c r="Q130" s="634" t="n"/>
      <c r="R130" s="40" t="inlineStr"/>
      <c r="S130" s="40" t="inlineStr"/>
      <c r="T130" s="41" t="inlineStr">
        <is>
          <t>кг</t>
        </is>
      </c>
      <c r="U130" s="669" t="n">
        <v>0</v>
      </c>
      <c r="V130" s="670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80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1" t="n"/>
      <c r="M131" s="672" t="inlineStr">
        <is>
          <t>Итого</t>
        </is>
      </c>
      <c r="N131" s="642" t="n"/>
      <c r="O131" s="642" t="n"/>
      <c r="P131" s="642" t="n"/>
      <c r="Q131" s="642" t="n"/>
      <c r="R131" s="642" t="n"/>
      <c r="S131" s="643" t="n"/>
      <c r="T131" s="43" t="inlineStr">
        <is>
          <t>кор</t>
        </is>
      </c>
      <c r="U131" s="673">
        <f>IFERROR(U128/H128,"0")+IFERROR(U129/H129,"0")+IFERROR(U130/H130,"0")</f>
        <v/>
      </c>
      <c r="V131" s="673">
        <f>IFERROR(V128/H128,"0")+IFERROR(V129/H129,"0")+IFERROR(V130/H130,"0")</f>
        <v/>
      </c>
      <c r="W131" s="673">
        <f>IFERROR(IF(W128="",0,W128),"0")+IFERROR(IF(W129="",0,W129),"0")+IFERROR(IF(W130="",0,W130),"0")</f>
        <v/>
      </c>
      <c r="X131" s="674" t="n"/>
      <c r="Y131" s="674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1" t="n"/>
      <c r="M132" s="672" t="inlineStr">
        <is>
          <t>Итого</t>
        </is>
      </c>
      <c r="N132" s="642" t="n"/>
      <c r="O132" s="642" t="n"/>
      <c r="P132" s="642" t="n"/>
      <c r="Q132" s="642" t="n"/>
      <c r="R132" s="642" t="n"/>
      <c r="S132" s="643" t="n"/>
      <c r="T132" s="43" t="inlineStr">
        <is>
          <t>кг</t>
        </is>
      </c>
      <c r="U132" s="673">
        <f>IFERROR(SUM(U128:U130),"0")</f>
        <v/>
      </c>
      <c r="V132" s="673">
        <f>IFERROR(SUM(V128:V130),"0")</f>
        <v/>
      </c>
      <c r="W132" s="43" t="n"/>
      <c r="X132" s="674" t="n"/>
      <c r="Y132" s="674" t="n"/>
    </row>
    <row r="133" ht="16.5" customHeight="1">
      <c r="A133" s="370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0" t="n"/>
      <c r="Y133" s="370" t="n"/>
    </row>
    <row r="134" ht="14.25" customHeight="1">
      <c r="A134" s="371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71" t="n"/>
      <c r="Y134" s="371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72" t="n">
        <v>4680115880993</v>
      </c>
      <c r="E135" s="634" t="n"/>
      <c r="F135" s="666" t="n">
        <v>0.7</v>
      </c>
      <c r="G135" s="38" t="n">
        <v>6</v>
      </c>
      <c r="H135" s="666" t="n">
        <v>4.2</v>
      </c>
      <c r="I135" s="666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68" t="n"/>
      <c r="O135" s="668" t="n"/>
      <c r="P135" s="668" t="n"/>
      <c r="Q135" s="634" t="n"/>
      <c r="R135" s="40" t="inlineStr"/>
      <c r="S135" s="40" t="inlineStr"/>
      <c r="T135" s="41" t="inlineStr">
        <is>
          <t>кг</t>
        </is>
      </c>
      <c r="U135" s="669" t="n">
        <v>0</v>
      </c>
      <c r="V135" s="670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72" t="n">
        <v>4680115881761</v>
      </c>
      <c r="E136" s="634" t="n"/>
      <c r="F136" s="666" t="n">
        <v>0.7</v>
      </c>
      <c r="G136" s="38" t="n">
        <v>6</v>
      </c>
      <c r="H136" s="666" t="n">
        <v>4.2</v>
      </c>
      <c r="I136" s="666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68" t="n"/>
      <c r="O136" s="668" t="n"/>
      <c r="P136" s="668" t="n"/>
      <c r="Q136" s="634" t="n"/>
      <c r="R136" s="40" t="inlineStr"/>
      <c r="S136" s="40" t="inlineStr"/>
      <c r="T136" s="41" t="inlineStr">
        <is>
          <t>кг</t>
        </is>
      </c>
      <c r="U136" s="669" t="n">
        <v>0</v>
      </c>
      <c r="V136" s="670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72" t="n">
        <v>4680115881563</v>
      </c>
      <c r="E137" s="634" t="n"/>
      <c r="F137" s="666" t="n">
        <v>0.7</v>
      </c>
      <c r="G137" s="38" t="n">
        <v>6</v>
      </c>
      <c r="H137" s="666" t="n">
        <v>4.2</v>
      </c>
      <c r="I137" s="666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68" t="n"/>
      <c r="O137" s="668" t="n"/>
      <c r="P137" s="668" t="n"/>
      <c r="Q137" s="634" t="n"/>
      <c r="R137" s="40" t="inlineStr"/>
      <c r="S137" s="40" t="inlineStr"/>
      <c r="T137" s="41" t="inlineStr">
        <is>
          <t>кг</t>
        </is>
      </c>
      <c r="U137" s="669" t="n">
        <v>0</v>
      </c>
      <c r="V137" s="670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72" t="n">
        <v>4680115880986</v>
      </c>
      <c r="E138" s="634" t="n"/>
      <c r="F138" s="666" t="n">
        <v>0.35</v>
      </c>
      <c r="G138" s="38" t="n">
        <v>6</v>
      </c>
      <c r="H138" s="666" t="n">
        <v>2.1</v>
      </c>
      <c r="I138" s="666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68" t="n"/>
      <c r="O138" s="668" t="n"/>
      <c r="P138" s="668" t="n"/>
      <c r="Q138" s="634" t="n"/>
      <c r="R138" s="40" t="inlineStr"/>
      <c r="S138" s="40" t="inlineStr"/>
      <c r="T138" s="41" t="inlineStr">
        <is>
          <t>кг</t>
        </is>
      </c>
      <c r="U138" s="669" t="n">
        <v>0</v>
      </c>
      <c r="V138" s="670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72" t="n">
        <v>4680115880207</v>
      </c>
      <c r="E139" s="634" t="n"/>
      <c r="F139" s="666" t="n">
        <v>0.4</v>
      </c>
      <c r="G139" s="38" t="n">
        <v>6</v>
      </c>
      <c r="H139" s="666" t="n">
        <v>2.4</v>
      </c>
      <c r="I139" s="666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68" t="n"/>
      <c r="O139" s="668" t="n"/>
      <c r="P139" s="668" t="n"/>
      <c r="Q139" s="634" t="n"/>
      <c r="R139" s="40" t="inlineStr"/>
      <c r="S139" s="40" t="inlineStr"/>
      <c r="T139" s="41" t="inlineStr">
        <is>
          <t>кг</t>
        </is>
      </c>
      <c r="U139" s="669" t="n">
        <v>0</v>
      </c>
      <c r="V139" s="670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72" t="n">
        <v>4680115881785</v>
      </c>
      <c r="E140" s="634" t="n"/>
      <c r="F140" s="666" t="n">
        <v>0.35</v>
      </c>
      <c r="G140" s="38" t="n">
        <v>6</v>
      </c>
      <c r="H140" s="666" t="n">
        <v>2.1</v>
      </c>
      <c r="I140" s="666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68" t="n"/>
      <c r="O140" s="668" t="n"/>
      <c r="P140" s="668" t="n"/>
      <c r="Q140" s="634" t="n"/>
      <c r="R140" s="40" t="inlineStr"/>
      <c r="S140" s="40" t="inlineStr"/>
      <c r="T140" s="41" t="inlineStr">
        <is>
          <t>кг</t>
        </is>
      </c>
      <c r="U140" s="669" t="n">
        <v>0</v>
      </c>
      <c r="V140" s="670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72" t="n">
        <v>4680115881679</v>
      </c>
      <c r="E141" s="634" t="n"/>
      <c r="F141" s="666" t="n">
        <v>0.35</v>
      </c>
      <c r="G141" s="38" t="n">
        <v>6</v>
      </c>
      <c r="H141" s="666" t="n">
        <v>2.1</v>
      </c>
      <c r="I141" s="666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68" t="n"/>
      <c r="O141" s="668" t="n"/>
      <c r="P141" s="668" t="n"/>
      <c r="Q141" s="634" t="n"/>
      <c r="R141" s="40" t="inlineStr"/>
      <c r="S141" s="40" t="inlineStr"/>
      <c r="T141" s="41" t="inlineStr">
        <is>
          <t>кг</t>
        </is>
      </c>
      <c r="U141" s="669" t="n">
        <v>0</v>
      </c>
      <c r="V141" s="670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72" t="n">
        <v>4680115880191</v>
      </c>
      <c r="E142" s="634" t="n"/>
      <c r="F142" s="666" t="n">
        <v>0.4</v>
      </c>
      <c r="G142" s="38" t="n">
        <v>6</v>
      </c>
      <c r="H142" s="666" t="n">
        <v>2.4</v>
      </c>
      <c r="I142" s="666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68" t="n"/>
      <c r="O142" s="668" t="n"/>
      <c r="P142" s="668" t="n"/>
      <c r="Q142" s="634" t="n"/>
      <c r="R142" s="40" t="inlineStr"/>
      <c r="S142" s="40" t="inlineStr"/>
      <c r="T142" s="41" t="inlineStr">
        <is>
          <t>кг</t>
        </is>
      </c>
      <c r="U142" s="669" t="n">
        <v>0</v>
      </c>
      <c r="V142" s="67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80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1" t="n"/>
      <c r="M143" s="672" t="inlineStr">
        <is>
          <t>Итого</t>
        </is>
      </c>
      <c r="N143" s="642" t="n"/>
      <c r="O143" s="642" t="n"/>
      <c r="P143" s="642" t="n"/>
      <c r="Q143" s="642" t="n"/>
      <c r="R143" s="642" t="n"/>
      <c r="S143" s="643" t="n"/>
      <c r="T143" s="43" t="inlineStr">
        <is>
          <t>кор</t>
        </is>
      </c>
      <c r="U143" s="673">
        <f>IFERROR(U135/H135,"0")+IFERROR(U136/H136,"0")+IFERROR(U137/H137,"0")+IFERROR(U138/H138,"0")+IFERROR(U139/H139,"0")+IFERROR(U140/H140,"0")+IFERROR(U141/H141,"0")+IFERROR(U142/H142,"0")</f>
        <v/>
      </c>
      <c r="V143" s="673">
        <f>IFERROR(V135/H135,"0")+IFERROR(V136/H136,"0")+IFERROR(V137/H137,"0")+IFERROR(V138/H138,"0")+IFERROR(V139/H139,"0")+IFERROR(V140/H140,"0")+IFERROR(V141/H141,"0")+IFERROR(V142/H142,"0")</f>
        <v/>
      </c>
      <c r="W143" s="673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4" t="n"/>
      <c r="Y143" s="674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1" t="n"/>
      <c r="M144" s="672" t="inlineStr">
        <is>
          <t>Итого</t>
        </is>
      </c>
      <c r="N144" s="642" t="n"/>
      <c r="O144" s="642" t="n"/>
      <c r="P144" s="642" t="n"/>
      <c r="Q144" s="642" t="n"/>
      <c r="R144" s="642" t="n"/>
      <c r="S144" s="643" t="n"/>
      <c r="T144" s="43" t="inlineStr">
        <is>
          <t>кг</t>
        </is>
      </c>
      <c r="U144" s="673">
        <f>IFERROR(SUM(U135:U142),"0")</f>
        <v/>
      </c>
      <c r="V144" s="673">
        <f>IFERROR(SUM(V135:V142),"0")</f>
        <v/>
      </c>
      <c r="W144" s="43" t="n"/>
      <c r="X144" s="674" t="n"/>
      <c r="Y144" s="674" t="n"/>
    </row>
    <row r="145" ht="16.5" customHeight="1">
      <c r="A145" s="370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70" t="n"/>
      <c r="Y145" s="370" t="n"/>
    </row>
    <row r="146" ht="14.25" customHeight="1">
      <c r="A146" s="371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71" t="n"/>
      <c r="Y146" s="371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72" t="n">
        <v>4680115881402</v>
      </c>
      <c r="E147" s="634" t="n"/>
      <c r="F147" s="666" t="n">
        <v>1.35</v>
      </c>
      <c r="G147" s="38" t="n">
        <v>8</v>
      </c>
      <c r="H147" s="666" t="n">
        <v>10.8</v>
      </c>
      <c r="I147" s="666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68" t="n"/>
      <c r="O147" s="668" t="n"/>
      <c r="P147" s="668" t="n"/>
      <c r="Q147" s="634" t="n"/>
      <c r="R147" s="40" t="inlineStr"/>
      <c r="S147" s="40" t="inlineStr"/>
      <c r="T147" s="41" t="inlineStr">
        <is>
          <t>кг</t>
        </is>
      </c>
      <c r="U147" s="669" t="n">
        <v>0</v>
      </c>
      <c r="V147" s="670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72" t="n">
        <v>4680115881396</v>
      </c>
      <c r="E148" s="634" t="n"/>
      <c r="F148" s="666" t="n">
        <v>0.45</v>
      </c>
      <c r="G148" s="38" t="n">
        <v>6</v>
      </c>
      <c r="H148" s="666" t="n">
        <v>2.7</v>
      </c>
      <c r="I148" s="666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68" t="n"/>
      <c r="O148" s="668" t="n"/>
      <c r="P148" s="668" t="n"/>
      <c r="Q148" s="634" t="n"/>
      <c r="R148" s="40" t="inlineStr"/>
      <c r="S148" s="40" t="inlineStr"/>
      <c r="T148" s="41" t="inlineStr">
        <is>
          <t>кг</t>
        </is>
      </c>
      <c r="U148" s="669" t="n">
        <v>0</v>
      </c>
      <c r="V148" s="67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80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1" t="n"/>
      <c r="M149" s="672" t="inlineStr">
        <is>
          <t>Итого</t>
        </is>
      </c>
      <c r="N149" s="642" t="n"/>
      <c r="O149" s="642" t="n"/>
      <c r="P149" s="642" t="n"/>
      <c r="Q149" s="642" t="n"/>
      <c r="R149" s="642" t="n"/>
      <c r="S149" s="643" t="n"/>
      <c r="T149" s="43" t="inlineStr">
        <is>
          <t>кор</t>
        </is>
      </c>
      <c r="U149" s="673">
        <f>IFERROR(U147/H147,"0")+IFERROR(U148/H148,"0")</f>
        <v/>
      </c>
      <c r="V149" s="673">
        <f>IFERROR(V147/H147,"0")+IFERROR(V148/H148,"0")</f>
        <v/>
      </c>
      <c r="W149" s="673">
        <f>IFERROR(IF(W147="",0,W147),"0")+IFERROR(IF(W148="",0,W148),"0")</f>
        <v/>
      </c>
      <c r="X149" s="674" t="n"/>
      <c r="Y149" s="67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1" t="n"/>
      <c r="M150" s="672" t="inlineStr">
        <is>
          <t>Итого</t>
        </is>
      </c>
      <c r="N150" s="642" t="n"/>
      <c r="O150" s="642" t="n"/>
      <c r="P150" s="642" t="n"/>
      <c r="Q150" s="642" t="n"/>
      <c r="R150" s="642" t="n"/>
      <c r="S150" s="643" t="n"/>
      <c r="T150" s="43" t="inlineStr">
        <is>
          <t>кг</t>
        </is>
      </c>
      <c r="U150" s="673">
        <f>IFERROR(SUM(U147:U148),"0")</f>
        <v/>
      </c>
      <c r="V150" s="673">
        <f>IFERROR(SUM(V147:V148),"0")</f>
        <v/>
      </c>
      <c r="W150" s="43" t="n"/>
      <c r="X150" s="674" t="n"/>
      <c r="Y150" s="674" t="n"/>
    </row>
    <row r="151" ht="14.25" customHeight="1">
      <c r="A151" s="371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1" t="n"/>
      <c r="Y151" s="371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72" t="n">
        <v>4680115882935</v>
      </c>
      <c r="E152" s="634" t="n"/>
      <c r="F152" s="666" t="n">
        <v>1.35</v>
      </c>
      <c r="G152" s="38" t="n">
        <v>8</v>
      </c>
      <c r="H152" s="666" t="n">
        <v>10.8</v>
      </c>
      <c r="I152" s="666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0" t="inlineStr">
        <is>
          <t>Ветчина «Сочинка с сочным окороком» Весовой п/а ТМ «Стародворье»</t>
        </is>
      </c>
      <c r="N152" s="668" t="n"/>
      <c r="O152" s="668" t="n"/>
      <c r="P152" s="668" t="n"/>
      <c r="Q152" s="634" t="n"/>
      <c r="R152" s="40" t="inlineStr"/>
      <c r="S152" s="40" t="inlineStr"/>
      <c r="T152" s="41" t="inlineStr">
        <is>
          <t>кг</t>
        </is>
      </c>
      <c r="U152" s="669" t="n">
        <v>0</v>
      </c>
      <c r="V152" s="670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72" t="n">
        <v>4680115880764</v>
      </c>
      <c r="E153" s="634" t="n"/>
      <c r="F153" s="666" t="n">
        <v>0.35</v>
      </c>
      <c r="G153" s="38" t="n">
        <v>6</v>
      </c>
      <c r="H153" s="666" t="n">
        <v>2.1</v>
      </c>
      <c r="I153" s="666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68" t="n"/>
      <c r="O153" s="668" t="n"/>
      <c r="P153" s="668" t="n"/>
      <c r="Q153" s="634" t="n"/>
      <c r="R153" s="40" t="inlineStr"/>
      <c r="S153" s="40" t="inlineStr"/>
      <c r="T153" s="41" t="inlineStr">
        <is>
          <t>кг</t>
        </is>
      </c>
      <c r="U153" s="669" t="n">
        <v>0</v>
      </c>
      <c r="V153" s="670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80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1" t="n"/>
      <c r="M154" s="672" t="inlineStr">
        <is>
          <t>Итого</t>
        </is>
      </c>
      <c r="N154" s="642" t="n"/>
      <c r="O154" s="642" t="n"/>
      <c r="P154" s="642" t="n"/>
      <c r="Q154" s="642" t="n"/>
      <c r="R154" s="642" t="n"/>
      <c r="S154" s="643" t="n"/>
      <c r="T154" s="43" t="inlineStr">
        <is>
          <t>кор</t>
        </is>
      </c>
      <c r="U154" s="673">
        <f>IFERROR(U152/H152,"0")+IFERROR(U153/H153,"0")</f>
        <v/>
      </c>
      <c r="V154" s="673">
        <f>IFERROR(V152/H152,"0")+IFERROR(V153/H153,"0")</f>
        <v/>
      </c>
      <c r="W154" s="673">
        <f>IFERROR(IF(W152="",0,W152),"0")+IFERROR(IF(W153="",0,W153),"0")</f>
        <v/>
      </c>
      <c r="X154" s="674" t="n"/>
      <c r="Y154" s="674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1" t="n"/>
      <c r="M155" s="672" t="inlineStr">
        <is>
          <t>Итого</t>
        </is>
      </c>
      <c r="N155" s="642" t="n"/>
      <c r="O155" s="642" t="n"/>
      <c r="P155" s="642" t="n"/>
      <c r="Q155" s="642" t="n"/>
      <c r="R155" s="642" t="n"/>
      <c r="S155" s="643" t="n"/>
      <c r="T155" s="43" t="inlineStr">
        <is>
          <t>кг</t>
        </is>
      </c>
      <c r="U155" s="673">
        <f>IFERROR(SUM(U152:U153),"0")</f>
        <v/>
      </c>
      <c r="V155" s="673">
        <f>IFERROR(SUM(V152:V153),"0")</f>
        <v/>
      </c>
      <c r="W155" s="43" t="n"/>
      <c r="X155" s="674" t="n"/>
      <c r="Y155" s="674" t="n"/>
    </row>
    <row r="156" ht="14.25" customHeight="1">
      <c r="A156" s="371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71" t="n"/>
      <c r="Y156" s="371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72" t="n">
        <v>4680115882683</v>
      </c>
      <c r="E157" s="634" t="n"/>
      <c r="F157" s="666" t="n">
        <v>0.9</v>
      </c>
      <c r="G157" s="38" t="n">
        <v>6</v>
      </c>
      <c r="H157" s="666" t="n">
        <v>5.4</v>
      </c>
      <c r="I157" s="666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68" t="n"/>
      <c r="O157" s="668" t="n"/>
      <c r="P157" s="668" t="n"/>
      <c r="Q157" s="634" t="n"/>
      <c r="R157" s="40" t="inlineStr"/>
      <c r="S157" s="40" t="inlineStr"/>
      <c r="T157" s="41" t="inlineStr">
        <is>
          <t>кг</t>
        </is>
      </c>
      <c r="U157" s="669" t="n">
        <v>0</v>
      </c>
      <c r="V157" s="670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72" t="n">
        <v>4680115882690</v>
      </c>
      <c r="E158" s="634" t="n"/>
      <c r="F158" s="666" t="n">
        <v>0.9</v>
      </c>
      <c r="G158" s="38" t="n">
        <v>6</v>
      </c>
      <c r="H158" s="666" t="n">
        <v>5.4</v>
      </c>
      <c r="I158" s="666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68" t="n"/>
      <c r="O158" s="668" t="n"/>
      <c r="P158" s="668" t="n"/>
      <c r="Q158" s="634" t="n"/>
      <c r="R158" s="40" t="inlineStr"/>
      <c r="S158" s="40" t="inlineStr"/>
      <c r="T158" s="41" t="inlineStr">
        <is>
          <t>кг</t>
        </is>
      </c>
      <c r="U158" s="669" t="n">
        <v>0</v>
      </c>
      <c r="V158" s="670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72" t="n">
        <v>4680115882669</v>
      </c>
      <c r="E159" s="634" t="n"/>
      <c r="F159" s="666" t="n">
        <v>0.9</v>
      </c>
      <c r="G159" s="38" t="n">
        <v>6</v>
      </c>
      <c r="H159" s="666" t="n">
        <v>5.4</v>
      </c>
      <c r="I159" s="666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68" t="n"/>
      <c r="O159" s="668" t="n"/>
      <c r="P159" s="668" t="n"/>
      <c r="Q159" s="634" t="n"/>
      <c r="R159" s="40" t="inlineStr"/>
      <c r="S159" s="40" t="inlineStr"/>
      <c r="T159" s="41" t="inlineStr">
        <is>
          <t>кг</t>
        </is>
      </c>
      <c r="U159" s="669" t="n">
        <v>0</v>
      </c>
      <c r="V159" s="670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72" t="n">
        <v>4680115882676</v>
      </c>
      <c r="E160" s="634" t="n"/>
      <c r="F160" s="666" t="n">
        <v>0.9</v>
      </c>
      <c r="G160" s="38" t="n">
        <v>6</v>
      </c>
      <c r="H160" s="666" t="n">
        <v>5.4</v>
      </c>
      <c r="I160" s="666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68" t="n"/>
      <c r="O160" s="668" t="n"/>
      <c r="P160" s="668" t="n"/>
      <c r="Q160" s="634" t="n"/>
      <c r="R160" s="40" t="inlineStr"/>
      <c r="S160" s="40" t="inlineStr"/>
      <c r="T160" s="41" t="inlineStr">
        <is>
          <t>кг</t>
        </is>
      </c>
      <c r="U160" s="669" t="n">
        <v>0</v>
      </c>
      <c r="V160" s="670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80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1" t="n"/>
      <c r="M161" s="672" t="inlineStr">
        <is>
          <t>Итого</t>
        </is>
      </c>
      <c r="N161" s="642" t="n"/>
      <c r="O161" s="642" t="n"/>
      <c r="P161" s="642" t="n"/>
      <c r="Q161" s="642" t="n"/>
      <c r="R161" s="642" t="n"/>
      <c r="S161" s="643" t="n"/>
      <c r="T161" s="43" t="inlineStr">
        <is>
          <t>кор</t>
        </is>
      </c>
      <c r="U161" s="673">
        <f>IFERROR(U157/H157,"0")+IFERROR(U158/H158,"0")+IFERROR(U159/H159,"0")+IFERROR(U160/H160,"0")</f>
        <v/>
      </c>
      <c r="V161" s="673">
        <f>IFERROR(V157/H157,"0")+IFERROR(V158/H158,"0")+IFERROR(V159/H159,"0")+IFERROR(V160/H160,"0")</f>
        <v/>
      </c>
      <c r="W161" s="673">
        <f>IFERROR(IF(W157="",0,W157),"0")+IFERROR(IF(W158="",0,W158),"0")+IFERROR(IF(W159="",0,W159),"0")+IFERROR(IF(W160="",0,W160),"0")</f>
        <v/>
      </c>
      <c r="X161" s="674" t="n"/>
      <c r="Y161" s="674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1" t="n"/>
      <c r="M162" s="672" t="inlineStr">
        <is>
          <t>Итого</t>
        </is>
      </c>
      <c r="N162" s="642" t="n"/>
      <c r="O162" s="642" t="n"/>
      <c r="P162" s="642" t="n"/>
      <c r="Q162" s="642" t="n"/>
      <c r="R162" s="642" t="n"/>
      <c r="S162" s="643" t="n"/>
      <c r="T162" s="43" t="inlineStr">
        <is>
          <t>кг</t>
        </is>
      </c>
      <c r="U162" s="673">
        <f>IFERROR(SUM(U157:U160),"0")</f>
        <v/>
      </c>
      <c r="V162" s="673">
        <f>IFERROR(SUM(V157:V160),"0")</f>
        <v/>
      </c>
      <c r="W162" s="43" t="n"/>
      <c r="X162" s="674" t="n"/>
      <c r="Y162" s="674" t="n"/>
    </row>
    <row r="163" ht="14.25" customHeight="1">
      <c r="A163" s="371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1" t="n"/>
      <c r="Y163" s="371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72" t="n">
        <v>4680115881556</v>
      </c>
      <c r="E164" s="634" t="n"/>
      <c r="F164" s="666" t="n">
        <v>1</v>
      </c>
      <c r="G164" s="38" t="n">
        <v>4</v>
      </c>
      <c r="H164" s="666" t="n">
        <v>4</v>
      </c>
      <c r="I164" s="666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68" t="n"/>
      <c r="O164" s="668" t="n"/>
      <c r="P164" s="668" t="n"/>
      <c r="Q164" s="634" t="n"/>
      <c r="R164" s="40" t="inlineStr"/>
      <c r="S164" s="40" t="inlineStr"/>
      <c r="T164" s="41" t="inlineStr">
        <is>
          <t>кг</t>
        </is>
      </c>
      <c r="U164" s="669" t="n">
        <v>0</v>
      </c>
      <c r="V164" s="670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72" t="n">
        <v>4680115880573</v>
      </c>
      <c r="E165" s="634" t="n"/>
      <c r="F165" s="666" t="n">
        <v>1.45</v>
      </c>
      <c r="G165" s="38" t="n">
        <v>6</v>
      </c>
      <c r="H165" s="666" t="n">
        <v>8.699999999999999</v>
      </c>
      <c r="I165" s="666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7" t="inlineStr">
        <is>
          <t>Сосиски «Сочинки» Весовой п/а ТМ «Стародворье»</t>
        </is>
      </c>
      <c r="N165" s="668" t="n"/>
      <c r="O165" s="668" t="n"/>
      <c r="P165" s="668" t="n"/>
      <c r="Q165" s="634" t="n"/>
      <c r="R165" s="40" t="inlineStr"/>
      <c r="S165" s="40" t="inlineStr"/>
      <c r="T165" s="41" t="inlineStr">
        <is>
          <t>кг</t>
        </is>
      </c>
      <c r="U165" s="669" t="n">
        <v>0</v>
      </c>
      <c r="V165" s="670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72" t="n">
        <v>4680115881594</v>
      </c>
      <c r="E166" s="634" t="n"/>
      <c r="F166" s="666" t="n">
        <v>1.35</v>
      </c>
      <c r="G166" s="38" t="n">
        <v>6</v>
      </c>
      <c r="H166" s="666" t="n">
        <v>8.1</v>
      </c>
      <c r="I166" s="666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8" t="n"/>
      <c r="O166" s="668" t="n"/>
      <c r="P166" s="668" t="n"/>
      <c r="Q166" s="634" t="n"/>
      <c r="R166" s="40" t="inlineStr"/>
      <c r="S166" s="40" t="inlineStr"/>
      <c r="T166" s="41" t="inlineStr">
        <is>
          <t>кг</t>
        </is>
      </c>
      <c r="U166" s="669" t="n">
        <v>0</v>
      </c>
      <c r="V166" s="670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72" t="n">
        <v>4680115881587</v>
      </c>
      <c r="E167" s="634" t="n"/>
      <c r="F167" s="666" t="n">
        <v>1</v>
      </c>
      <c r="G167" s="38" t="n">
        <v>4</v>
      </c>
      <c r="H167" s="666" t="n">
        <v>4</v>
      </c>
      <c r="I167" s="666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9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8" t="n"/>
      <c r="O167" s="668" t="n"/>
      <c r="P167" s="668" t="n"/>
      <c r="Q167" s="634" t="n"/>
      <c r="R167" s="40" t="inlineStr"/>
      <c r="S167" s="40" t="inlineStr"/>
      <c r="T167" s="41" t="inlineStr">
        <is>
          <t>кг</t>
        </is>
      </c>
      <c r="U167" s="669" t="n">
        <v>0</v>
      </c>
      <c r="V167" s="670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72" t="n">
        <v>4680115880962</v>
      </c>
      <c r="E168" s="634" t="n"/>
      <c r="F168" s="666" t="n">
        <v>1.3</v>
      </c>
      <c r="G168" s="38" t="n">
        <v>6</v>
      </c>
      <c r="H168" s="666" t="n">
        <v>7.8</v>
      </c>
      <c r="I168" s="666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8" t="n"/>
      <c r="O168" s="668" t="n"/>
      <c r="P168" s="668" t="n"/>
      <c r="Q168" s="634" t="n"/>
      <c r="R168" s="40" t="inlineStr"/>
      <c r="S168" s="40" t="inlineStr"/>
      <c r="T168" s="41" t="inlineStr">
        <is>
          <t>кг</t>
        </is>
      </c>
      <c r="U168" s="669" t="n">
        <v>0</v>
      </c>
      <c r="V168" s="670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72" t="n">
        <v>4680115881617</v>
      </c>
      <c r="E169" s="634" t="n"/>
      <c r="F169" s="666" t="n">
        <v>1.35</v>
      </c>
      <c r="G169" s="38" t="n">
        <v>6</v>
      </c>
      <c r="H169" s="666" t="n">
        <v>8.1</v>
      </c>
      <c r="I169" s="666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8" t="n"/>
      <c r="O169" s="668" t="n"/>
      <c r="P169" s="668" t="n"/>
      <c r="Q169" s="634" t="n"/>
      <c r="R169" s="40" t="inlineStr"/>
      <c r="S169" s="40" t="inlineStr"/>
      <c r="T169" s="41" t="inlineStr">
        <is>
          <t>кг</t>
        </is>
      </c>
      <c r="U169" s="669" t="n">
        <v>0</v>
      </c>
      <c r="V169" s="670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72" t="n">
        <v>4680115881228</v>
      </c>
      <c r="E170" s="634" t="n"/>
      <c r="F170" s="666" t="n">
        <v>0.4</v>
      </c>
      <c r="G170" s="38" t="n">
        <v>6</v>
      </c>
      <c r="H170" s="666" t="n">
        <v>2.4</v>
      </c>
      <c r="I170" s="666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2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8" t="n"/>
      <c r="O170" s="668" t="n"/>
      <c r="P170" s="668" t="n"/>
      <c r="Q170" s="634" t="n"/>
      <c r="R170" s="40" t="inlineStr"/>
      <c r="S170" s="40" t="inlineStr"/>
      <c r="T170" s="41" t="inlineStr">
        <is>
          <t>кг</t>
        </is>
      </c>
      <c r="U170" s="669" t="n">
        <v>0</v>
      </c>
      <c r="V170" s="670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72" t="n">
        <v>4680115881037</v>
      </c>
      <c r="E171" s="634" t="n"/>
      <c r="F171" s="666" t="n">
        <v>0.84</v>
      </c>
      <c r="G171" s="38" t="n">
        <v>4</v>
      </c>
      <c r="H171" s="666" t="n">
        <v>3.36</v>
      </c>
      <c r="I171" s="666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8" t="n"/>
      <c r="O171" s="668" t="n"/>
      <c r="P171" s="668" t="n"/>
      <c r="Q171" s="634" t="n"/>
      <c r="R171" s="40" t="inlineStr"/>
      <c r="S171" s="40" t="inlineStr"/>
      <c r="T171" s="41" t="inlineStr">
        <is>
          <t>кг</t>
        </is>
      </c>
      <c r="U171" s="669" t="n">
        <v>0</v>
      </c>
      <c r="V171" s="670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72" t="n">
        <v>4680115881211</v>
      </c>
      <c r="E172" s="634" t="n"/>
      <c r="F172" s="666" t="n">
        <v>0.4</v>
      </c>
      <c r="G172" s="38" t="n">
        <v>6</v>
      </c>
      <c r="H172" s="666" t="n">
        <v>2.4</v>
      </c>
      <c r="I172" s="666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8" t="n"/>
      <c r="O172" s="668" t="n"/>
      <c r="P172" s="668" t="n"/>
      <c r="Q172" s="634" t="n"/>
      <c r="R172" s="40" t="inlineStr"/>
      <c r="S172" s="40" t="inlineStr"/>
      <c r="T172" s="41" t="inlineStr">
        <is>
          <t>кг</t>
        </is>
      </c>
      <c r="U172" s="669" t="n">
        <v>0</v>
      </c>
      <c r="V172" s="670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72" t="n">
        <v>4680115881020</v>
      </c>
      <c r="E173" s="634" t="n"/>
      <c r="F173" s="666" t="n">
        <v>0.84</v>
      </c>
      <c r="G173" s="38" t="n">
        <v>4</v>
      </c>
      <c r="H173" s="666" t="n">
        <v>3.36</v>
      </c>
      <c r="I173" s="666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8" t="n"/>
      <c r="O173" s="668" t="n"/>
      <c r="P173" s="668" t="n"/>
      <c r="Q173" s="634" t="n"/>
      <c r="R173" s="40" t="inlineStr"/>
      <c r="S173" s="40" t="inlineStr"/>
      <c r="T173" s="41" t="inlineStr">
        <is>
          <t>кг</t>
        </is>
      </c>
      <c r="U173" s="669" t="n">
        <v>0</v>
      </c>
      <c r="V173" s="670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72" t="n">
        <v>4680115882195</v>
      </c>
      <c r="E174" s="634" t="n"/>
      <c r="F174" s="666" t="n">
        <v>0.4</v>
      </c>
      <c r="G174" s="38" t="n">
        <v>6</v>
      </c>
      <c r="H174" s="666" t="n">
        <v>2.4</v>
      </c>
      <c r="I174" s="666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8" t="n"/>
      <c r="O174" s="668" t="n"/>
      <c r="P174" s="668" t="n"/>
      <c r="Q174" s="634" t="n"/>
      <c r="R174" s="40" t="inlineStr"/>
      <c r="S174" s="40" t="inlineStr"/>
      <c r="T174" s="41" t="inlineStr">
        <is>
          <t>кг</t>
        </is>
      </c>
      <c r="U174" s="669" t="n">
        <v>0</v>
      </c>
      <c r="V174" s="670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72" t="n">
        <v>4680115882607</v>
      </c>
      <c r="E175" s="634" t="n"/>
      <c r="F175" s="666" t="n">
        <v>0.3</v>
      </c>
      <c r="G175" s="38" t="n">
        <v>6</v>
      </c>
      <c r="H175" s="666" t="n">
        <v>1.8</v>
      </c>
      <c r="I175" s="666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68" t="n"/>
      <c r="O175" s="668" t="n"/>
      <c r="P175" s="668" t="n"/>
      <c r="Q175" s="634" t="n"/>
      <c r="R175" s="40" t="inlineStr"/>
      <c r="S175" s="40" t="inlineStr"/>
      <c r="T175" s="41" t="inlineStr">
        <is>
          <t>кг</t>
        </is>
      </c>
      <c r="U175" s="669" t="n">
        <v>0</v>
      </c>
      <c r="V175" s="670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72" t="n">
        <v>4680115880092</v>
      </c>
      <c r="E176" s="634" t="n"/>
      <c r="F176" s="666" t="n">
        <v>0.4</v>
      </c>
      <c r="G176" s="38" t="n">
        <v>6</v>
      </c>
      <c r="H176" s="666" t="n">
        <v>2.4</v>
      </c>
      <c r="I176" s="666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68" t="n"/>
      <c r="O176" s="668" t="n"/>
      <c r="P176" s="668" t="n"/>
      <c r="Q176" s="634" t="n"/>
      <c r="R176" s="40" t="inlineStr"/>
      <c r="S176" s="40" t="inlineStr"/>
      <c r="T176" s="41" t="inlineStr">
        <is>
          <t>кг</t>
        </is>
      </c>
      <c r="U176" s="669" t="n">
        <v>0</v>
      </c>
      <c r="V176" s="670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72" t="n">
        <v>4680115880221</v>
      </c>
      <c r="E177" s="634" t="n"/>
      <c r="F177" s="666" t="n">
        <v>0.4</v>
      </c>
      <c r="G177" s="38" t="n">
        <v>6</v>
      </c>
      <c r="H177" s="666" t="n">
        <v>2.4</v>
      </c>
      <c r="I177" s="666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6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68" t="n"/>
      <c r="O177" s="668" t="n"/>
      <c r="P177" s="668" t="n"/>
      <c r="Q177" s="634" t="n"/>
      <c r="R177" s="40" t="inlineStr"/>
      <c r="S177" s="40" t="inlineStr"/>
      <c r="T177" s="41" t="inlineStr">
        <is>
          <t>кг</t>
        </is>
      </c>
      <c r="U177" s="669" t="n">
        <v>0</v>
      </c>
      <c r="V177" s="67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72" t="n">
        <v>4680115882942</v>
      </c>
      <c r="E178" s="634" t="n"/>
      <c r="F178" s="666" t="n">
        <v>0.3</v>
      </c>
      <c r="G178" s="38" t="n">
        <v>6</v>
      </c>
      <c r="H178" s="666" t="n">
        <v>1.8</v>
      </c>
      <c r="I178" s="666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68" t="n"/>
      <c r="O178" s="668" t="n"/>
      <c r="P178" s="668" t="n"/>
      <c r="Q178" s="634" t="n"/>
      <c r="R178" s="40" t="inlineStr"/>
      <c r="S178" s="40" t="inlineStr"/>
      <c r="T178" s="41" t="inlineStr">
        <is>
          <t>кг</t>
        </is>
      </c>
      <c r="U178" s="669" t="n">
        <v>0</v>
      </c>
      <c r="V178" s="670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72" t="n">
        <v>4680115880504</v>
      </c>
      <c r="E179" s="634" t="n"/>
      <c r="F179" s="666" t="n">
        <v>0.4</v>
      </c>
      <c r="G179" s="38" t="n">
        <v>6</v>
      </c>
      <c r="H179" s="666" t="n">
        <v>2.4</v>
      </c>
      <c r="I179" s="666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68" t="n"/>
      <c r="O179" s="668" t="n"/>
      <c r="P179" s="668" t="n"/>
      <c r="Q179" s="634" t="n"/>
      <c r="R179" s="40" t="inlineStr"/>
      <c r="S179" s="40" t="inlineStr"/>
      <c r="T179" s="41" t="inlineStr">
        <is>
          <t>кг</t>
        </is>
      </c>
      <c r="U179" s="669" t="n">
        <v>0</v>
      </c>
      <c r="V179" s="670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72" t="n">
        <v>4680115882164</v>
      </c>
      <c r="E180" s="634" t="n"/>
      <c r="F180" s="666" t="n">
        <v>0.4</v>
      </c>
      <c r="G180" s="38" t="n">
        <v>6</v>
      </c>
      <c r="H180" s="666" t="n">
        <v>2.4</v>
      </c>
      <c r="I180" s="666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68" t="n"/>
      <c r="O180" s="668" t="n"/>
      <c r="P180" s="668" t="n"/>
      <c r="Q180" s="634" t="n"/>
      <c r="R180" s="40" t="inlineStr"/>
      <c r="S180" s="40" t="inlineStr"/>
      <c r="T180" s="41" t="inlineStr">
        <is>
          <t>кг</t>
        </is>
      </c>
      <c r="U180" s="669" t="n">
        <v>0</v>
      </c>
      <c r="V180" s="67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80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1" t="n"/>
      <c r="M181" s="672" t="inlineStr">
        <is>
          <t>Итого</t>
        </is>
      </c>
      <c r="N181" s="642" t="n"/>
      <c r="O181" s="642" t="n"/>
      <c r="P181" s="642" t="n"/>
      <c r="Q181" s="642" t="n"/>
      <c r="R181" s="642" t="n"/>
      <c r="S181" s="643" t="n"/>
      <c r="T181" s="43" t="inlineStr">
        <is>
          <t>кор</t>
        </is>
      </c>
      <c r="U181" s="673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3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3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4" t="n"/>
      <c r="Y181" s="674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1" t="n"/>
      <c r="M182" s="672" t="inlineStr">
        <is>
          <t>Итого</t>
        </is>
      </c>
      <c r="N182" s="642" t="n"/>
      <c r="O182" s="642" t="n"/>
      <c r="P182" s="642" t="n"/>
      <c r="Q182" s="642" t="n"/>
      <c r="R182" s="642" t="n"/>
      <c r="S182" s="643" t="n"/>
      <c r="T182" s="43" t="inlineStr">
        <is>
          <t>кг</t>
        </is>
      </c>
      <c r="U182" s="673">
        <f>IFERROR(SUM(U164:U180),"0")</f>
        <v/>
      </c>
      <c r="V182" s="673">
        <f>IFERROR(SUM(V164:V180),"0")</f>
        <v/>
      </c>
      <c r="W182" s="43" t="n"/>
      <c r="X182" s="674" t="n"/>
      <c r="Y182" s="674" t="n"/>
    </row>
    <row r="183" ht="14.25" customHeight="1">
      <c r="A183" s="371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71" t="n"/>
      <c r="Y183" s="371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72" t="n">
        <v>4680115880801</v>
      </c>
      <c r="E184" s="634" t="n"/>
      <c r="F184" s="666" t="n">
        <v>0.4</v>
      </c>
      <c r="G184" s="38" t="n">
        <v>6</v>
      </c>
      <c r="H184" s="666" t="n">
        <v>2.4</v>
      </c>
      <c r="I184" s="666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68" t="n"/>
      <c r="O184" s="668" t="n"/>
      <c r="P184" s="668" t="n"/>
      <c r="Q184" s="634" t="n"/>
      <c r="R184" s="40" t="inlineStr"/>
      <c r="S184" s="40" t="inlineStr"/>
      <c r="T184" s="41" t="inlineStr">
        <is>
          <t>кг</t>
        </is>
      </c>
      <c r="U184" s="669" t="n">
        <v>0</v>
      </c>
      <c r="V184" s="67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72" t="n">
        <v>4680115880818</v>
      </c>
      <c r="E185" s="634" t="n"/>
      <c r="F185" s="666" t="n">
        <v>0.4</v>
      </c>
      <c r="G185" s="38" t="n">
        <v>6</v>
      </c>
      <c r="H185" s="666" t="n">
        <v>2.4</v>
      </c>
      <c r="I185" s="666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68" t="n"/>
      <c r="O185" s="668" t="n"/>
      <c r="P185" s="668" t="n"/>
      <c r="Q185" s="634" t="n"/>
      <c r="R185" s="40" t="inlineStr"/>
      <c r="S185" s="40" t="inlineStr"/>
      <c r="T185" s="41" t="inlineStr">
        <is>
          <t>кг</t>
        </is>
      </c>
      <c r="U185" s="669" t="n">
        <v>0</v>
      </c>
      <c r="V185" s="67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80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1" t="n"/>
      <c r="M186" s="672" t="inlineStr">
        <is>
          <t>Итого</t>
        </is>
      </c>
      <c r="N186" s="642" t="n"/>
      <c r="O186" s="642" t="n"/>
      <c r="P186" s="642" t="n"/>
      <c r="Q186" s="642" t="n"/>
      <c r="R186" s="642" t="n"/>
      <c r="S186" s="643" t="n"/>
      <c r="T186" s="43" t="inlineStr">
        <is>
          <t>кор</t>
        </is>
      </c>
      <c r="U186" s="673">
        <f>IFERROR(U184/H184,"0")+IFERROR(U185/H185,"0")</f>
        <v/>
      </c>
      <c r="V186" s="673">
        <f>IFERROR(V184/H184,"0")+IFERROR(V185/H185,"0")</f>
        <v/>
      </c>
      <c r="W186" s="673">
        <f>IFERROR(IF(W184="",0,W184),"0")+IFERROR(IF(W185="",0,W185),"0")</f>
        <v/>
      </c>
      <c r="X186" s="674" t="n"/>
      <c r="Y186" s="674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1" t="n"/>
      <c r="M187" s="672" t="inlineStr">
        <is>
          <t>Итого</t>
        </is>
      </c>
      <c r="N187" s="642" t="n"/>
      <c r="O187" s="642" t="n"/>
      <c r="P187" s="642" t="n"/>
      <c r="Q187" s="642" t="n"/>
      <c r="R187" s="642" t="n"/>
      <c r="S187" s="643" t="n"/>
      <c r="T187" s="43" t="inlineStr">
        <is>
          <t>кг</t>
        </is>
      </c>
      <c r="U187" s="673">
        <f>IFERROR(SUM(U184:U185),"0")</f>
        <v/>
      </c>
      <c r="V187" s="673">
        <f>IFERROR(SUM(V184:V185),"0")</f>
        <v/>
      </c>
      <c r="W187" s="43" t="n"/>
      <c r="X187" s="674" t="n"/>
      <c r="Y187" s="674" t="n"/>
    </row>
    <row r="188" ht="16.5" customHeight="1">
      <c r="A188" s="370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0" t="n"/>
      <c r="Y188" s="370" t="n"/>
    </row>
    <row r="189" ht="14.25" customHeight="1">
      <c r="A189" s="371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71" t="n"/>
      <c r="Y189" s="371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72" t="n">
        <v>4607091387445</v>
      </c>
      <c r="E190" s="634" t="n"/>
      <c r="F190" s="666" t="n">
        <v>0.9</v>
      </c>
      <c r="G190" s="38" t="n">
        <v>10</v>
      </c>
      <c r="H190" s="666" t="n">
        <v>9</v>
      </c>
      <c r="I190" s="666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68" t="n"/>
      <c r="O190" s="668" t="n"/>
      <c r="P190" s="668" t="n"/>
      <c r="Q190" s="634" t="n"/>
      <c r="R190" s="40" t="inlineStr"/>
      <c r="S190" s="40" t="inlineStr"/>
      <c r="T190" s="41" t="inlineStr">
        <is>
          <t>кг</t>
        </is>
      </c>
      <c r="U190" s="669" t="n">
        <v>0</v>
      </c>
      <c r="V190" s="670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72" t="n">
        <v>4607091386004</v>
      </c>
      <c r="E191" s="634" t="n"/>
      <c r="F191" s="666" t="n">
        <v>1.35</v>
      </c>
      <c r="G191" s="38" t="n">
        <v>8</v>
      </c>
      <c r="H191" s="666" t="n">
        <v>10.8</v>
      </c>
      <c r="I191" s="666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68" t="n"/>
      <c r="O191" s="668" t="n"/>
      <c r="P191" s="668" t="n"/>
      <c r="Q191" s="634" t="n"/>
      <c r="R191" s="40" t="inlineStr"/>
      <c r="S191" s="40" t="inlineStr"/>
      <c r="T191" s="41" t="inlineStr">
        <is>
          <t>кг</t>
        </is>
      </c>
      <c r="U191" s="669" t="n">
        <v>0</v>
      </c>
      <c r="V191" s="670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72" t="n">
        <v>4607091386004</v>
      </c>
      <c r="E192" s="634" t="n"/>
      <c r="F192" s="666" t="n">
        <v>1.35</v>
      </c>
      <c r="G192" s="38" t="n">
        <v>8</v>
      </c>
      <c r="H192" s="666" t="n">
        <v>10.8</v>
      </c>
      <c r="I192" s="666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68" t="n"/>
      <c r="O192" s="668" t="n"/>
      <c r="P192" s="668" t="n"/>
      <c r="Q192" s="634" t="n"/>
      <c r="R192" s="40" t="inlineStr"/>
      <c r="S192" s="40" t="inlineStr"/>
      <c r="T192" s="41" t="inlineStr">
        <is>
          <t>кг</t>
        </is>
      </c>
      <c r="U192" s="669" t="n">
        <v>0</v>
      </c>
      <c r="V192" s="670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72" t="n">
        <v>4607091386073</v>
      </c>
      <c r="E193" s="634" t="n"/>
      <c r="F193" s="666" t="n">
        <v>0.9</v>
      </c>
      <c r="G193" s="38" t="n">
        <v>10</v>
      </c>
      <c r="H193" s="666" t="n">
        <v>9</v>
      </c>
      <c r="I193" s="666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68" t="n"/>
      <c r="O193" s="668" t="n"/>
      <c r="P193" s="668" t="n"/>
      <c r="Q193" s="634" t="n"/>
      <c r="R193" s="40" t="inlineStr"/>
      <c r="S193" s="40" t="inlineStr"/>
      <c r="T193" s="41" t="inlineStr">
        <is>
          <t>кг</t>
        </is>
      </c>
      <c r="U193" s="669" t="n">
        <v>0</v>
      </c>
      <c r="V193" s="670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72" t="n">
        <v>4607091387322</v>
      </c>
      <c r="E194" s="634" t="n"/>
      <c r="F194" s="666" t="n">
        <v>1.35</v>
      </c>
      <c r="G194" s="38" t="n">
        <v>8</v>
      </c>
      <c r="H194" s="666" t="n">
        <v>10.8</v>
      </c>
      <c r="I194" s="666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68" t="n"/>
      <c r="O194" s="668" t="n"/>
      <c r="P194" s="668" t="n"/>
      <c r="Q194" s="634" t="n"/>
      <c r="R194" s="40" t="inlineStr"/>
      <c r="S194" s="40" t="inlineStr"/>
      <c r="T194" s="41" t="inlineStr">
        <is>
          <t>кг</t>
        </is>
      </c>
      <c r="U194" s="669" t="n">
        <v>0</v>
      </c>
      <c r="V194" s="670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72" t="n">
        <v>4607091387322</v>
      </c>
      <c r="E195" s="634" t="n"/>
      <c r="F195" s="666" t="n">
        <v>1.35</v>
      </c>
      <c r="G195" s="38" t="n">
        <v>8</v>
      </c>
      <c r="H195" s="666" t="n">
        <v>10.8</v>
      </c>
      <c r="I195" s="666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68" t="n"/>
      <c r="O195" s="668" t="n"/>
      <c r="P195" s="668" t="n"/>
      <c r="Q195" s="634" t="n"/>
      <c r="R195" s="40" t="inlineStr"/>
      <c r="S195" s="40" t="inlineStr"/>
      <c r="T195" s="41" t="inlineStr">
        <is>
          <t>кг</t>
        </is>
      </c>
      <c r="U195" s="669" t="n">
        <v>0</v>
      </c>
      <c r="V195" s="670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72" t="n">
        <v>4607091387377</v>
      </c>
      <c r="E196" s="634" t="n"/>
      <c r="F196" s="666" t="n">
        <v>1.35</v>
      </c>
      <c r="G196" s="38" t="n">
        <v>8</v>
      </c>
      <c r="H196" s="666" t="n">
        <v>10.8</v>
      </c>
      <c r="I196" s="666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68" t="n"/>
      <c r="O196" s="668" t="n"/>
      <c r="P196" s="668" t="n"/>
      <c r="Q196" s="634" t="n"/>
      <c r="R196" s="40" t="inlineStr"/>
      <c r="S196" s="40" t="inlineStr"/>
      <c r="T196" s="41" t="inlineStr">
        <is>
          <t>кг</t>
        </is>
      </c>
      <c r="U196" s="669" t="n">
        <v>0</v>
      </c>
      <c r="V196" s="670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72" t="n">
        <v>4607091387353</v>
      </c>
      <c r="E197" s="634" t="n"/>
      <c r="F197" s="666" t="n">
        <v>1.35</v>
      </c>
      <c r="G197" s="38" t="n">
        <v>8</v>
      </c>
      <c r="H197" s="666" t="n">
        <v>10.8</v>
      </c>
      <c r="I197" s="666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68" t="n"/>
      <c r="O197" s="668" t="n"/>
      <c r="P197" s="668" t="n"/>
      <c r="Q197" s="634" t="n"/>
      <c r="R197" s="40" t="inlineStr"/>
      <c r="S197" s="40" t="inlineStr"/>
      <c r="T197" s="41" t="inlineStr">
        <is>
          <t>кг</t>
        </is>
      </c>
      <c r="U197" s="669" t="n">
        <v>0</v>
      </c>
      <c r="V197" s="67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72" t="n">
        <v>4607091386011</v>
      </c>
      <c r="E198" s="634" t="n"/>
      <c r="F198" s="666" t="n">
        <v>0.5</v>
      </c>
      <c r="G198" s="38" t="n">
        <v>10</v>
      </c>
      <c r="H198" s="666" t="n">
        <v>5</v>
      </c>
      <c r="I198" s="666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68" t="n"/>
      <c r="O198" s="668" t="n"/>
      <c r="P198" s="668" t="n"/>
      <c r="Q198" s="634" t="n"/>
      <c r="R198" s="40" t="inlineStr"/>
      <c r="S198" s="40" t="inlineStr"/>
      <c r="T198" s="41" t="inlineStr">
        <is>
          <t>кг</t>
        </is>
      </c>
      <c r="U198" s="669" t="n">
        <v>0</v>
      </c>
      <c r="V198" s="670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72" t="n">
        <v>4607091387308</v>
      </c>
      <c r="E199" s="634" t="n"/>
      <c r="F199" s="666" t="n">
        <v>0.5</v>
      </c>
      <c r="G199" s="38" t="n">
        <v>10</v>
      </c>
      <c r="H199" s="666" t="n">
        <v>5</v>
      </c>
      <c r="I199" s="666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68" t="n"/>
      <c r="O199" s="668" t="n"/>
      <c r="P199" s="668" t="n"/>
      <c r="Q199" s="634" t="n"/>
      <c r="R199" s="40" t="inlineStr"/>
      <c r="S199" s="40" t="inlineStr"/>
      <c r="T199" s="41" t="inlineStr">
        <is>
          <t>кг</t>
        </is>
      </c>
      <c r="U199" s="669" t="n">
        <v>0</v>
      </c>
      <c r="V199" s="670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72" t="n">
        <v>4607091387339</v>
      </c>
      <c r="E200" s="634" t="n"/>
      <c r="F200" s="666" t="n">
        <v>0.5</v>
      </c>
      <c r="G200" s="38" t="n">
        <v>10</v>
      </c>
      <c r="H200" s="666" t="n">
        <v>5</v>
      </c>
      <c r="I200" s="666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68" t="n"/>
      <c r="O200" s="668" t="n"/>
      <c r="P200" s="668" t="n"/>
      <c r="Q200" s="634" t="n"/>
      <c r="R200" s="40" t="inlineStr"/>
      <c r="S200" s="40" t="inlineStr"/>
      <c r="T200" s="41" t="inlineStr">
        <is>
          <t>кг</t>
        </is>
      </c>
      <c r="U200" s="669" t="n">
        <v>0</v>
      </c>
      <c r="V200" s="670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72" t="n">
        <v>4680115882638</v>
      </c>
      <c r="E201" s="634" t="n"/>
      <c r="F201" s="666" t="n">
        <v>0.4</v>
      </c>
      <c r="G201" s="38" t="n">
        <v>10</v>
      </c>
      <c r="H201" s="666" t="n">
        <v>4</v>
      </c>
      <c r="I201" s="666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68" t="n"/>
      <c r="O201" s="668" t="n"/>
      <c r="P201" s="668" t="n"/>
      <c r="Q201" s="634" t="n"/>
      <c r="R201" s="40" t="inlineStr"/>
      <c r="S201" s="40" t="inlineStr"/>
      <c r="T201" s="41" t="inlineStr">
        <is>
          <t>кг</t>
        </is>
      </c>
      <c r="U201" s="669" t="n">
        <v>0</v>
      </c>
      <c r="V201" s="670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72" t="n">
        <v>4680115881938</v>
      </c>
      <c r="E202" s="634" t="n"/>
      <c r="F202" s="666" t="n">
        <v>0.4</v>
      </c>
      <c r="G202" s="38" t="n">
        <v>10</v>
      </c>
      <c r="H202" s="666" t="n">
        <v>4</v>
      </c>
      <c r="I202" s="666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68" t="n"/>
      <c r="O202" s="668" t="n"/>
      <c r="P202" s="668" t="n"/>
      <c r="Q202" s="634" t="n"/>
      <c r="R202" s="40" t="inlineStr"/>
      <c r="S202" s="40" t="inlineStr"/>
      <c r="T202" s="41" t="inlineStr">
        <is>
          <t>кг</t>
        </is>
      </c>
      <c r="U202" s="669" t="n">
        <v>0</v>
      </c>
      <c r="V202" s="670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72" t="n">
        <v>4607091387346</v>
      </c>
      <c r="E203" s="634" t="n"/>
      <c r="F203" s="666" t="n">
        <v>0.4</v>
      </c>
      <c r="G203" s="38" t="n">
        <v>10</v>
      </c>
      <c r="H203" s="666" t="n">
        <v>4</v>
      </c>
      <c r="I203" s="666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68" t="n"/>
      <c r="O203" s="668" t="n"/>
      <c r="P203" s="668" t="n"/>
      <c r="Q203" s="634" t="n"/>
      <c r="R203" s="40" t="inlineStr"/>
      <c r="S203" s="40" t="inlineStr"/>
      <c r="T203" s="41" t="inlineStr">
        <is>
          <t>кг</t>
        </is>
      </c>
      <c r="U203" s="669" t="n">
        <v>0</v>
      </c>
      <c r="V203" s="670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72" t="n">
        <v>4607091389807</v>
      </c>
      <c r="E204" s="634" t="n"/>
      <c r="F204" s="666" t="n">
        <v>0.4</v>
      </c>
      <c r="G204" s="38" t="n">
        <v>10</v>
      </c>
      <c r="H204" s="666" t="n">
        <v>4</v>
      </c>
      <c r="I204" s="666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8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68" t="n"/>
      <c r="O204" s="668" t="n"/>
      <c r="P204" s="668" t="n"/>
      <c r="Q204" s="634" t="n"/>
      <c r="R204" s="40" t="inlineStr"/>
      <c r="S204" s="40" t="inlineStr"/>
      <c r="T204" s="41" t="inlineStr">
        <is>
          <t>кг</t>
        </is>
      </c>
      <c r="U204" s="669" t="n">
        <v>0</v>
      </c>
      <c r="V204" s="670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80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1" t="n"/>
      <c r="M205" s="672" t="inlineStr">
        <is>
          <t>Итого</t>
        </is>
      </c>
      <c r="N205" s="642" t="n"/>
      <c r="O205" s="642" t="n"/>
      <c r="P205" s="642" t="n"/>
      <c r="Q205" s="642" t="n"/>
      <c r="R205" s="642" t="n"/>
      <c r="S205" s="643" t="n"/>
      <c r="T205" s="43" t="inlineStr">
        <is>
          <t>кор</t>
        </is>
      </c>
      <c r="U205" s="673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3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3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4" t="n"/>
      <c r="Y205" s="674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1" t="n"/>
      <c r="M206" s="672" t="inlineStr">
        <is>
          <t>Итого</t>
        </is>
      </c>
      <c r="N206" s="642" t="n"/>
      <c r="O206" s="642" t="n"/>
      <c r="P206" s="642" t="n"/>
      <c r="Q206" s="642" t="n"/>
      <c r="R206" s="642" t="n"/>
      <c r="S206" s="643" t="n"/>
      <c r="T206" s="43" t="inlineStr">
        <is>
          <t>кг</t>
        </is>
      </c>
      <c r="U206" s="673">
        <f>IFERROR(SUM(U190:U204),"0")</f>
        <v/>
      </c>
      <c r="V206" s="673">
        <f>IFERROR(SUM(V190:V204),"0")</f>
        <v/>
      </c>
      <c r="W206" s="43" t="n"/>
      <c r="X206" s="674" t="n"/>
      <c r="Y206" s="674" t="n"/>
    </row>
    <row r="207" ht="14.25" customHeight="1">
      <c r="A207" s="371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71" t="n"/>
      <c r="Y207" s="371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72" t="n">
        <v>4680115881914</v>
      </c>
      <c r="E208" s="634" t="n"/>
      <c r="F208" s="666" t="n">
        <v>0.4</v>
      </c>
      <c r="G208" s="38" t="n">
        <v>10</v>
      </c>
      <c r="H208" s="666" t="n">
        <v>4</v>
      </c>
      <c r="I208" s="66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68" t="n"/>
      <c r="O208" s="668" t="n"/>
      <c r="P208" s="668" t="n"/>
      <c r="Q208" s="634" t="n"/>
      <c r="R208" s="40" t="inlineStr"/>
      <c r="S208" s="40" t="inlineStr"/>
      <c r="T208" s="41" t="inlineStr">
        <is>
          <t>кг</t>
        </is>
      </c>
      <c r="U208" s="669" t="n">
        <v>0</v>
      </c>
      <c r="V208" s="67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80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1" t="n"/>
      <c r="M209" s="672" t="inlineStr">
        <is>
          <t>Итого</t>
        </is>
      </c>
      <c r="N209" s="642" t="n"/>
      <c r="O209" s="642" t="n"/>
      <c r="P209" s="642" t="n"/>
      <c r="Q209" s="642" t="n"/>
      <c r="R209" s="642" t="n"/>
      <c r="S209" s="643" t="n"/>
      <c r="T209" s="43" t="inlineStr">
        <is>
          <t>кор</t>
        </is>
      </c>
      <c r="U209" s="673">
        <f>IFERROR(U208/H208,"0")</f>
        <v/>
      </c>
      <c r="V209" s="673">
        <f>IFERROR(V208/H208,"0")</f>
        <v/>
      </c>
      <c r="W209" s="673">
        <f>IFERROR(IF(W208="",0,W208),"0")</f>
        <v/>
      </c>
      <c r="X209" s="674" t="n"/>
      <c r="Y209" s="674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1" t="n"/>
      <c r="M210" s="672" t="inlineStr">
        <is>
          <t>Итого</t>
        </is>
      </c>
      <c r="N210" s="642" t="n"/>
      <c r="O210" s="642" t="n"/>
      <c r="P210" s="642" t="n"/>
      <c r="Q210" s="642" t="n"/>
      <c r="R210" s="642" t="n"/>
      <c r="S210" s="643" t="n"/>
      <c r="T210" s="43" t="inlineStr">
        <is>
          <t>кг</t>
        </is>
      </c>
      <c r="U210" s="673">
        <f>IFERROR(SUM(U208:U208),"0")</f>
        <v/>
      </c>
      <c r="V210" s="673">
        <f>IFERROR(SUM(V208:V208),"0")</f>
        <v/>
      </c>
      <c r="W210" s="43" t="n"/>
      <c r="X210" s="674" t="n"/>
      <c r="Y210" s="674" t="n"/>
    </row>
    <row r="211" ht="14.25" customHeight="1">
      <c r="A211" s="371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71" t="n"/>
      <c r="Y211" s="371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72" t="n">
        <v>4607091387193</v>
      </c>
      <c r="E212" s="634" t="n"/>
      <c r="F212" s="666" t="n">
        <v>0.7</v>
      </c>
      <c r="G212" s="38" t="n">
        <v>6</v>
      </c>
      <c r="H212" s="666" t="n">
        <v>4.2</v>
      </c>
      <c r="I212" s="666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68" t="n"/>
      <c r="O212" s="668" t="n"/>
      <c r="P212" s="668" t="n"/>
      <c r="Q212" s="634" t="n"/>
      <c r="R212" s="40" t="inlineStr"/>
      <c r="S212" s="40" t="inlineStr"/>
      <c r="T212" s="41" t="inlineStr">
        <is>
          <t>кг</t>
        </is>
      </c>
      <c r="U212" s="669" t="n">
        <v>0</v>
      </c>
      <c r="V212" s="670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72" t="n">
        <v>4607091387230</v>
      </c>
      <c r="E213" s="634" t="n"/>
      <c r="F213" s="666" t="n">
        <v>0.7</v>
      </c>
      <c r="G213" s="38" t="n">
        <v>6</v>
      </c>
      <c r="H213" s="666" t="n">
        <v>4.2</v>
      </c>
      <c r="I213" s="666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68" t="n"/>
      <c r="O213" s="668" t="n"/>
      <c r="P213" s="668" t="n"/>
      <c r="Q213" s="634" t="n"/>
      <c r="R213" s="40" t="inlineStr"/>
      <c r="S213" s="40" t="inlineStr"/>
      <c r="T213" s="41" t="inlineStr">
        <is>
          <t>кг</t>
        </is>
      </c>
      <c r="U213" s="669" t="n">
        <v>300</v>
      </c>
      <c r="V213" s="670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72" t="n">
        <v>4607091387285</v>
      </c>
      <c r="E214" s="634" t="n"/>
      <c r="F214" s="666" t="n">
        <v>0.35</v>
      </c>
      <c r="G214" s="38" t="n">
        <v>6</v>
      </c>
      <c r="H214" s="666" t="n">
        <v>2.1</v>
      </c>
      <c r="I214" s="666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68" t="n"/>
      <c r="O214" s="668" t="n"/>
      <c r="P214" s="668" t="n"/>
      <c r="Q214" s="634" t="n"/>
      <c r="R214" s="40" t="inlineStr"/>
      <c r="S214" s="40" t="inlineStr"/>
      <c r="T214" s="41" t="inlineStr">
        <is>
          <t>кг</t>
        </is>
      </c>
      <c r="U214" s="669" t="n">
        <v>0</v>
      </c>
      <c r="V214" s="670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72" t="n">
        <v>4607091389845</v>
      </c>
      <c r="E215" s="634" t="n"/>
      <c r="F215" s="666" t="n">
        <v>0.35</v>
      </c>
      <c r="G215" s="38" t="n">
        <v>6</v>
      </c>
      <c r="H215" s="666" t="n">
        <v>2.1</v>
      </c>
      <c r="I215" s="666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68" t="n"/>
      <c r="O215" s="668" t="n"/>
      <c r="P215" s="668" t="n"/>
      <c r="Q215" s="634" t="n"/>
      <c r="R215" s="40" t="inlineStr"/>
      <c r="S215" s="40" t="inlineStr"/>
      <c r="T215" s="41" t="inlineStr">
        <is>
          <t>кг</t>
        </is>
      </c>
      <c r="U215" s="669" t="n">
        <v>0</v>
      </c>
      <c r="V215" s="670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80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1" t="n"/>
      <c r="M216" s="672" t="inlineStr">
        <is>
          <t>Итого</t>
        </is>
      </c>
      <c r="N216" s="642" t="n"/>
      <c r="O216" s="642" t="n"/>
      <c r="P216" s="642" t="n"/>
      <c r="Q216" s="642" t="n"/>
      <c r="R216" s="642" t="n"/>
      <c r="S216" s="643" t="n"/>
      <c r="T216" s="43" t="inlineStr">
        <is>
          <t>кор</t>
        </is>
      </c>
      <c r="U216" s="673">
        <f>IFERROR(U212/H212,"0")+IFERROR(U213/H213,"0")+IFERROR(U214/H214,"0")+IFERROR(U215/H215,"0")</f>
        <v/>
      </c>
      <c r="V216" s="673">
        <f>IFERROR(V212/H212,"0")+IFERROR(V213/H213,"0")+IFERROR(V214/H214,"0")+IFERROR(V215/H215,"0")</f>
        <v/>
      </c>
      <c r="W216" s="673">
        <f>IFERROR(IF(W212="",0,W212),"0")+IFERROR(IF(W213="",0,W213),"0")+IFERROR(IF(W214="",0,W214),"0")+IFERROR(IF(W215="",0,W215),"0")</f>
        <v/>
      </c>
      <c r="X216" s="674" t="n"/>
      <c r="Y216" s="67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1" t="n"/>
      <c r="M217" s="672" t="inlineStr">
        <is>
          <t>Итого</t>
        </is>
      </c>
      <c r="N217" s="642" t="n"/>
      <c r="O217" s="642" t="n"/>
      <c r="P217" s="642" t="n"/>
      <c r="Q217" s="642" t="n"/>
      <c r="R217" s="642" t="n"/>
      <c r="S217" s="643" t="n"/>
      <c r="T217" s="43" t="inlineStr">
        <is>
          <t>кг</t>
        </is>
      </c>
      <c r="U217" s="673">
        <f>IFERROR(SUM(U212:U215),"0")</f>
        <v/>
      </c>
      <c r="V217" s="673">
        <f>IFERROR(SUM(V212:V215),"0")</f>
        <v/>
      </c>
      <c r="W217" s="43" t="n"/>
      <c r="X217" s="674" t="n"/>
      <c r="Y217" s="674" t="n"/>
    </row>
    <row r="218" ht="14.25" customHeight="1">
      <c r="A218" s="371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71" t="n"/>
      <c r="Y218" s="371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72" t="n">
        <v>4607091387766</v>
      </c>
      <c r="E219" s="634" t="n"/>
      <c r="F219" s="666" t="n">
        <v>1.35</v>
      </c>
      <c r="G219" s="38" t="n">
        <v>6</v>
      </c>
      <c r="H219" s="666" t="n">
        <v>8.1</v>
      </c>
      <c r="I219" s="666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5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68" t="n"/>
      <c r="O219" s="668" t="n"/>
      <c r="P219" s="668" t="n"/>
      <c r="Q219" s="634" t="n"/>
      <c r="R219" s="40" t="inlineStr"/>
      <c r="S219" s="40" t="inlineStr"/>
      <c r="T219" s="41" t="inlineStr">
        <is>
          <t>кг</t>
        </is>
      </c>
      <c r="U219" s="669" t="n">
        <v>0</v>
      </c>
      <c r="V219" s="670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72" t="n">
        <v>4607091387957</v>
      </c>
      <c r="E220" s="634" t="n"/>
      <c r="F220" s="666" t="n">
        <v>1.3</v>
      </c>
      <c r="G220" s="38" t="n">
        <v>6</v>
      </c>
      <c r="H220" s="666" t="n">
        <v>7.8</v>
      </c>
      <c r="I220" s="666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68" t="n"/>
      <c r="O220" s="668" t="n"/>
      <c r="P220" s="668" t="n"/>
      <c r="Q220" s="634" t="n"/>
      <c r="R220" s="40" t="inlineStr"/>
      <c r="S220" s="40" t="inlineStr"/>
      <c r="T220" s="41" t="inlineStr">
        <is>
          <t>кг</t>
        </is>
      </c>
      <c r="U220" s="669" t="n">
        <v>0</v>
      </c>
      <c r="V220" s="670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72" t="n">
        <v>4607091387964</v>
      </c>
      <c r="E221" s="634" t="n"/>
      <c r="F221" s="666" t="n">
        <v>1.35</v>
      </c>
      <c r="G221" s="38" t="n">
        <v>6</v>
      </c>
      <c r="H221" s="666" t="n">
        <v>8.1</v>
      </c>
      <c r="I221" s="666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68" t="n"/>
      <c r="O221" s="668" t="n"/>
      <c r="P221" s="668" t="n"/>
      <c r="Q221" s="634" t="n"/>
      <c r="R221" s="40" t="inlineStr"/>
      <c r="S221" s="40" t="inlineStr"/>
      <c r="T221" s="41" t="inlineStr">
        <is>
          <t>кг</t>
        </is>
      </c>
      <c r="U221" s="669" t="n">
        <v>0</v>
      </c>
      <c r="V221" s="670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72" t="n">
        <v>4607091381672</v>
      </c>
      <c r="E222" s="634" t="n"/>
      <c r="F222" s="666" t="n">
        <v>0.6</v>
      </c>
      <c r="G222" s="38" t="n">
        <v>6</v>
      </c>
      <c r="H222" s="666" t="n">
        <v>3.6</v>
      </c>
      <c r="I222" s="666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79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68" t="n"/>
      <c r="O222" s="668" t="n"/>
      <c r="P222" s="668" t="n"/>
      <c r="Q222" s="634" t="n"/>
      <c r="R222" s="40" t="inlineStr"/>
      <c r="S222" s="40" t="inlineStr"/>
      <c r="T222" s="41" t="inlineStr">
        <is>
          <t>кг</t>
        </is>
      </c>
      <c r="U222" s="669" t="n">
        <v>0</v>
      </c>
      <c r="V222" s="670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72" t="n">
        <v>4607091387537</v>
      </c>
      <c r="E223" s="634" t="n"/>
      <c r="F223" s="666" t="n">
        <v>0.45</v>
      </c>
      <c r="G223" s="38" t="n">
        <v>6</v>
      </c>
      <c r="H223" s="666" t="n">
        <v>2.7</v>
      </c>
      <c r="I223" s="666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79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68" t="n"/>
      <c r="O223" s="668" t="n"/>
      <c r="P223" s="668" t="n"/>
      <c r="Q223" s="634" t="n"/>
      <c r="R223" s="40" t="inlineStr"/>
      <c r="S223" s="40" t="inlineStr"/>
      <c r="T223" s="41" t="inlineStr">
        <is>
          <t>кг</t>
        </is>
      </c>
      <c r="U223" s="669" t="n">
        <v>0</v>
      </c>
      <c r="V223" s="670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72" t="n">
        <v>4607091387513</v>
      </c>
      <c r="E224" s="634" t="n"/>
      <c r="F224" s="666" t="n">
        <v>0.45</v>
      </c>
      <c r="G224" s="38" t="n">
        <v>6</v>
      </c>
      <c r="H224" s="666" t="n">
        <v>2.7</v>
      </c>
      <c r="I224" s="666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68" t="n"/>
      <c r="O224" s="668" t="n"/>
      <c r="P224" s="668" t="n"/>
      <c r="Q224" s="634" t="n"/>
      <c r="R224" s="40" t="inlineStr"/>
      <c r="S224" s="40" t="inlineStr"/>
      <c r="T224" s="41" t="inlineStr">
        <is>
          <t>кг</t>
        </is>
      </c>
      <c r="U224" s="669" t="n">
        <v>0</v>
      </c>
      <c r="V224" s="670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80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1" t="n"/>
      <c r="M225" s="672" t="inlineStr">
        <is>
          <t>Итого</t>
        </is>
      </c>
      <c r="N225" s="642" t="n"/>
      <c r="O225" s="642" t="n"/>
      <c r="P225" s="642" t="n"/>
      <c r="Q225" s="642" t="n"/>
      <c r="R225" s="642" t="n"/>
      <c r="S225" s="643" t="n"/>
      <c r="T225" s="43" t="inlineStr">
        <is>
          <t>кор</t>
        </is>
      </c>
      <c r="U225" s="673">
        <f>IFERROR(U219/H219,"0")+IFERROR(U220/H220,"0")+IFERROR(U221/H221,"0")+IFERROR(U222/H222,"0")+IFERROR(U223/H223,"0")+IFERROR(U224/H224,"0")</f>
        <v/>
      </c>
      <c r="V225" s="673">
        <f>IFERROR(V219/H219,"0")+IFERROR(V220/H220,"0")+IFERROR(V221/H221,"0")+IFERROR(V222/H222,"0")+IFERROR(V223/H223,"0")+IFERROR(V224/H224,"0")</f>
        <v/>
      </c>
      <c r="W225" s="673">
        <f>IFERROR(IF(W219="",0,W219),"0")+IFERROR(IF(W220="",0,W220),"0")+IFERROR(IF(W221="",0,W221),"0")+IFERROR(IF(W222="",0,W222),"0")+IFERROR(IF(W223="",0,W223),"0")+IFERROR(IF(W224="",0,W224),"0")</f>
        <v/>
      </c>
      <c r="X225" s="674" t="n"/>
      <c r="Y225" s="674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1" t="n"/>
      <c r="M226" s="672" t="inlineStr">
        <is>
          <t>Итого</t>
        </is>
      </c>
      <c r="N226" s="642" t="n"/>
      <c r="O226" s="642" t="n"/>
      <c r="P226" s="642" t="n"/>
      <c r="Q226" s="642" t="n"/>
      <c r="R226" s="642" t="n"/>
      <c r="S226" s="643" t="n"/>
      <c r="T226" s="43" t="inlineStr">
        <is>
          <t>кг</t>
        </is>
      </c>
      <c r="U226" s="673">
        <f>IFERROR(SUM(U219:U224),"0")</f>
        <v/>
      </c>
      <c r="V226" s="673">
        <f>IFERROR(SUM(V219:V224),"0")</f>
        <v/>
      </c>
      <c r="W226" s="43" t="n"/>
      <c r="X226" s="674" t="n"/>
      <c r="Y226" s="674" t="n"/>
    </row>
    <row r="227" ht="14.25" customHeight="1">
      <c r="A227" s="371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71" t="n"/>
      <c r="Y227" s="371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72" t="n">
        <v>4607091380880</v>
      </c>
      <c r="E228" s="634" t="n"/>
      <c r="F228" s="666" t="n">
        <v>1.4</v>
      </c>
      <c r="G228" s="38" t="n">
        <v>6</v>
      </c>
      <c r="H228" s="666" t="n">
        <v>8.4</v>
      </c>
      <c r="I228" s="666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68" t="n"/>
      <c r="O228" s="668" t="n"/>
      <c r="P228" s="668" t="n"/>
      <c r="Q228" s="634" t="n"/>
      <c r="R228" s="40" t="inlineStr"/>
      <c r="S228" s="40" t="inlineStr"/>
      <c r="T228" s="41" t="inlineStr">
        <is>
          <t>кг</t>
        </is>
      </c>
      <c r="U228" s="669" t="n">
        <v>0</v>
      </c>
      <c r="V228" s="67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72" t="n">
        <v>4607091384482</v>
      </c>
      <c r="E229" s="634" t="n"/>
      <c r="F229" s="666" t="n">
        <v>1.3</v>
      </c>
      <c r="G229" s="38" t="n">
        <v>6</v>
      </c>
      <c r="H229" s="666" t="n">
        <v>7.8</v>
      </c>
      <c r="I229" s="666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68" t="n"/>
      <c r="O229" s="668" t="n"/>
      <c r="P229" s="668" t="n"/>
      <c r="Q229" s="634" t="n"/>
      <c r="R229" s="40" t="inlineStr"/>
      <c r="S229" s="40" t="inlineStr"/>
      <c r="T229" s="41" t="inlineStr">
        <is>
          <t>кг</t>
        </is>
      </c>
      <c r="U229" s="669" t="n">
        <v>0</v>
      </c>
      <c r="V229" s="670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72" t="n">
        <v>4607091380897</v>
      </c>
      <c r="E230" s="634" t="n"/>
      <c r="F230" s="666" t="n">
        <v>1.4</v>
      </c>
      <c r="G230" s="38" t="n">
        <v>6</v>
      </c>
      <c r="H230" s="666" t="n">
        <v>8.4</v>
      </c>
      <c r="I230" s="666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68" t="n"/>
      <c r="O230" s="668" t="n"/>
      <c r="P230" s="668" t="n"/>
      <c r="Q230" s="634" t="n"/>
      <c r="R230" s="40" t="inlineStr"/>
      <c r="S230" s="40" t="inlineStr"/>
      <c r="T230" s="41" t="inlineStr">
        <is>
          <t>кг</t>
        </is>
      </c>
      <c r="U230" s="669" t="n">
        <v>0</v>
      </c>
      <c r="V230" s="670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72" t="n">
        <v>4680115880368</v>
      </c>
      <c r="E231" s="634" t="n"/>
      <c r="F231" s="666" t="n">
        <v>1</v>
      </c>
      <c r="G231" s="38" t="n">
        <v>4</v>
      </c>
      <c r="H231" s="666" t="n">
        <v>4</v>
      </c>
      <c r="I231" s="666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4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68" t="n"/>
      <c r="O231" s="668" t="n"/>
      <c r="P231" s="668" t="n"/>
      <c r="Q231" s="634" t="n"/>
      <c r="R231" s="40" t="inlineStr"/>
      <c r="S231" s="40" t="inlineStr"/>
      <c r="T231" s="41" t="inlineStr">
        <is>
          <t>кг</t>
        </is>
      </c>
      <c r="U231" s="669" t="n">
        <v>0</v>
      </c>
      <c r="V231" s="670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80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1" t="n"/>
      <c r="M232" s="672" t="inlineStr">
        <is>
          <t>Итого</t>
        </is>
      </c>
      <c r="N232" s="642" t="n"/>
      <c r="O232" s="642" t="n"/>
      <c r="P232" s="642" t="n"/>
      <c r="Q232" s="642" t="n"/>
      <c r="R232" s="642" t="n"/>
      <c r="S232" s="643" t="n"/>
      <c r="T232" s="43" t="inlineStr">
        <is>
          <t>кор</t>
        </is>
      </c>
      <c r="U232" s="673">
        <f>IFERROR(U228/H228,"0")+IFERROR(U229/H229,"0")+IFERROR(U230/H230,"0")+IFERROR(U231/H231,"0")</f>
        <v/>
      </c>
      <c r="V232" s="673">
        <f>IFERROR(V228/H228,"0")+IFERROR(V229/H229,"0")+IFERROR(V230/H230,"0")+IFERROR(V231/H231,"0")</f>
        <v/>
      </c>
      <c r="W232" s="673">
        <f>IFERROR(IF(W228="",0,W228),"0")+IFERROR(IF(W229="",0,W229),"0")+IFERROR(IF(W230="",0,W230),"0")+IFERROR(IF(W231="",0,W231),"0")</f>
        <v/>
      </c>
      <c r="X232" s="674" t="n"/>
      <c r="Y232" s="67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1" t="n"/>
      <c r="M233" s="672" t="inlineStr">
        <is>
          <t>Итого</t>
        </is>
      </c>
      <c r="N233" s="642" t="n"/>
      <c r="O233" s="642" t="n"/>
      <c r="P233" s="642" t="n"/>
      <c r="Q233" s="642" t="n"/>
      <c r="R233" s="642" t="n"/>
      <c r="S233" s="643" t="n"/>
      <c r="T233" s="43" t="inlineStr">
        <is>
          <t>кг</t>
        </is>
      </c>
      <c r="U233" s="673">
        <f>IFERROR(SUM(U228:U231),"0")</f>
        <v/>
      </c>
      <c r="V233" s="673">
        <f>IFERROR(SUM(V228:V231),"0")</f>
        <v/>
      </c>
      <c r="W233" s="43" t="n"/>
      <c r="X233" s="674" t="n"/>
      <c r="Y233" s="674" t="n"/>
    </row>
    <row r="234" ht="14.25" customHeight="1">
      <c r="A234" s="371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71" t="n"/>
      <c r="Y234" s="371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72" t="n">
        <v>4607091388374</v>
      </c>
      <c r="E235" s="634" t="n"/>
      <c r="F235" s="666" t="n">
        <v>0.38</v>
      </c>
      <c r="G235" s="38" t="n">
        <v>8</v>
      </c>
      <c r="H235" s="666" t="n">
        <v>3.04</v>
      </c>
      <c r="I235" s="666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5" t="inlineStr">
        <is>
          <t>С/к колбасы Княжеская Бордо Весовые б/о терм/п Стародворье</t>
        </is>
      </c>
      <c r="N235" s="668" t="n"/>
      <c r="O235" s="668" t="n"/>
      <c r="P235" s="668" t="n"/>
      <c r="Q235" s="634" t="n"/>
      <c r="R235" s="40" t="inlineStr"/>
      <c r="S235" s="40" t="inlineStr"/>
      <c r="T235" s="41" t="inlineStr">
        <is>
          <t>кг</t>
        </is>
      </c>
      <c r="U235" s="669" t="n">
        <v>0</v>
      </c>
      <c r="V235" s="670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72" t="n">
        <v>4607091388381</v>
      </c>
      <c r="E236" s="634" t="n"/>
      <c r="F236" s="666" t="n">
        <v>0.38</v>
      </c>
      <c r="G236" s="38" t="n">
        <v>8</v>
      </c>
      <c r="H236" s="666" t="n">
        <v>3.04</v>
      </c>
      <c r="I236" s="666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6" t="inlineStr">
        <is>
          <t>С/к колбасы Салями Охотничья Бордо Весовые б/о терм/п 180 Стародворье</t>
        </is>
      </c>
      <c r="N236" s="668" t="n"/>
      <c r="O236" s="668" t="n"/>
      <c r="P236" s="668" t="n"/>
      <c r="Q236" s="634" t="n"/>
      <c r="R236" s="40" t="inlineStr"/>
      <c r="S236" s="40" t="inlineStr"/>
      <c r="T236" s="41" t="inlineStr">
        <is>
          <t>кг</t>
        </is>
      </c>
      <c r="U236" s="669" t="n">
        <v>0</v>
      </c>
      <c r="V236" s="670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72" t="n">
        <v>4607091388404</v>
      </c>
      <c r="E237" s="634" t="n"/>
      <c r="F237" s="666" t="n">
        <v>0.17</v>
      </c>
      <c r="G237" s="38" t="n">
        <v>15</v>
      </c>
      <c r="H237" s="666" t="n">
        <v>2.55</v>
      </c>
      <c r="I237" s="666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68" t="n"/>
      <c r="O237" s="668" t="n"/>
      <c r="P237" s="668" t="n"/>
      <c r="Q237" s="634" t="n"/>
      <c r="R237" s="40" t="inlineStr"/>
      <c r="S237" s="40" t="inlineStr"/>
      <c r="T237" s="41" t="inlineStr">
        <is>
          <t>кг</t>
        </is>
      </c>
      <c r="U237" s="669" t="n">
        <v>0</v>
      </c>
      <c r="V237" s="670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80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1" t="n"/>
      <c r="M238" s="672" t="inlineStr">
        <is>
          <t>Итого</t>
        </is>
      </c>
      <c r="N238" s="642" t="n"/>
      <c r="O238" s="642" t="n"/>
      <c r="P238" s="642" t="n"/>
      <c r="Q238" s="642" t="n"/>
      <c r="R238" s="642" t="n"/>
      <c r="S238" s="643" t="n"/>
      <c r="T238" s="43" t="inlineStr">
        <is>
          <t>кор</t>
        </is>
      </c>
      <c r="U238" s="673">
        <f>IFERROR(U235/H235,"0")+IFERROR(U236/H236,"0")+IFERROR(U237/H237,"0")</f>
        <v/>
      </c>
      <c r="V238" s="673">
        <f>IFERROR(V235/H235,"0")+IFERROR(V236/H236,"0")+IFERROR(V237/H237,"0")</f>
        <v/>
      </c>
      <c r="W238" s="673">
        <f>IFERROR(IF(W235="",0,W235),"0")+IFERROR(IF(W236="",0,W236),"0")+IFERROR(IF(W237="",0,W237),"0")</f>
        <v/>
      </c>
      <c r="X238" s="674" t="n"/>
      <c r="Y238" s="67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1" t="n"/>
      <c r="M239" s="672" t="inlineStr">
        <is>
          <t>Итого</t>
        </is>
      </c>
      <c r="N239" s="642" t="n"/>
      <c r="O239" s="642" t="n"/>
      <c r="P239" s="642" t="n"/>
      <c r="Q239" s="642" t="n"/>
      <c r="R239" s="642" t="n"/>
      <c r="S239" s="643" t="n"/>
      <c r="T239" s="43" t="inlineStr">
        <is>
          <t>кг</t>
        </is>
      </c>
      <c r="U239" s="673">
        <f>IFERROR(SUM(U235:U237),"0")</f>
        <v/>
      </c>
      <c r="V239" s="673">
        <f>IFERROR(SUM(V235:V237),"0")</f>
        <v/>
      </c>
      <c r="W239" s="43" t="n"/>
      <c r="X239" s="674" t="n"/>
      <c r="Y239" s="674" t="n"/>
    </row>
    <row r="240" ht="14.25" customHeight="1">
      <c r="A240" s="371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1" t="n"/>
      <c r="Y240" s="371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72" t="n">
        <v>4680115881808</v>
      </c>
      <c r="E241" s="634" t="n"/>
      <c r="F241" s="666" t="n">
        <v>0.1</v>
      </c>
      <c r="G241" s="38" t="n">
        <v>20</v>
      </c>
      <c r="H241" s="666" t="n">
        <v>2</v>
      </c>
      <c r="I241" s="666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68" t="n"/>
      <c r="O241" s="668" t="n"/>
      <c r="P241" s="668" t="n"/>
      <c r="Q241" s="634" t="n"/>
      <c r="R241" s="40" t="inlineStr"/>
      <c r="S241" s="40" t="inlineStr"/>
      <c r="T241" s="41" t="inlineStr">
        <is>
          <t>кг</t>
        </is>
      </c>
      <c r="U241" s="669" t="n">
        <v>0</v>
      </c>
      <c r="V241" s="670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72" t="n">
        <v>4680115881822</v>
      </c>
      <c r="E242" s="634" t="n"/>
      <c r="F242" s="666" t="n">
        <v>0.1</v>
      </c>
      <c r="G242" s="38" t="n">
        <v>20</v>
      </c>
      <c r="H242" s="666" t="n">
        <v>2</v>
      </c>
      <c r="I242" s="666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68" t="n"/>
      <c r="O242" s="668" t="n"/>
      <c r="P242" s="668" t="n"/>
      <c r="Q242" s="634" t="n"/>
      <c r="R242" s="40" t="inlineStr"/>
      <c r="S242" s="40" t="inlineStr"/>
      <c r="T242" s="41" t="inlineStr">
        <is>
          <t>кг</t>
        </is>
      </c>
      <c r="U242" s="669" t="n">
        <v>0</v>
      </c>
      <c r="V242" s="670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72" t="n">
        <v>4680115880016</v>
      </c>
      <c r="E243" s="634" t="n"/>
      <c r="F243" s="666" t="n">
        <v>0.1</v>
      </c>
      <c r="G243" s="38" t="n">
        <v>20</v>
      </c>
      <c r="H243" s="666" t="n">
        <v>2</v>
      </c>
      <c r="I243" s="666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68" t="n"/>
      <c r="O243" s="668" t="n"/>
      <c r="P243" s="668" t="n"/>
      <c r="Q243" s="634" t="n"/>
      <c r="R243" s="40" t="inlineStr"/>
      <c r="S243" s="40" t="inlineStr"/>
      <c r="T243" s="41" t="inlineStr">
        <is>
          <t>кг</t>
        </is>
      </c>
      <c r="U243" s="669" t="n">
        <v>0</v>
      </c>
      <c r="V243" s="670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80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1" t="n"/>
      <c r="M244" s="672" t="inlineStr">
        <is>
          <t>Итого</t>
        </is>
      </c>
      <c r="N244" s="642" t="n"/>
      <c r="O244" s="642" t="n"/>
      <c r="P244" s="642" t="n"/>
      <c r="Q244" s="642" t="n"/>
      <c r="R244" s="642" t="n"/>
      <c r="S244" s="643" t="n"/>
      <c r="T244" s="43" t="inlineStr">
        <is>
          <t>кор</t>
        </is>
      </c>
      <c r="U244" s="673">
        <f>IFERROR(U241/H241,"0")+IFERROR(U242/H242,"0")+IFERROR(U243/H243,"0")</f>
        <v/>
      </c>
      <c r="V244" s="673">
        <f>IFERROR(V241/H241,"0")+IFERROR(V242/H242,"0")+IFERROR(V243/H243,"0")</f>
        <v/>
      </c>
      <c r="W244" s="673">
        <f>IFERROR(IF(W241="",0,W241),"0")+IFERROR(IF(W242="",0,W242),"0")+IFERROR(IF(W243="",0,W243),"0")</f>
        <v/>
      </c>
      <c r="X244" s="674" t="n"/>
      <c r="Y244" s="67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1" t="n"/>
      <c r="M245" s="672" t="inlineStr">
        <is>
          <t>Итого</t>
        </is>
      </c>
      <c r="N245" s="642" t="n"/>
      <c r="O245" s="642" t="n"/>
      <c r="P245" s="642" t="n"/>
      <c r="Q245" s="642" t="n"/>
      <c r="R245" s="642" t="n"/>
      <c r="S245" s="643" t="n"/>
      <c r="T245" s="43" t="inlineStr">
        <is>
          <t>кг</t>
        </is>
      </c>
      <c r="U245" s="673">
        <f>IFERROR(SUM(U241:U243),"0")</f>
        <v/>
      </c>
      <c r="V245" s="673">
        <f>IFERROR(SUM(V241:V243),"0")</f>
        <v/>
      </c>
      <c r="W245" s="43" t="n"/>
      <c r="X245" s="674" t="n"/>
      <c r="Y245" s="674" t="n"/>
    </row>
    <row r="246" ht="16.5" customHeight="1">
      <c r="A246" s="370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0" t="n"/>
      <c r="Y246" s="370" t="n"/>
    </row>
    <row r="247" ht="14.25" customHeight="1">
      <c r="A247" s="371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1" t="n"/>
      <c r="Y247" s="371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72" t="n">
        <v>4607091387421</v>
      </c>
      <c r="E248" s="634" t="n"/>
      <c r="F248" s="666" t="n">
        <v>1.35</v>
      </c>
      <c r="G248" s="38" t="n">
        <v>8</v>
      </c>
      <c r="H248" s="666" t="n">
        <v>10.8</v>
      </c>
      <c r="I248" s="666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68" t="n"/>
      <c r="O248" s="668" t="n"/>
      <c r="P248" s="668" t="n"/>
      <c r="Q248" s="634" t="n"/>
      <c r="R248" s="40" t="inlineStr"/>
      <c r="S248" s="40" t="inlineStr"/>
      <c r="T248" s="41" t="inlineStr">
        <is>
          <t>кг</t>
        </is>
      </c>
      <c r="U248" s="669" t="n">
        <v>0</v>
      </c>
      <c r="V248" s="670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72" t="n">
        <v>4607091387421</v>
      </c>
      <c r="E249" s="634" t="n"/>
      <c r="F249" s="666" t="n">
        <v>1.35</v>
      </c>
      <c r="G249" s="38" t="n">
        <v>8</v>
      </c>
      <c r="H249" s="666" t="n">
        <v>10.8</v>
      </c>
      <c r="I249" s="666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68" t="n"/>
      <c r="O249" s="668" t="n"/>
      <c r="P249" s="668" t="n"/>
      <c r="Q249" s="634" t="n"/>
      <c r="R249" s="40" t="inlineStr"/>
      <c r="S249" s="40" t="inlineStr"/>
      <c r="T249" s="41" t="inlineStr">
        <is>
          <t>кг</t>
        </is>
      </c>
      <c r="U249" s="669" t="n">
        <v>0</v>
      </c>
      <c r="V249" s="670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72" t="n">
        <v>4607091387452</v>
      </c>
      <c r="E250" s="634" t="n"/>
      <c r="F250" s="666" t="n">
        <v>1.35</v>
      </c>
      <c r="G250" s="38" t="n">
        <v>8</v>
      </c>
      <c r="H250" s="666" t="n">
        <v>10.8</v>
      </c>
      <c r="I250" s="666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68" t="n"/>
      <c r="O250" s="668" t="n"/>
      <c r="P250" s="668" t="n"/>
      <c r="Q250" s="634" t="n"/>
      <c r="R250" s="40" t="inlineStr"/>
      <c r="S250" s="40" t="inlineStr"/>
      <c r="T250" s="41" t="inlineStr">
        <is>
          <t>кг</t>
        </is>
      </c>
      <c r="U250" s="669" t="n">
        <v>0</v>
      </c>
      <c r="V250" s="670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72" t="n">
        <v>4607091387452</v>
      </c>
      <c r="E251" s="634" t="n"/>
      <c r="F251" s="666" t="n">
        <v>1.45</v>
      </c>
      <c r="G251" s="38" t="n">
        <v>8</v>
      </c>
      <c r="H251" s="666" t="n">
        <v>11.6</v>
      </c>
      <c r="I251" s="666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4" t="inlineStr">
        <is>
          <t>Вареные колбасы Молочная По-стародворски Фирменная Весовые П/а Стародворье</t>
        </is>
      </c>
      <c r="N251" s="668" t="n"/>
      <c r="O251" s="668" t="n"/>
      <c r="P251" s="668" t="n"/>
      <c r="Q251" s="634" t="n"/>
      <c r="R251" s="40" t="inlineStr"/>
      <c r="S251" s="40" t="inlineStr"/>
      <c r="T251" s="41" t="inlineStr">
        <is>
          <t>кг</t>
        </is>
      </c>
      <c r="U251" s="669" t="n">
        <v>0</v>
      </c>
      <c r="V251" s="670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72" t="n">
        <v>4607091385984</v>
      </c>
      <c r="E252" s="634" t="n"/>
      <c r="F252" s="666" t="n">
        <v>1.35</v>
      </c>
      <c r="G252" s="38" t="n">
        <v>8</v>
      </c>
      <c r="H252" s="666" t="n">
        <v>10.8</v>
      </c>
      <c r="I252" s="666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68" t="n"/>
      <c r="O252" s="668" t="n"/>
      <c r="P252" s="668" t="n"/>
      <c r="Q252" s="634" t="n"/>
      <c r="R252" s="40" t="inlineStr"/>
      <c r="S252" s="40" t="inlineStr"/>
      <c r="T252" s="41" t="inlineStr">
        <is>
          <t>кг</t>
        </is>
      </c>
      <c r="U252" s="669" t="n">
        <v>0</v>
      </c>
      <c r="V252" s="670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72" t="n">
        <v>4607091387438</v>
      </c>
      <c r="E253" s="634" t="n"/>
      <c r="F253" s="666" t="n">
        <v>0.5</v>
      </c>
      <c r="G253" s="38" t="n">
        <v>10</v>
      </c>
      <c r="H253" s="666" t="n">
        <v>5</v>
      </c>
      <c r="I253" s="666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68" t="n"/>
      <c r="O253" s="668" t="n"/>
      <c r="P253" s="668" t="n"/>
      <c r="Q253" s="634" t="n"/>
      <c r="R253" s="40" t="inlineStr"/>
      <c r="S253" s="40" t="inlineStr"/>
      <c r="T253" s="41" t="inlineStr">
        <is>
          <t>кг</t>
        </is>
      </c>
      <c r="U253" s="669" t="n">
        <v>0</v>
      </c>
      <c r="V253" s="670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72" t="n">
        <v>4607091387469</v>
      </c>
      <c r="E254" s="634" t="n"/>
      <c r="F254" s="666" t="n">
        <v>0.5</v>
      </c>
      <c r="G254" s="38" t="n">
        <v>10</v>
      </c>
      <c r="H254" s="666" t="n">
        <v>5</v>
      </c>
      <c r="I254" s="666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68" t="n"/>
      <c r="O254" s="668" t="n"/>
      <c r="P254" s="668" t="n"/>
      <c r="Q254" s="634" t="n"/>
      <c r="R254" s="40" t="inlineStr"/>
      <c r="S254" s="40" t="inlineStr"/>
      <c r="T254" s="41" t="inlineStr">
        <is>
          <t>кг</t>
        </is>
      </c>
      <c r="U254" s="669" t="n">
        <v>0</v>
      </c>
      <c r="V254" s="670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80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1" t="n"/>
      <c r="M255" s="672" t="inlineStr">
        <is>
          <t>Итого</t>
        </is>
      </c>
      <c r="N255" s="642" t="n"/>
      <c r="O255" s="642" t="n"/>
      <c r="P255" s="642" t="n"/>
      <c r="Q255" s="642" t="n"/>
      <c r="R255" s="642" t="n"/>
      <c r="S255" s="643" t="n"/>
      <c r="T255" s="43" t="inlineStr">
        <is>
          <t>кор</t>
        </is>
      </c>
      <c r="U255" s="673">
        <f>IFERROR(U248/H248,"0")+IFERROR(U249/H249,"0")+IFERROR(U250/H250,"0")+IFERROR(U251/H251,"0")+IFERROR(U252/H252,"0")+IFERROR(U253/H253,"0")+IFERROR(U254/H254,"0")</f>
        <v/>
      </c>
      <c r="V255" s="673">
        <f>IFERROR(V248/H248,"0")+IFERROR(V249/H249,"0")+IFERROR(V250/H250,"0")+IFERROR(V251/H251,"0")+IFERROR(V252/H252,"0")+IFERROR(V253/H253,"0")+IFERROR(V254/H254,"0")</f>
        <v/>
      </c>
      <c r="W255" s="673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4" t="n"/>
      <c r="Y255" s="674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1" t="n"/>
      <c r="M256" s="672" t="inlineStr">
        <is>
          <t>Итого</t>
        </is>
      </c>
      <c r="N256" s="642" t="n"/>
      <c r="O256" s="642" t="n"/>
      <c r="P256" s="642" t="n"/>
      <c r="Q256" s="642" t="n"/>
      <c r="R256" s="642" t="n"/>
      <c r="S256" s="643" t="n"/>
      <c r="T256" s="43" t="inlineStr">
        <is>
          <t>кг</t>
        </is>
      </c>
      <c r="U256" s="673">
        <f>IFERROR(SUM(U248:U254),"0")</f>
        <v/>
      </c>
      <c r="V256" s="673">
        <f>IFERROR(SUM(V248:V254),"0")</f>
        <v/>
      </c>
      <c r="W256" s="43" t="n"/>
      <c r="X256" s="674" t="n"/>
      <c r="Y256" s="674" t="n"/>
    </row>
    <row r="257" ht="14.25" customHeight="1">
      <c r="A257" s="371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71" t="n"/>
      <c r="Y257" s="371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72" t="n">
        <v>4607091387292</v>
      </c>
      <c r="E258" s="634" t="n"/>
      <c r="F258" s="666" t="n">
        <v>0.73</v>
      </c>
      <c r="G258" s="38" t="n">
        <v>6</v>
      </c>
      <c r="H258" s="666" t="n">
        <v>4.38</v>
      </c>
      <c r="I258" s="666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1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68" t="n"/>
      <c r="O258" s="668" t="n"/>
      <c r="P258" s="668" t="n"/>
      <c r="Q258" s="634" t="n"/>
      <c r="R258" s="40" t="inlineStr"/>
      <c r="S258" s="40" t="inlineStr"/>
      <c r="T258" s="41" t="inlineStr">
        <is>
          <t>кг</t>
        </is>
      </c>
      <c r="U258" s="669" t="n">
        <v>0</v>
      </c>
      <c r="V258" s="670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72" t="n">
        <v>4607091387315</v>
      </c>
      <c r="E259" s="634" t="n"/>
      <c r="F259" s="666" t="n">
        <v>0.7</v>
      </c>
      <c r="G259" s="38" t="n">
        <v>4</v>
      </c>
      <c r="H259" s="666" t="n">
        <v>2.8</v>
      </c>
      <c r="I259" s="666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1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68" t="n"/>
      <c r="O259" s="668" t="n"/>
      <c r="P259" s="668" t="n"/>
      <c r="Q259" s="634" t="n"/>
      <c r="R259" s="40" t="inlineStr"/>
      <c r="S259" s="40" t="inlineStr"/>
      <c r="T259" s="41" t="inlineStr">
        <is>
          <t>кг</t>
        </is>
      </c>
      <c r="U259" s="669" t="n">
        <v>0</v>
      </c>
      <c r="V259" s="670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80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1" t="n"/>
      <c r="M260" s="672" t="inlineStr">
        <is>
          <t>Итого</t>
        </is>
      </c>
      <c r="N260" s="642" t="n"/>
      <c r="O260" s="642" t="n"/>
      <c r="P260" s="642" t="n"/>
      <c r="Q260" s="642" t="n"/>
      <c r="R260" s="642" t="n"/>
      <c r="S260" s="643" t="n"/>
      <c r="T260" s="43" t="inlineStr">
        <is>
          <t>кор</t>
        </is>
      </c>
      <c r="U260" s="673">
        <f>IFERROR(U258/H258,"0")+IFERROR(U259/H259,"0")</f>
        <v/>
      </c>
      <c r="V260" s="673">
        <f>IFERROR(V258/H258,"0")+IFERROR(V259/H259,"0")</f>
        <v/>
      </c>
      <c r="W260" s="673">
        <f>IFERROR(IF(W258="",0,W258),"0")+IFERROR(IF(W259="",0,W259),"0")</f>
        <v/>
      </c>
      <c r="X260" s="674" t="n"/>
      <c r="Y260" s="674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1" t="n"/>
      <c r="M261" s="672" t="inlineStr">
        <is>
          <t>Итого</t>
        </is>
      </c>
      <c r="N261" s="642" t="n"/>
      <c r="O261" s="642" t="n"/>
      <c r="P261" s="642" t="n"/>
      <c r="Q261" s="642" t="n"/>
      <c r="R261" s="642" t="n"/>
      <c r="S261" s="643" t="n"/>
      <c r="T261" s="43" t="inlineStr">
        <is>
          <t>кг</t>
        </is>
      </c>
      <c r="U261" s="673">
        <f>IFERROR(SUM(U258:U259),"0")</f>
        <v/>
      </c>
      <c r="V261" s="673">
        <f>IFERROR(SUM(V258:V259),"0")</f>
        <v/>
      </c>
      <c r="W261" s="43" t="n"/>
      <c r="X261" s="674" t="n"/>
      <c r="Y261" s="674" t="n"/>
    </row>
    <row r="262" ht="16.5" customHeight="1">
      <c r="A262" s="370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0" t="n"/>
      <c r="Y262" s="370" t="n"/>
    </row>
    <row r="263" ht="14.25" customHeight="1">
      <c r="A263" s="371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1" t="n"/>
      <c r="Y263" s="371" t="n"/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72" t="n">
        <v>4607091383836</v>
      </c>
      <c r="E264" s="634" t="n"/>
      <c r="F264" s="666" t="n">
        <v>0.3</v>
      </c>
      <c r="G264" s="38" t="n">
        <v>6</v>
      </c>
      <c r="H264" s="666" t="n">
        <v>1.8</v>
      </c>
      <c r="I264" s="666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68" t="n"/>
      <c r="O264" s="668" t="n"/>
      <c r="P264" s="668" t="n"/>
      <c r="Q264" s="634" t="n"/>
      <c r="R264" s="40" t="inlineStr"/>
      <c r="S264" s="40" t="inlineStr"/>
      <c r="T264" s="41" t="inlineStr">
        <is>
          <t>кг</t>
        </is>
      </c>
      <c r="U264" s="669" t="n">
        <v>0</v>
      </c>
      <c r="V264" s="67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80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1" t="n"/>
      <c r="M265" s="672" t="inlineStr">
        <is>
          <t>Итого</t>
        </is>
      </c>
      <c r="N265" s="642" t="n"/>
      <c r="O265" s="642" t="n"/>
      <c r="P265" s="642" t="n"/>
      <c r="Q265" s="642" t="n"/>
      <c r="R265" s="642" t="n"/>
      <c r="S265" s="643" t="n"/>
      <c r="T265" s="43" t="inlineStr">
        <is>
          <t>кор</t>
        </is>
      </c>
      <c r="U265" s="673">
        <f>IFERROR(U264/H264,"0")</f>
        <v/>
      </c>
      <c r="V265" s="673">
        <f>IFERROR(V264/H264,"0")</f>
        <v/>
      </c>
      <c r="W265" s="673">
        <f>IFERROR(IF(W264="",0,W264),"0")</f>
        <v/>
      </c>
      <c r="X265" s="674" t="n"/>
      <c r="Y265" s="674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1" t="n"/>
      <c r="M266" s="672" t="inlineStr">
        <is>
          <t>Итого</t>
        </is>
      </c>
      <c r="N266" s="642" t="n"/>
      <c r="O266" s="642" t="n"/>
      <c r="P266" s="642" t="n"/>
      <c r="Q266" s="642" t="n"/>
      <c r="R266" s="642" t="n"/>
      <c r="S266" s="643" t="n"/>
      <c r="T266" s="43" t="inlineStr">
        <is>
          <t>кг</t>
        </is>
      </c>
      <c r="U266" s="673">
        <f>IFERROR(SUM(U264:U264),"0")</f>
        <v/>
      </c>
      <c r="V266" s="673">
        <f>IFERROR(SUM(V264:V264),"0")</f>
        <v/>
      </c>
      <c r="W266" s="43" t="n"/>
      <c r="X266" s="674" t="n"/>
      <c r="Y266" s="674" t="n"/>
    </row>
    <row r="267" ht="14.25" customHeight="1">
      <c r="A267" s="371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1" t="n"/>
      <c r="Y267" s="371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72" t="n">
        <v>4607091387919</v>
      </c>
      <c r="E268" s="634" t="n"/>
      <c r="F268" s="666" t="n">
        <v>1.35</v>
      </c>
      <c r="G268" s="38" t="n">
        <v>6</v>
      </c>
      <c r="H268" s="666" t="n">
        <v>8.1</v>
      </c>
      <c r="I268" s="666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68" t="n"/>
      <c r="O268" s="668" t="n"/>
      <c r="P268" s="668" t="n"/>
      <c r="Q268" s="634" t="n"/>
      <c r="R268" s="40" t="inlineStr"/>
      <c r="S268" s="40" t="inlineStr"/>
      <c r="T268" s="41" t="inlineStr">
        <is>
          <t>кг</t>
        </is>
      </c>
      <c r="U268" s="669" t="n">
        <v>0</v>
      </c>
      <c r="V268" s="670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72" t="n">
        <v>4607091383942</v>
      </c>
      <c r="E269" s="634" t="n"/>
      <c r="F269" s="666" t="n">
        <v>0.42</v>
      </c>
      <c r="G269" s="38" t="n">
        <v>6</v>
      </c>
      <c r="H269" s="666" t="n">
        <v>2.52</v>
      </c>
      <c r="I269" s="666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68" t="n"/>
      <c r="O269" s="668" t="n"/>
      <c r="P269" s="668" t="n"/>
      <c r="Q269" s="634" t="n"/>
      <c r="R269" s="40" t="inlineStr"/>
      <c r="S269" s="40" t="inlineStr"/>
      <c r="T269" s="41" t="inlineStr">
        <is>
          <t>кг</t>
        </is>
      </c>
      <c r="U269" s="669" t="n">
        <v>0</v>
      </c>
      <c r="V269" s="670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72" t="n">
        <v>4607091383959</v>
      </c>
      <c r="E270" s="634" t="n"/>
      <c r="F270" s="666" t="n">
        <v>0.42</v>
      </c>
      <c r="G270" s="38" t="n">
        <v>6</v>
      </c>
      <c r="H270" s="666" t="n">
        <v>2.52</v>
      </c>
      <c r="I270" s="666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68" t="n"/>
      <c r="O270" s="668" t="n"/>
      <c r="P270" s="668" t="n"/>
      <c r="Q270" s="634" t="n"/>
      <c r="R270" s="40" t="inlineStr"/>
      <c r="S270" s="40" t="inlineStr"/>
      <c r="T270" s="41" t="inlineStr">
        <is>
          <t>кг</t>
        </is>
      </c>
      <c r="U270" s="669" t="n">
        <v>0</v>
      </c>
      <c r="V270" s="67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80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1" t="n"/>
      <c r="M271" s="672" t="inlineStr">
        <is>
          <t>Итого</t>
        </is>
      </c>
      <c r="N271" s="642" t="n"/>
      <c r="O271" s="642" t="n"/>
      <c r="P271" s="642" t="n"/>
      <c r="Q271" s="642" t="n"/>
      <c r="R271" s="642" t="n"/>
      <c r="S271" s="643" t="n"/>
      <c r="T271" s="43" t="inlineStr">
        <is>
          <t>кор</t>
        </is>
      </c>
      <c r="U271" s="673">
        <f>IFERROR(U268/H268,"0")+IFERROR(U269/H269,"0")+IFERROR(U270/H270,"0")</f>
        <v/>
      </c>
      <c r="V271" s="673">
        <f>IFERROR(V268/H268,"0")+IFERROR(V269/H269,"0")+IFERROR(V270/H270,"0")</f>
        <v/>
      </c>
      <c r="W271" s="673">
        <f>IFERROR(IF(W268="",0,W268),"0")+IFERROR(IF(W269="",0,W269),"0")+IFERROR(IF(W270="",0,W270),"0")</f>
        <v/>
      </c>
      <c r="X271" s="674" t="n"/>
      <c r="Y271" s="67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1" t="n"/>
      <c r="M272" s="672" t="inlineStr">
        <is>
          <t>Итого</t>
        </is>
      </c>
      <c r="N272" s="642" t="n"/>
      <c r="O272" s="642" t="n"/>
      <c r="P272" s="642" t="n"/>
      <c r="Q272" s="642" t="n"/>
      <c r="R272" s="642" t="n"/>
      <c r="S272" s="643" t="n"/>
      <c r="T272" s="43" t="inlineStr">
        <is>
          <t>кг</t>
        </is>
      </c>
      <c r="U272" s="673">
        <f>IFERROR(SUM(U268:U270),"0")</f>
        <v/>
      </c>
      <c r="V272" s="673">
        <f>IFERROR(SUM(V268:V270),"0")</f>
        <v/>
      </c>
      <c r="W272" s="43" t="n"/>
      <c r="X272" s="674" t="n"/>
      <c r="Y272" s="674" t="n"/>
    </row>
    <row r="273" ht="14.25" customHeight="1">
      <c r="A273" s="371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71" t="n"/>
      <c r="Y273" s="371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72" t="n">
        <v>4607091388831</v>
      </c>
      <c r="E274" s="634" t="n"/>
      <c r="F274" s="666" t="n">
        <v>0.38</v>
      </c>
      <c r="G274" s="38" t="n">
        <v>6</v>
      </c>
      <c r="H274" s="666" t="n">
        <v>2.28</v>
      </c>
      <c r="I274" s="666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68" t="n"/>
      <c r="O274" s="668" t="n"/>
      <c r="P274" s="668" t="n"/>
      <c r="Q274" s="634" t="n"/>
      <c r="R274" s="40" t="inlineStr"/>
      <c r="S274" s="40" t="inlineStr"/>
      <c r="T274" s="41" t="inlineStr">
        <is>
          <t>кг</t>
        </is>
      </c>
      <c r="U274" s="669" t="n">
        <v>0</v>
      </c>
      <c r="V274" s="670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8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1" t="n"/>
      <c r="M275" s="672" t="inlineStr">
        <is>
          <t>Итого</t>
        </is>
      </c>
      <c r="N275" s="642" t="n"/>
      <c r="O275" s="642" t="n"/>
      <c r="P275" s="642" t="n"/>
      <c r="Q275" s="642" t="n"/>
      <c r="R275" s="642" t="n"/>
      <c r="S275" s="643" t="n"/>
      <c r="T275" s="43" t="inlineStr">
        <is>
          <t>кор</t>
        </is>
      </c>
      <c r="U275" s="673">
        <f>IFERROR(U274/H274,"0")</f>
        <v/>
      </c>
      <c r="V275" s="673">
        <f>IFERROR(V274/H274,"0")</f>
        <v/>
      </c>
      <c r="W275" s="673">
        <f>IFERROR(IF(W274="",0,W274),"0")</f>
        <v/>
      </c>
      <c r="X275" s="674" t="n"/>
      <c r="Y275" s="674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1" t="n"/>
      <c r="M276" s="672" t="inlineStr">
        <is>
          <t>Итого</t>
        </is>
      </c>
      <c r="N276" s="642" t="n"/>
      <c r="O276" s="642" t="n"/>
      <c r="P276" s="642" t="n"/>
      <c r="Q276" s="642" t="n"/>
      <c r="R276" s="642" t="n"/>
      <c r="S276" s="643" t="n"/>
      <c r="T276" s="43" t="inlineStr">
        <is>
          <t>кг</t>
        </is>
      </c>
      <c r="U276" s="673">
        <f>IFERROR(SUM(U274:U274),"0")</f>
        <v/>
      </c>
      <c r="V276" s="673">
        <f>IFERROR(SUM(V274:V274),"0")</f>
        <v/>
      </c>
      <c r="W276" s="43" t="n"/>
      <c r="X276" s="674" t="n"/>
      <c r="Y276" s="674" t="n"/>
    </row>
    <row r="277" ht="14.25" customHeight="1">
      <c r="A277" s="371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71" t="n"/>
      <c r="Y277" s="371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72" t="n">
        <v>4607091383102</v>
      </c>
      <c r="E278" s="634" t="n"/>
      <c r="F278" s="666" t="n">
        <v>0.17</v>
      </c>
      <c r="G278" s="38" t="n">
        <v>15</v>
      </c>
      <c r="H278" s="666" t="n">
        <v>2.55</v>
      </c>
      <c r="I278" s="666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68" t="n"/>
      <c r="O278" s="668" t="n"/>
      <c r="P278" s="668" t="n"/>
      <c r="Q278" s="634" t="n"/>
      <c r="R278" s="40" t="inlineStr"/>
      <c r="S278" s="40" t="inlineStr"/>
      <c r="T278" s="41" t="inlineStr">
        <is>
          <t>кг</t>
        </is>
      </c>
      <c r="U278" s="669" t="n">
        <v>0</v>
      </c>
      <c r="V278" s="670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80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1" t="n"/>
      <c r="M279" s="672" t="inlineStr">
        <is>
          <t>Итого</t>
        </is>
      </c>
      <c r="N279" s="642" t="n"/>
      <c r="O279" s="642" t="n"/>
      <c r="P279" s="642" t="n"/>
      <c r="Q279" s="642" t="n"/>
      <c r="R279" s="642" t="n"/>
      <c r="S279" s="643" t="n"/>
      <c r="T279" s="43" t="inlineStr">
        <is>
          <t>кор</t>
        </is>
      </c>
      <c r="U279" s="673">
        <f>IFERROR(U278/H278,"0")</f>
        <v/>
      </c>
      <c r="V279" s="673">
        <f>IFERROR(V278/H278,"0")</f>
        <v/>
      </c>
      <c r="W279" s="673">
        <f>IFERROR(IF(W278="",0,W278),"0")</f>
        <v/>
      </c>
      <c r="X279" s="674" t="n"/>
      <c r="Y279" s="674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1" t="n"/>
      <c r="M280" s="672" t="inlineStr">
        <is>
          <t>Итого</t>
        </is>
      </c>
      <c r="N280" s="642" t="n"/>
      <c r="O280" s="642" t="n"/>
      <c r="P280" s="642" t="n"/>
      <c r="Q280" s="642" t="n"/>
      <c r="R280" s="642" t="n"/>
      <c r="S280" s="643" t="n"/>
      <c r="T280" s="43" t="inlineStr">
        <is>
          <t>кг</t>
        </is>
      </c>
      <c r="U280" s="673">
        <f>IFERROR(SUM(U278:U278),"0")</f>
        <v/>
      </c>
      <c r="V280" s="673">
        <f>IFERROR(SUM(V278:V278),"0")</f>
        <v/>
      </c>
      <c r="W280" s="43" t="n"/>
      <c r="X280" s="674" t="n"/>
      <c r="Y280" s="674" t="n"/>
    </row>
    <row r="281" ht="27.75" customHeight="1">
      <c r="A281" s="369" t="inlineStr">
        <is>
          <t>Особый рецепт</t>
        </is>
      </c>
      <c r="B281" s="665" t="n"/>
      <c r="C281" s="665" t="n"/>
      <c r="D281" s="665" t="n"/>
      <c r="E281" s="665" t="n"/>
      <c r="F281" s="665" t="n"/>
      <c r="G281" s="665" t="n"/>
      <c r="H281" s="665" t="n"/>
      <c r="I281" s="665" t="n"/>
      <c r="J281" s="665" t="n"/>
      <c r="K281" s="665" t="n"/>
      <c r="L281" s="665" t="n"/>
      <c r="M281" s="665" t="n"/>
      <c r="N281" s="665" t="n"/>
      <c r="O281" s="665" t="n"/>
      <c r="P281" s="665" t="n"/>
      <c r="Q281" s="665" t="n"/>
      <c r="R281" s="665" t="n"/>
      <c r="S281" s="665" t="n"/>
      <c r="T281" s="665" t="n"/>
      <c r="U281" s="665" t="n"/>
      <c r="V281" s="665" t="n"/>
      <c r="W281" s="665" t="n"/>
      <c r="X281" s="55" t="n"/>
      <c r="Y281" s="55" t="n"/>
    </row>
    <row r="282" ht="16.5" customHeight="1">
      <c r="A282" s="370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0" t="n"/>
      <c r="Y282" s="370" t="n"/>
    </row>
    <row r="283" ht="14.25" customHeight="1">
      <c r="A283" s="371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1" t="n"/>
      <c r="Y283" s="371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72" t="n">
        <v>4607091383997</v>
      </c>
      <c r="E284" s="634" t="n"/>
      <c r="F284" s="666" t="n">
        <v>2.5</v>
      </c>
      <c r="G284" s="38" t="n">
        <v>6</v>
      </c>
      <c r="H284" s="666" t="n">
        <v>15</v>
      </c>
      <c r="I284" s="666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8" t="n"/>
      <c r="O284" s="668" t="n"/>
      <c r="P284" s="668" t="n"/>
      <c r="Q284" s="634" t="n"/>
      <c r="R284" s="40" t="inlineStr"/>
      <c r="S284" s="40" t="inlineStr"/>
      <c r="T284" s="41" t="inlineStr">
        <is>
          <t>кг</t>
        </is>
      </c>
      <c r="U284" s="669" t="n">
        <v>0</v>
      </c>
      <c r="V284" s="670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72" t="n">
        <v>4607091383997</v>
      </c>
      <c r="E285" s="634" t="n"/>
      <c r="F285" s="666" t="n">
        <v>2.5</v>
      </c>
      <c r="G285" s="38" t="n">
        <v>6</v>
      </c>
      <c r="H285" s="666" t="n">
        <v>15</v>
      </c>
      <c r="I285" s="666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68" t="n"/>
      <c r="O285" s="668" t="n"/>
      <c r="P285" s="668" t="n"/>
      <c r="Q285" s="634" t="n"/>
      <c r="R285" s="40" t="inlineStr"/>
      <c r="S285" s="40" t="inlineStr"/>
      <c r="T285" s="41" t="inlineStr">
        <is>
          <t>кг</t>
        </is>
      </c>
      <c r="U285" s="669" t="n">
        <v>1500</v>
      </c>
      <c r="V285" s="670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72" t="n">
        <v>4607091384130</v>
      </c>
      <c r="E286" s="634" t="n"/>
      <c r="F286" s="666" t="n">
        <v>2.5</v>
      </c>
      <c r="G286" s="38" t="n">
        <v>6</v>
      </c>
      <c r="H286" s="666" t="n">
        <v>15</v>
      </c>
      <c r="I286" s="666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2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68" t="n"/>
      <c r="O286" s="668" t="n"/>
      <c r="P286" s="668" t="n"/>
      <c r="Q286" s="634" t="n"/>
      <c r="R286" s="40" t="inlineStr"/>
      <c r="S286" s="40" t="inlineStr"/>
      <c r="T286" s="41" t="inlineStr">
        <is>
          <t>кг</t>
        </is>
      </c>
      <c r="U286" s="669" t="n">
        <v>0</v>
      </c>
      <c r="V286" s="670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72" t="n">
        <v>4607091384130</v>
      </c>
      <c r="E287" s="634" t="n"/>
      <c r="F287" s="666" t="n">
        <v>2.5</v>
      </c>
      <c r="G287" s="38" t="n">
        <v>6</v>
      </c>
      <c r="H287" s="666" t="n">
        <v>15</v>
      </c>
      <c r="I287" s="666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2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68" t="n"/>
      <c r="O287" s="668" t="n"/>
      <c r="P287" s="668" t="n"/>
      <c r="Q287" s="634" t="n"/>
      <c r="R287" s="40" t="inlineStr"/>
      <c r="S287" s="40" t="inlineStr"/>
      <c r="T287" s="41" t="inlineStr">
        <is>
          <t>кг</t>
        </is>
      </c>
      <c r="U287" s="669" t="n">
        <v>0</v>
      </c>
      <c r="V287" s="670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72" t="n">
        <v>4607091384147</v>
      </c>
      <c r="E288" s="634" t="n"/>
      <c r="F288" s="666" t="n">
        <v>2.5</v>
      </c>
      <c r="G288" s="38" t="n">
        <v>6</v>
      </c>
      <c r="H288" s="666" t="n">
        <v>15</v>
      </c>
      <c r="I288" s="666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68" t="n"/>
      <c r="O288" s="668" t="n"/>
      <c r="P288" s="668" t="n"/>
      <c r="Q288" s="634" t="n"/>
      <c r="R288" s="40" t="inlineStr"/>
      <c r="S288" s="40" t="inlineStr"/>
      <c r="T288" s="41" t="inlineStr">
        <is>
          <t>кг</t>
        </is>
      </c>
      <c r="U288" s="669" t="n">
        <v>0</v>
      </c>
      <c r="V288" s="670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72" t="n">
        <v>4607091384147</v>
      </c>
      <c r="E289" s="634" t="n"/>
      <c r="F289" s="666" t="n">
        <v>2.5</v>
      </c>
      <c r="G289" s="38" t="n">
        <v>6</v>
      </c>
      <c r="H289" s="666" t="n">
        <v>15</v>
      </c>
      <c r="I289" s="666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1" t="inlineStr">
        <is>
          <t>Вареные колбасы Особая Особая Весовые П/а Особый рецепт</t>
        </is>
      </c>
      <c r="N289" s="668" t="n"/>
      <c r="O289" s="668" t="n"/>
      <c r="P289" s="668" t="n"/>
      <c r="Q289" s="634" t="n"/>
      <c r="R289" s="40" t="inlineStr"/>
      <c r="S289" s="40" t="inlineStr"/>
      <c r="T289" s="41" t="inlineStr">
        <is>
          <t>кг</t>
        </is>
      </c>
      <c r="U289" s="669" t="n">
        <v>0</v>
      </c>
      <c r="V289" s="670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72" t="n">
        <v>4607091384154</v>
      </c>
      <c r="E290" s="634" t="n"/>
      <c r="F290" s="666" t="n">
        <v>0.5</v>
      </c>
      <c r="G290" s="38" t="n">
        <v>10</v>
      </c>
      <c r="H290" s="666" t="n">
        <v>5</v>
      </c>
      <c r="I290" s="666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68" t="n"/>
      <c r="O290" s="668" t="n"/>
      <c r="P290" s="668" t="n"/>
      <c r="Q290" s="634" t="n"/>
      <c r="R290" s="40" t="inlineStr"/>
      <c r="S290" s="40" t="inlineStr"/>
      <c r="T290" s="41" t="inlineStr">
        <is>
          <t>кг</t>
        </is>
      </c>
      <c r="U290" s="669" t="n">
        <v>0</v>
      </c>
      <c r="V290" s="670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72" t="n">
        <v>4607091384161</v>
      </c>
      <c r="E291" s="634" t="n"/>
      <c r="F291" s="666" t="n">
        <v>0.5</v>
      </c>
      <c r="G291" s="38" t="n">
        <v>10</v>
      </c>
      <c r="H291" s="666" t="n">
        <v>5</v>
      </c>
      <c r="I291" s="666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68" t="n"/>
      <c r="O291" s="668" t="n"/>
      <c r="P291" s="668" t="n"/>
      <c r="Q291" s="634" t="n"/>
      <c r="R291" s="40" t="inlineStr"/>
      <c r="S291" s="40" t="inlineStr"/>
      <c r="T291" s="41" t="inlineStr">
        <is>
          <t>кг</t>
        </is>
      </c>
      <c r="U291" s="669" t="n">
        <v>0</v>
      </c>
      <c r="V291" s="670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80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1" t="n"/>
      <c r="M292" s="672" t="inlineStr">
        <is>
          <t>Итого</t>
        </is>
      </c>
      <c r="N292" s="642" t="n"/>
      <c r="O292" s="642" t="n"/>
      <c r="P292" s="642" t="n"/>
      <c r="Q292" s="642" t="n"/>
      <c r="R292" s="642" t="n"/>
      <c r="S292" s="643" t="n"/>
      <c r="T292" s="43" t="inlineStr">
        <is>
          <t>кор</t>
        </is>
      </c>
      <c r="U292" s="673">
        <f>IFERROR(U284/H284,"0")+IFERROR(U285/H285,"0")+IFERROR(U286/H286,"0")+IFERROR(U287/H287,"0")+IFERROR(U288/H288,"0")+IFERROR(U289/H289,"0")+IFERROR(U290/H290,"0")+IFERROR(U291/H291,"0")</f>
        <v/>
      </c>
      <c r="V292" s="673">
        <f>IFERROR(V284/H284,"0")+IFERROR(V285/H285,"0")+IFERROR(V286/H286,"0")+IFERROR(V287/H287,"0")+IFERROR(V288/H288,"0")+IFERROR(V289/H289,"0")+IFERROR(V290/H290,"0")+IFERROR(V291/H291,"0")</f>
        <v/>
      </c>
      <c r="W292" s="673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4" t="n"/>
      <c r="Y292" s="674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1" t="n"/>
      <c r="M293" s="672" t="inlineStr">
        <is>
          <t>Итого</t>
        </is>
      </c>
      <c r="N293" s="642" t="n"/>
      <c r="O293" s="642" t="n"/>
      <c r="P293" s="642" t="n"/>
      <c r="Q293" s="642" t="n"/>
      <c r="R293" s="642" t="n"/>
      <c r="S293" s="643" t="n"/>
      <c r="T293" s="43" t="inlineStr">
        <is>
          <t>кг</t>
        </is>
      </c>
      <c r="U293" s="673">
        <f>IFERROR(SUM(U284:U291),"0")</f>
        <v/>
      </c>
      <c r="V293" s="673">
        <f>IFERROR(SUM(V284:V291),"0")</f>
        <v/>
      </c>
      <c r="W293" s="43" t="n"/>
      <c r="X293" s="674" t="n"/>
      <c r="Y293" s="674" t="n"/>
    </row>
    <row r="294" ht="14.25" customHeight="1">
      <c r="A294" s="371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71" t="n"/>
      <c r="Y294" s="371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72" t="n">
        <v>4607091383980</v>
      </c>
      <c r="E295" s="634" t="n"/>
      <c r="F295" s="666" t="n">
        <v>2.5</v>
      </c>
      <c r="G295" s="38" t="n">
        <v>6</v>
      </c>
      <c r="H295" s="666" t="n">
        <v>15</v>
      </c>
      <c r="I295" s="666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68" t="n"/>
      <c r="O295" s="668" t="n"/>
      <c r="P295" s="668" t="n"/>
      <c r="Q295" s="634" t="n"/>
      <c r="R295" s="40" t="inlineStr"/>
      <c r="S295" s="40" t="inlineStr"/>
      <c r="T295" s="41" t="inlineStr">
        <is>
          <t>кг</t>
        </is>
      </c>
      <c r="U295" s="669" t="n">
        <v>0</v>
      </c>
      <c r="V295" s="670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72" t="n">
        <v>4607091384178</v>
      </c>
      <c r="E296" s="634" t="n"/>
      <c r="F296" s="666" t="n">
        <v>0.4</v>
      </c>
      <c r="G296" s="38" t="n">
        <v>10</v>
      </c>
      <c r="H296" s="666" t="n">
        <v>4</v>
      </c>
      <c r="I296" s="666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68" t="n"/>
      <c r="O296" s="668" t="n"/>
      <c r="P296" s="668" t="n"/>
      <c r="Q296" s="634" t="n"/>
      <c r="R296" s="40" t="inlineStr"/>
      <c r="S296" s="40" t="inlineStr"/>
      <c r="T296" s="41" t="inlineStr">
        <is>
          <t>кг</t>
        </is>
      </c>
      <c r="U296" s="669" t="n">
        <v>0</v>
      </c>
      <c r="V296" s="67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80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1" t="n"/>
      <c r="M297" s="672" t="inlineStr">
        <is>
          <t>Итого</t>
        </is>
      </c>
      <c r="N297" s="642" t="n"/>
      <c r="O297" s="642" t="n"/>
      <c r="P297" s="642" t="n"/>
      <c r="Q297" s="642" t="n"/>
      <c r="R297" s="642" t="n"/>
      <c r="S297" s="643" t="n"/>
      <c r="T297" s="43" t="inlineStr">
        <is>
          <t>кор</t>
        </is>
      </c>
      <c r="U297" s="673">
        <f>IFERROR(U295/H295,"0")+IFERROR(U296/H296,"0")</f>
        <v/>
      </c>
      <c r="V297" s="673">
        <f>IFERROR(V295/H295,"0")+IFERROR(V296/H296,"0")</f>
        <v/>
      </c>
      <c r="W297" s="673">
        <f>IFERROR(IF(W295="",0,W295),"0")+IFERROR(IF(W296="",0,W296),"0")</f>
        <v/>
      </c>
      <c r="X297" s="674" t="n"/>
      <c r="Y297" s="674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1" t="n"/>
      <c r="M298" s="672" t="inlineStr">
        <is>
          <t>Итого</t>
        </is>
      </c>
      <c r="N298" s="642" t="n"/>
      <c r="O298" s="642" t="n"/>
      <c r="P298" s="642" t="n"/>
      <c r="Q298" s="642" t="n"/>
      <c r="R298" s="642" t="n"/>
      <c r="S298" s="643" t="n"/>
      <c r="T298" s="43" t="inlineStr">
        <is>
          <t>кг</t>
        </is>
      </c>
      <c r="U298" s="673">
        <f>IFERROR(SUM(U295:U296),"0")</f>
        <v/>
      </c>
      <c r="V298" s="673">
        <f>IFERROR(SUM(V295:V296),"0")</f>
        <v/>
      </c>
      <c r="W298" s="43" t="n"/>
      <c r="X298" s="674" t="n"/>
      <c r="Y298" s="674" t="n"/>
    </row>
    <row r="299" ht="14.25" customHeight="1">
      <c r="A299" s="371" t="inlineStr">
        <is>
          <t>Сосиски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71" t="n"/>
      <c r="Y299" s="371" t="n"/>
    </row>
    <row r="300" ht="27" customHeight="1">
      <c r="A300" s="64" t="inlineStr">
        <is>
          <t>SU000246</t>
        </is>
      </c>
      <c r="B300" s="64" t="inlineStr">
        <is>
          <t>P002690</t>
        </is>
      </c>
      <c r="C300" s="37" t="n">
        <v>4301051298</v>
      </c>
      <c r="D300" s="372" t="n">
        <v>4607091384260</v>
      </c>
      <c r="E300" s="634" t="n"/>
      <c r="F300" s="666" t="n">
        <v>1.3</v>
      </c>
      <c r="G300" s="38" t="n">
        <v>6</v>
      </c>
      <c r="H300" s="666" t="n">
        <v>7.8</v>
      </c>
      <c r="I300" s="666" t="n">
        <v>8.364000000000001</v>
      </c>
      <c r="J300" s="38" t="n">
        <v>56</v>
      </c>
      <c r="K300" s="39" t="inlineStr">
        <is>
          <t>СК2</t>
        </is>
      </c>
      <c r="L300" s="38" t="n">
        <v>35</v>
      </c>
      <c r="M300" s="83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0" s="668" t="n"/>
      <c r="O300" s="668" t="n"/>
      <c r="P300" s="668" t="n"/>
      <c r="Q300" s="634" t="n"/>
      <c r="R300" s="40" t="inlineStr"/>
      <c r="S300" s="40" t="inlineStr"/>
      <c r="T300" s="41" t="inlineStr">
        <is>
          <t>кг</t>
        </is>
      </c>
      <c r="U300" s="669" t="n">
        <v>0</v>
      </c>
      <c r="V300" s="670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80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1" t="n"/>
      <c r="M301" s="672" t="inlineStr">
        <is>
          <t>Итого</t>
        </is>
      </c>
      <c r="N301" s="642" t="n"/>
      <c r="O301" s="642" t="n"/>
      <c r="P301" s="642" t="n"/>
      <c r="Q301" s="642" t="n"/>
      <c r="R301" s="642" t="n"/>
      <c r="S301" s="643" t="n"/>
      <c r="T301" s="43" t="inlineStr">
        <is>
          <t>кор</t>
        </is>
      </c>
      <c r="U301" s="673">
        <f>IFERROR(U300/H300,"0")</f>
        <v/>
      </c>
      <c r="V301" s="673">
        <f>IFERROR(V300/H300,"0")</f>
        <v/>
      </c>
      <c r="W301" s="673">
        <f>IFERROR(IF(W300="",0,W300),"0")</f>
        <v/>
      </c>
      <c r="X301" s="674" t="n"/>
      <c r="Y301" s="674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1" t="n"/>
      <c r="M302" s="672" t="inlineStr">
        <is>
          <t>Итого</t>
        </is>
      </c>
      <c r="N302" s="642" t="n"/>
      <c r="O302" s="642" t="n"/>
      <c r="P302" s="642" t="n"/>
      <c r="Q302" s="642" t="n"/>
      <c r="R302" s="642" t="n"/>
      <c r="S302" s="643" t="n"/>
      <c r="T302" s="43" t="inlineStr">
        <is>
          <t>кг</t>
        </is>
      </c>
      <c r="U302" s="673">
        <f>IFERROR(SUM(U300:U300),"0")</f>
        <v/>
      </c>
      <c r="V302" s="673">
        <f>IFERROR(SUM(V300:V300),"0")</f>
        <v/>
      </c>
      <c r="W302" s="43" t="n"/>
      <c r="X302" s="674" t="n"/>
      <c r="Y302" s="674" t="n"/>
    </row>
    <row r="303" ht="14.25" customHeight="1">
      <c r="A303" s="371" t="inlineStr">
        <is>
          <t>Сардельки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1" t="n"/>
      <c r="Y303" s="371" t="n"/>
    </row>
    <row r="304" ht="16.5" customHeight="1">
      <c r="A304" s="64" t="inlineStr">
        <is>
          <t>SU002287</t>
        </is>
      </c>
      <c r="B304" s="64" t="inlineStr">
        <is>
          <t>P002490</t>
        </is>
      </c>
      <c r="C304" s="37" t="n">
        <v>4301060314</v>
      </c>
      <c r="D304" s="372" t="n">
        <v>4607091384673</v>
      </c>
      <c r="E304" s="634" t="n"/>
      <c r="F304" s="666" t="n">
        <v>1.3</v>
      </c>
      <c r="G304" s="38" t="n">
        <v>6</v>
      </c>
      <c r="H304" s="666" t="n">
        <v>7.8</v>
      </c>
      <c r="I304" s="666" t="n">
        <v>8.364000000000001</v>
      </c>
      <c r="J304" s="38" t="n">
        <v>56</v>
      </c>
      <c r="K304" s="39" t="inlineStr">
        <is>
          <t>СК2</t>
        </is>
      </c>
      <c r="L304" s="38" t="n">
        <v>30</v>
      </c>
      <c r="M304" s="83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4" s="668" t="n"/>
      <c r="O304" s="668" t="n"/>
      <c r="P304" s="668" t="n"/>
      <c r="Q304" s="634" t="n"/>
      <c r="R304" s="40" t="inlineStr"/>
      <c r="S304" s="40" t="inlineStr"/>
      <c r="T304" s="41" t="inlineStr">
        <is>
          <t>кг</t>
        </is>
      </c>
      <c r="U304" s="669" t="n">
        <v>0</v>
      </c>
      <c r="V304" s="670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8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1" t="n"/>
      <c r="M305" s="672" t="inlineStr">
        <is>
          <t>Итого</t>
        </is>
      </c>
      <c r="N305" s="642" t="n"/>
      <c r="O305" s="642" t="n"/>
      <c r="P305" s="642" t="n"/>
      <c r="Q305" s="642" t="n"/>
      <c r="R305" s="642" t="n"/>
      <c r="S305" s="643" t="n"/>
      <c r="T305" s="43" t="inlineStr">
        <is>
          <t>кор</t>
        </is>
      </c>
      <c r="U305" s="673">
        <f>IFERROR(U304/H304,"0")</f>
        <v/>
      </c>
      <c r="V305" s="673">
        <f>IFERROR(V304/H304,"0")</f>
        <v/>
      </c>
      <c r="W305" s="673">
        <f>IFERROR(IF(W304="",0,W304),"0")</f>
        <v/>
      </c>
      <c r="X305" s="674" t="n"/>
      <c r="Y305" s="674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1" t="n"/>
      <c r="M306" s="672" t="inlineStr">
        <is>
          <t>Итого</t>
        </is>
      </c>
      <c r="N306" s="642" t="n"/>
      <c r="O306" s="642" t="n"/>
      <c r="P306" s="642" t="n"/>
      <c r="Q306" s="642" t="n"/>
      <c r="R306" s="642" t="n"/>
      <c r="S306" s="643" t="n"/>
      <c r="T306" s="43" t="inlineStr">
        <is>
          <t>кг</t>
        </is>
      </c>
      <c r="U306" s="673">
        <f>IFERROR(SUM(U304:U304),"0")</f>
        <v/>
      </c>
      <c r="V306" s="673">
        <f>IFERROR(SUM(V304:V304),"0")</f>
        <v/>
      </c>
      <c r="W306" s="43" t="n"/>
      <c r="X306" s="674" t="n"/>
      <c r="Y306" s="674" t="n"/>
    </row>
    <row r="307" ht="16.5" customHeight="1">
      <c r="A307" s="370" t="inlineStr">
        <is>
          <t>Особая Без свинины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70" t="n"/>
      <c r="Y307" s="370" t="n"/>
    </row>
    <row r="308" ht="14.25" customHeight="1">
      <c r="A308" s="371" t="inlineStr">
        <is>
          <t>Вареные колбасы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1" t="n"/>
      <c r="Y308" s="371" t="n"/>
    </row>
    <row r="309" ht="27" customHeight="1">
      <c r="A309" s="64" t="inlineStr">
        <is>
          <t>SU002073</t>
        </is>
      </c>
      <c r="B309" s="64" t="inlineStr">
        <is>
          <t>P002563</t>
        </is>
      </c>
      <c r="C309" s="37" t="n">
        <v>4301011324</v>
      </c>
      <c r="D309" s="372" t="n">
        <v>4607091384185</v>
      </c>
      <c r="E309" s="634" t="n"/>
      <c r="F309" s="666" t="n">
        <v>0.8</v>
      </c>
      <c r="G309" s="38" t="n">
        <v>15</v>
      </c>
      <c r="H309" s="666" t="n">
        <v>12</v>
      </c>
      <c r="I309" s="666" t="n">
        <v>12.48</v>
      </c>
      <c r="J309" s="38" t="n">
        <v>56</v>
      </c>
      <c r="K309" s="39" t="inlineStr">
        <is>
          <t>СК2</t>
        </is>
      </c>
      <c r="L309" s="38" t="n">
        <v>60</v>
      </c>
      <c r="M309" s="83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9" s="668" t="n"/>
      <c r="O309" s="668" t="n"/>
      <c r="P309" s="668" t="n"/>
      <c r="Q309" s="634" t="n"/>
      <c r="R309" s="40" t="inlineStr"/>
      <c r="S309" s="40" t="inlineStr"/>
      <c r="T309" s="41" t="inlineStr">
        <is>
          <t>кг</t>
        </is>
      </c>
      <c r="U309" s="669" t="n">
        <v>0</v>
      </c>
      <c r="V309" s="670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SU002187</t>
        </is>
      </c>
      <c r="B310" s="64" t="inlineStr">
        <is>
          <t>P002559</t>
        </is>
      </c>
      <c r="C310" s="37" t="n">
        <v>4301011312</v>
      </c>
      <c r="D310" s="372" t="n">
        <v>4607091384192</v>
      </c>
      <c r="E310" s="634" t="n"/>
      <c r="F310" s="666" t="n">
        <v>1.8</v>
      </c>
      <c r="G310" s="38" t="n">
        <v>6</v>
      </c>
      <c r="H310" s="666" t="n">
        <v>10.8</v>
      </c>
      <c r="I310" s="666" t="n">
        <v>11.28</v>
      </c>
      <c r="J310" s="38" t="n">
        <v>56</v>
      </c>
      <c r="K310" s="39" t="inlineStr">
        <is>
          <t>СК1</t>
        </is>
      </c>
      <c r="L310" s="38" t="n">
        <v>60</v>
      </c>
      <c r="M310" s="83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0" s="668" t="n"/>
      <c r="O310" s="668" t="n"/>
      <c r="P310" s="668" t="n"/>
      <c r="Q310" s="634" t="n"/>
      <c r="R310" s="40" t="inlineStr"/>
      <c r="S310" s="40" t="inlineStr"/>
      <c r="T310" s="41" t="inlineStr">
        <is>
          <t>кг</t>
        </is>
      </c>
      <c r="U310" s="669" t="n">
        <v>0</v>
      </c>
      <c r="V310" s="67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SU002899</t>
        </is>
      </c>
      <c r="B311" s="64" t="inlineStr">
        <is>
          <t>P003323</t>
        </is>
      </c>
      <c r="C311" s="37" t="n">
        <v>4301011483</v>
      </c>
      <c r="D311" s="372" t="n">
        <v>4680115881907</v>
      </c>
      <c r="E311" s="634" t="n"/>
      <c r="F311" s="666" t="n">
        <v>1.8</v>
      </c>
      <c r="G311" s="38" t="n">
        <v>6</v>
      </c>
      <c r="H311" s="666" t="n">
        <v>10.8</v>
      </c>
      <c r="I311" s="666" t="n">
        <v>11.28</v>
      </c>
      <c r="J311" s="38" t="n">
        <v>56</v>
      </c>
      <c r="K311" s="39" t="inlineStr">
        <is>
          <t>СК2</t>
        </is>
      </c>
      <c r="L311" s="38" t="n">
        <v>60</v>
      </c>
      <c r="M311" s="84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1" s="668" t="n"/>
      <c r="O311" s="668" t="n"/>
      <c r="P311" s="668" t="n"/>
      <c r="Q311" s="634" t="n"/>
      <c r="R311" s="40" t="inlineStr"/>
      <c r="S311" s="40" t="inlineStr"/>
      <c r="T311" s="41" t="inlineStr">
        <is>
          <t>кг</t>
        </is>
      </c>
      <c r="U311" s="669" t="n">
        <v>0</v>
      </c>
      <c r="V311" s="670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SU002462</t>
        </is>
      </c>
      <c r="B312" s="64" t="inlineStr">
        <is>
          <t>P002768</t>
        </is>
      </c>
      <c r="C312" s="37" t="n">
        <v>4301011303</v>
      </c>
      <c r="D312" s="372" t="n">
        <v>4607091384680</v>
      </c>
      <c r="E312" s="634" t="n"/>
      <c r="F312" s="666" t="n">
        <v>0.4</v>
      </c>
      <c r="G312" s="38" t="n">
        <v>10</v>
      </c>
      <c r="H312" s="666" t="n">
        <v>4</v>
      </c>
      <c r="I312" s="666" t="n">
        <v>4.21</v>
      </c>
      <c r="J312" s="38" t="n">
        <v>120</v>
      </c>
      <c r="K312" s="39" t="inlineStr">
        <is>
          <t>СК2</t>
        </is>
      </c>
      <c r="L312" s="38" t="n">
        <v>60</v>
      </c>
      <c r="M312" s="84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2" s="668" t="n"/>
      <c r="O312" s="668" t="n"/>
      <c r="P312" s="668" t="n"/>
      <c r="Q312" s="634" t="n"/>
      <c r="R312" s="40" t="inlineStr"/>
      <c r="S312" s="40" t="inlineStr"/>
      <c r="T312" s="41" t="inlineStr">
        <is>
          <t>кг</t>
        </is>
      </c>
      <c r="U312" s="669" t="n">
        <v>0</v>
      </c>
      <c r="V312" s="670">
        <f>IFERROR(IF(U312="",0,CEILING((U312/$H312),1)*$H312),"")</f>
        <v/>
      </c>
      <c r="W312" s="42">
        <f>IFERROR(IF(V312=0,"",ROUNDUP(V312/H312,0)*0.00937),"")</f>
        <v/>
      </c>
      <c r="X312" s="69" t="inlineStr"/>
      <c r="Y312" s="70" t="inlineStr"/>
      <c r="AC312" s="71" t="n"/>
      <c r="AZ312" s="240" t="inlineStr">
        <is>
          <t>КИ</t>
        </is>
      </c>
    </row>
    <row r="313">
      <c r="A313" s="380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1" t="n"/>
      <c r="M313" s="672" t="inlineStr">
        <is>
          <t>Итого</t>
        </is>
      </c>
      <c r="N313" s="642" t="n"/>
      <c r="O313" s="642" t="n"/>
      <c r="P313" s="642" t="n"/>
      <c r="Q313" s="642" t="n"/>
      <c r="R313" s="642" t="n"/>
      <c r="S313" s="643" t="n"/>
      <c r="T313" s="43" t="inlineStr">
        <is>
          <t>кор</t>
        </is>
      </c>
      <c r="U313" s="673">
        <f>IFERROR(U309/H309,"0")+IFERROR(U310/H310,"0")+IFERROR(U311/H311,"0")+IFERROR(U312/H312,"0")</f>
        <v/>
      </c>
      <c r="V313" s="673">
        <f>IFERROR(V309/H309,"0")+IFERROR(V310/H310,"0")+IFERROR(V311/H311,"0")+IFERROR(V312/H312,"0")</f>
        <v/>
      </c>
      <c r="W313" s="673">
        <f>IFERROR(IF(W309="",0,W309),"0")+IFERROR(IF(W310="",0,W310),"0")+IFERROR(IF(W311="",0,W311),"0")+IFERROR(IF(W312="",0,W312),"0")</f>
        <v/>
      </c>
      <c r="X313" s="674" t="n"/>
      <c r="Y313" s="674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1" t="n"/>
      <c r="M314" s="672" t="inlineStr">
        <is>
          <t>Итого</t>
        </is>
      </c>
      <c r="N314" s="642" t="n"/>
      <c r="O314" s="642" t="n"/>
      <c r="P314" s="642" t="n"/>
      <c r="Q314" s="642" t="n"/>
      <c r="R314" s="642" t="n"/>
      <c r="S314" s="643" t="n"/>
      <c r="T314" s="43" t="inlineStr">
        <is>
          <t>кг</t>
        </is>
      </c>
      <c r="U314" s="673">
        <f>IFERROR(SUM(U309:U312),"0")</f>
        <v/>
      </c>
      <c r="V314" s="673">
        <f>IFERROR(SUM(V309:V312),"0")</f>
        <v/>
      </c>
      <c r="W314" s="43" t="n"/>
      <c r="X314" s="674" t="n"/>
      <c r="Y314" s="674" t="n"/>
    </row>
    <row r="315" ht="14.25" customHeight="1">
      <c r="A315" s="371" t="inlineStr">
        <is>
          <t>Копченые колбасы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71" t="n"/>
      <c r="Y315" s="371" t="n"/>
    </row>
    <row r="316" ht="27" customHeight="1">
      <c r="A316" s="64" t="inlineStr">
        <is>
          <t>SU002360</t>
        </is>
      </c>
      <c r="B316" s="64" t="inlineStr">
        <is>
          <t>P002629</t>
        </is>
      </c>
      <c r="C316" s="37" t="n">
        <v>4301031139</v>
      </c>
      <c r="D316" s="372" t="n">
        <v>4607091384802</v>
      </c>
      <c r="E316" s="634" t="n"/>
      <c r="F316" s="666" t="n">
        <v>0.73</v>
      </c>
      <c r="G316" s="38" t="n">
        <v>6</v>
      </c>
      <c r="H316" s="666" t="n">
        <v>4.38</v>
      </c>
      <c r="I316" s="666" t="n">
        <v>4.58</v>
      </c>
      <c r="J316" s="38" t="n">
        <v>156</v>
      </c>
      <c r="K316" s="39" t="inlineStr">
        <is>
          <t>СК2</t>
        </is>
      </c>
      <c r="L316" s="38" t="n">
        <v>35</v>
      </c>
      <c r="M316" s="84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6" s="668" t="n"/>
      <c r="O316" s="668" t="n"/>
      <c r="P316" s="668" t="n"/>
      <c r="Q316" s="634" t="n"/>
      <c r="R316" s="40" t="inlineStr"/>
      <c r="S316" s="40" t="inlineStr"/>
      <c r="T316" s="41" t="inlineStr">
        <is>
          <t>кг</t>
        </is>
      </c>
      <c r="U316" s="669" t="n">
        <v>0</v>
      </c>
      <c r="V316" s="670">
        <f>IFERROR(IF(U316="",0,CEILING((U316/$H316),1)*$H316),"")</f>
        <v/>
      </c>
      <c r="W316" s="42">
        <f>IFERROR(IF(V316=0,"",ROUNDUP(V316/H316,0)*0.00753),"")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SU002361</t>
        </is>
      </c>
      <c r="B317" s="64" t="inlineStr">
        <is>
          <t>P002630</t>
        </is>
      </c>
      <c r="C317" s="37" t="n">
        <v>4301031140</v>
      </c>
      <c r="D317" s="372" t="n">
        <v>4607091384826</v>
      </c>
      <c r="E317" s="634" t="n"/>
      <c r="F317" s="666" t="n">
        <v>0.35</v>
      </c>
      <c r="G317" s="38" t="n">
        <v>8</v>
      </c>
      <c r="H317" s="666" t="n">
        <v>2.8</v>
      </c>
      <c r="I317" s="666" t="n">
        <v>2.9</v>
      </c>
      <c r="J317" s="38" t="n">
        <v>234</v>
      </c>
      <c r="K317" s="39" t="inlineStr">
        <is>
          <t>СК2</t>
        </is>
      </c>
      <c r="L317" s="38" t="n">
        <v>35</v>
      </c>
      <c r="M317" s="84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7" s="668" t="n"/>
      <c r="O317" s="668" t="n"/>
      <c r="P317" s="668" t="n"/>
      <c r="Q317" s="634" t="n"/>
      <c r="R317" s="40" t="inlineStr"/>
      <c r="S317" s="40" t="inlineStr"/>
      <c r="T317" s="41" t="inlineStr">
        <is>
          <t>кг</t>
        </is>
      </c>
      <c r="U317" s="669" t="n">
        <v>0</v>
      </c>
      <c r="V317" s="670">
        <f>IFERROR(IF(U317="",0,CEILING((U317/$H317),1)*$H317),"")</f>
        <v/>
      </c>
      <c r="W317" s="42">
        <f>IFERROR(IF(V317=0,"",ROUNDUP(V317/H317,0)*0.00502),"")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80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1" t="n"/>
      <c r="M318" s="672" t="inlineStr">
        <is>
          <t>Итого</t>
        </is>
      </c>
      <c r="N318" s="642" t="n"/>
      <c r="O318" s="642" t="n"/>
      <c r="P318" s="642" t="n"/>
      <c r="Q318" s="642" t="n"/>
      <c r="R318" s="642" t="n"/>
      <c r="S318" s="643" t="n"/>
      <c r="T318" s="43" t="inlineStr">
        <is>
          <t>кор</t>
        </is>
      </c>
      <c r="U318" s="673">
        <f>IFERROR(U316/H316,"0")+IFERROR(U317/H317,"0")</f>
        <v/>
      </c>
      <c r="V318" s="673">
        <f>IFERROR(V316/H316,"0")+IFERROR(V317/H317,"0")</f>
        <v/>
      </c>
      <c r="W318" s="673">
        <f>IFERROR(IF(W316="",0,W316),"0")+IFERROR(IF(W317="",0,W317),"0")</f>
        <v/>
      </c>
      <c r="X318" s="674" t="n"/>
      <c r="Y318" s="674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1" t="n"/>
      <c r="M319" s="672" t="inlineStr">
        <is>
          <t>Итого</t>
        </is>
      </c>
      <c r="N319" s="642" t="n"/>
      <c r="O319" s="642" t="n"/>
      <c r="P319" s="642" t="n"/>
      <c r="Q319" s="642" t="n"/>
      <c r="R319" s="642" t="n"/>
      <c r="S319" s="643" t="n"/>
      <c r="T319" s="43" t="inlineStr">
        <is>
          <t>кг</t>
        </is>
      </c>
      <c r="U319" s="673">
        <f>IFERROR(SUM(U316:U317),"0")</f>
        <v/>
      </c>
      <c r="V319" s="673">
        <f>IFERROR(SUM(V316:V317),"0")</f>
        <v/>
      </c>
      <c r="W319" s="43" t="n"/>
      <c r="X319" s="674" t="n"/>
      <c r="Y319" s="674" t="n"/>
    </row>
    <row r="320" ht="14.25" customHeight="1">
      <c r="A320" s="371" t="inlineStr">
        <is>
          <t>Сосиски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1" t="n"/>
      <c r="Y320" s="371" t="n"/>
    </row>
    <row r="321" ht="27" customHeight="1">
      <c r="A321" s="64" t="inlineStr">
        <is>
          <t>SU002074</t>
        </is>
      </c>
      <c r="B321" s="64" t="inlineStr">
        <is>
          <t>P002693</t>
        </is>
      </c>
      <c r="C321" s="37" t="n">
        <v>4301051303</v>
      </c>
      <c r="D321" s="372" t="n">
        <v>4607091384246</v>
      </c>
      <c r="E321" s="634" t="n"/>
      <c r="F321" s="666" t="n">
        <v>1.3</v>
      </c>
      <c r="G321" s="38" t="n">
        <v>6</v>
      </c>
      <c r="H321" s="666" t="n">
        <v>7.8</v>
      </c>
      <c r="I321" s="666" t="n">
        <v>8.364000000000001</v>
      </c>
      <c r="J321" s="38" t="n">
        <v>56</v>
      </c>
      <c r="K321" s="39" t="inlineStr">
        <is>
          <t>СК2</t>
        </is>
      </c>
      <c r="L321" s="38" t="n">
        <v>40</v>
      </c>
      <c r="M321" s="84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1" s="668" t="n"/>
      <c r="O321" s="668" t="n"/>
      <c r="P321" s="668" t="n"/>
      <c r="Q321" s="634" t="n"/>
      <c r="R321" s="40" t="inlineStr"/>
      <c r="S321" s="40" t="inlineStr"/>
      <c r="T321" s="41" t="inlineStr">
        <is>
          <t>кг</t>
        </is>
      </c>
      <c r="U321" s="669" t="n">
        <v>50</v>
      </c>
      <c r="V321" s="670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SU002896</t>
        </is>
      </c>
      <c r="B322" s="64" t="inlineStr">
        <is>
          <t>P003330</t>
        </is>
      </c>
      <c r="C322" s="37" t="n">
        <v>4301051445</v>
      </c>
      <c r="D322" s="372" t="n">
        <v>4680115881976</v>
      </c>
      <c r="E322" s="634" t="n"/>
      <c r="F322" s="666" t="n">
        <v>1.3</v>
      </c>
      <c r="G322" s="38" t="n">
        <v>6</v>
      </c>
      <c r="H322" s="666" t="n">
        <v>7.8</v>
      </c>
      <c r="I322" s="666" t="n">
        <v>8.279999999999999</v>
      </c>
      <c r="J322" s="38" t="n">
        <v>56</v>
      </c>
      <c r="K322" s="39" t="inlineStr">
        <is>
          <t>СК2</t>
        </is>
      </c>
      <c r="L322" s="38" t="n">
        <v>40</v>
      </c>
      <c r="M322" s="84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2" s="668" t="n"/>
      <c r="O322" s="668" t="n"/>
      <c r="P322" s="668" t="n"/>
      <c r="Q322" s="634" t="n"/>
      <c r="R322" s="40" t="inlineStr"/>
      <c r="S322" s="40" t="inlineStr"/>
      <c r="T322" s="41" t="inlineStr">
        <is>
          <t>кг</t>
        </is>
      </c>
      <c r="U322" s="669" t="n">
        <v>0</v>
      </c>
      <c r="V322" s="670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SU002205</t>
        </is>
      </c>
      <c r="B323" s="64" t="inlineStr">
        <is>
          <t>P002694</t>
        </is>
      </c>
      <c r="C323" s="37" t="n">
        <v>4301051297</v>
      </c>
      <c r="D323" s="372" t="n">
        <v>4607091384253</v>
      </c>
      <c r="E323" s="634" t="n"/>
      <c r="F323" s="666" t="n">
        <v>0.4</v>
      </c>
      <c r="G323" s="38" t="n">
        <v>6</v>
      </c>
      <c r="H323" s="666" t="n">
        <v>2.4</v>
      </c>
      <c r="I323" s="666" t="n">
        <v>2.684</v>
      </c>
      <c r="J323" s="38" t="n">
        <v>156</v>
      </c>
      <c r="K323" s="39" t="inlineStr">
        <is>
          <t>СК2</t>
        </is>
      </c>
      <c r="L323" s="38" t="n">
        <v>40</v>
      </c>
      <c r="M323" s="84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3" s="668" t="n"/>
      <c r="O323" s="668" t="n"/>
      <c r="P323" s="668" t="n"/>
      <c r="Q323" s="634" t="n"/>
      <c r="R323" s="40" t="inlineStr"/>
      <c r="S323" s="40" t="inlineStr"/>
      <c r="T323" s="41" t="inlineStr">
        <is>
          <t>кг</t>
        </is>
      </c>
      <c r="U323" s="669" t="n">
        <v>0</v>
      </c>
      <c r="V323" s="670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SU002895</t>
        </is>
      </c>
      <c r="B324" s="64" t="inlineStr">
        <is>
          <t>P003329</t>
        </is>
      </c>
      <c r="C324" s="37" t="n">
        <v>4301051444</v>
      </c>
      <c r="D324" s="372" t="n">
        <v>4680115881969</v>
      </c>
      <c r="E324" s="634" t="n"/>
      <c r="F324" s="666" t="n">
        <v>0.4</v>
      </c>
      <c r="G324" s="38" t="n">
        <v>6</v>
      </c>
      <c r="H324" s="666" t="n">
        <v>2.4</v>
      </c>
      <c r="I324" s="666" t="n">
        <v>2.6</v>
      </c>
      <c r="J324" s="38" t="n">
        <v>156</v>
      </c>
      <c r="K324" s="39" t="inlineStr">
        <is>
          <t>СК2</t>
        </is>
      </c>
      <c r="L324" s="38" t="n">
        <v>40</v>
      </c>
      <c r="M324" s="84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4" s="668" t="n"/>
      <c r="O324" s="668" t="n"/>
      <c r="P324" s="668" t="n"/>
      <c r="Q324" s="634" t="n"/>
      <c r="R324" s="40" t="inlineStr"/>
      <c r="S324" s="40" t="inlineStr"/>
      <c r="T324" s="41" t="inlineStr">
        <is>
          <t>кг</t>
        </is>
      </c>
      <c r="U324" s="669" t="n">
        <v>0</v>
      </c>
      <c r="V324" s="670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>
      <c r="A325" s="380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1" t="n"/>
      <c r="M325" s="672" t="inlineStr">
        <is>
          <t>Итого</t>
        </is>
      </c>
      <c r="N325" s="642" t="n"/>
      <c r="O325" s="642" t="n"/>
      <c r="P325" s="642" t="n"/>
      <c r="Q325" s="642" t="n"/>
      <c r="R325" s="642" t="n"/>
      <c r="S325" s="643" t="n"/>
      <c r="T325" s="43" t="inlineStr">
        <is>
          <t>кор</t>
        </is>
      </c>
      <c r="U325" s="673">
        <f>IFERROR(U321/H321,"0")+IFERROR(U322/H322,"0")+IFERROR(U323/H323,"0")+IFERROR(U324/H324,"0")</f>
        <v/>
      </c>
      <c r="V325" s="673">
        <f>IFERROR(V321/H321,"0")+IFERROR(V322/H322,"0")+IFERROR(V323/H323,"0")+IFERROR(V324/H324,"0")</f>
        <v/>
      </c>
      <c r="W325" s="673">
        <f>IFERROR(IF(W321="",0,W321),"0")+IFERROR(IF(W322="",0,W322),"0")+IFERROR(IF(W323="",0,W323),"0")+IFERROR(IF(W324="",0,W324),"0")</f>
        <v/>
      </c>
      <c r="X325" s="674" t="n"/>
      <c r="Y325" s="674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1" t="n"/>
      <c r="M326" s="672" t="inlineStr">
        <is>
          <t>Итого</t>
        </is>
      </c>
      <c r="N326" s="642" t="n"/>
      <c r="O326" s="642" t="n"/>
      <c r="P326" s="642" t="n"/>
      <c r="Q326" s="642" t="n"/>
      <c r="R326" s="642" t="n"/>
      <c r="S326" s="643" t="n"/>
      <c r="T326" s="43" t="inlineStr">
        <is>
          <t>кг</t>
        </is>
      </c>
      <c r="U326" s="673">
        <f>IFERROR(SUM(U321:U324),"0")</f>
        <v/>
      </c>
      <c r="V326" s="673">
        <f>IFERROR(SUM(V321:V324),"0")</f>
        <v/>
      </c>
      <c r="W326" s="43" t="n"/>
      <c r="X326" s="674" t="n"/>
      <c r="Y326" s="674" t="n"/>
    </row>
    <row r="327" ht="14.25" customHeight="1">
      <c r="A327" s="371" t="inlineStr">
        <is>
          <t>Сардельки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71" t="n"/>
      <c r="Y327" s="371" t="n"/>
    </row>
    <row r="328" ht="27" customHeight="1">
      <c r="A328" s="64" t="inlineStr">
        <is>
          <t>SU002472</t>
        </is>
      </c>
      <c r="B328" s="64" t="inlineStr">
        <is>
          <t>P002973</t>
        </is>
      </c>
      <c r="C328" s="37" t="n">
        <v>4301060322</v>
      </c>
      <c r="D328" s="372" t="n">
        <v>4607091389357</v>
      </c>
      <c r="E328" s="634" t="n"/>
      <c r="F328" s="666" t="n">
        <v>1.3</v>
      </c>
      <c r="G328" s="38" t="n">
        <v>6</v>
      </c>
      <c r="H328" s="666" t="n">
        <v>7.8</v>
      </c>
      <c r="I328" s="66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4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8" s="668" t="n"/>
      <c r="O328" s="668" t="n"/>
      <c r="P328" s="668" t="n"/>
      <c r="Q328" s="634" t="n"/>
      <c r="R328" s="40" t="inlineStr"/>
      <c r="S328" s="40" t="inlineStr"/>
      <c r="T328" s="41" t="inlineStr">
        <is>
          <t>кг</t>
        </is>
      </c>
      <c r="U328" s="669" t="n">
        <v>0</v>
      </c>
      <c r="V328" s="67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80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1" t="n"/>
      <c r="M329" s="672" t="inlineStr">
        <is>
          <t>Итого</t>
        </is>
      </c>
      <c r="N329" s="642" t="n"/>
      <c r="O329" s="642" t="n"/>
      <c r="P329" s="642" t="n"/>
      <c r="Q329" s="642" t="n"/>
      <c r="R329" s="642" t="n"/>
      <c r="S329" s="643" t="n"/>
      <c r="T329" s="43" t="inlineStr">
        <is>
          <t>кор</t>
        </is>
      </c>
      <c r="U329" s="673">
        <f>IFERROR(U328/H328,"0")</f>
        <v/>
      </c>
      <c r="V329" s="673">
        <f>IFERROR(V328/H328,"0")</f>
        <v/>
      </c>
      <c r="W329" s="673">
        <f>IFERROR(IF(W328="",0,W328),"0")</f>
        <v/>
      </c>
      <c r="X329" s="674" t="n"/>
      <c r="Y329" s="674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1" t="n"/>
      <c r="M330" s="672" t="inlineStr">
        <is>
          <t>Итого</t>
        </is>
      </c>
      <c r="N330" s="642" t="n"/>
      <c r="O330" s="642" t="n"/>
      <c r="P330" s="642" t="n"/>
      <c r="Q330" s="642" t="n"/>
      <c r="R330" s="642" t="n"/>
      <c r="S330" s="643" t="n"/>
      <c r="T330" s="43" t="inlineStr">
        <is>
          <t>кг</t>
        </is>
      </c>
      <c r="U330" s="673">
        <f>IFERROR(SUM(U328:U328),"0")</f>
        <v/>
      </c>
      <c r="V330" s="673">
        <f>IFERROR(SUM(V328:V328),"0")</f>
        <v/>
      </c>
      <c r="W330" s="43" t="n"/>
      <c r="X330" s="674" t="n"/>
      <c r="Y330" s="674" t="n"/>
    </row>
    <row r="331" ht="27.75" customHeight="1">
      <c r="A331" s="369" t="inlineStr">
        <is>
          <t>Баварушка</t>
        </is>
      </c>
      <c r="B331" s="665" t="n"/>
      <c r="C331" s="665" t="n"/>
      <c r="D331" s="665" t="n"/>
      <c r="E331" s="665" t="n"/>
      <c r="F331" s="665" t="n"/>
      <c r="G331" s="665" t="n"/>
      <c r="H331" s="665" t="n"/>
      <c r="I331" s="665" t="n"/>
      <c r="J331" s="665" t="n"/>
      <c r="K331" s="665" t="n"/>
      <c r="L331" s="665" t="n"/>
      <c r="M331" s="665" t="n"/>
      <c r="N331" s="665" t="n"/>
      <c r="O331" s="665" t="n"/>
      <c r="P331" s="665" t="n"/>
      <c r="Q331" s="665" t="n"/>
      <c r="R331" s="665" t="n"/>
      <c r="S331" s="665" t="n"/>
      <c r="T331" s="665" t="n"/>
      <c r="U331" s="665" t="n"/>
      <c r="V331" s="665" t="n"/>
      <c r="W331" s="665" t="n"/>
      <c r="X331" s="55" t="n"/>
      <c r="Y331" s="55" t="n"/>
    </row>
    <row r="332" ht="16.5" customHeight="1">
      <c r="A332" s="370" t="inlineStr">
        <is>
          <t>Филейбургская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0" t="n"/>
      <c r="Y332" s="370" t="n"/>
    </row>
    <row r="333" ht="14.25" customHeight="1">
      <c r="A333" s="371" t="inlineStr">
        <is>
          <t>Вареные колбасы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1" t="n"/>
      <c r="Y333" s="371" t="n"/>
    </row>
    <row r="334" ht="27" customHeight="1">
      <c r="A334" s="64" t="inlineStr">
        <is>
          <t>SU002477</t>
        </is>
      </c>
      <c r="B334" s="64" t="inlineStr">
        <is>
          <t>P003148</t>
        </is>
      </c>
      <c r="C334" s="37" t="n">
        <v>4301011428</v>
      </c>
      <c r="D334" s="372" t="n">
        <v>4607091389708</v>
      </c>
      <c r="E334" s="634" t="n"/>
      <c r="F334" s="666" t="n">
        <v>0.45</v>
      </c>
      <c r="G334" s="38" t="n">
        <v>6</v>
      </c>
      <c r="H334" s="666" t="n">
        <v>2.7</v>
      </c>
      <c r="I334" s="666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4" s="668" t="n"/>
      <c r="O334" s="668" t="n"/>
      <c r="P334" s="668" t="n"/>
      <c r="Q334" s="634" t="n"/>
      <c r="R334" s="40" t="inlineStr"/>
      <c r="S334" s="40" t="inlineStr"/>
      <c r="T334" s="41" t="inlineStr">
        <is>
          <t>кг</t>
        </is>
      </c>
      <c r="U334" s="669" t="n">
        <v>0</v>
      </c>
      <c r="V334" s="670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 ht="27" customHeight="1">
      <c r="A335" s="64" t="inlineStr">
        <is>
          <t>SU002476</t>
        </is>
      </c>
      <c r="B335" s="64" t="inlineStr">
        <is>
          <t>P003147</t>
        </is>
      </c>
      <c r="C335" s="37" t="n">
        <v>4301011427</v>
      </c>
      <c r="D335" s="372" t="n">
        <v>4607091389692</v>
      </c>
      <c r="E335" s="634" t="n"/>
      <c r="F335" s="666" t="n">
        <v>0.45</v>
      </c>
      <c r="G335" s="38" t="n">
        <v>6</v>
      </c>
      <c r="H335" s="666" t="n">
        <v>2.7</v>
      </c>
      <c r="I335" s="666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5" s="668" t="n"/>
      <c r="O335" s="668" t="n"/>
      <c r="P335" s="668" t="n"/>
      <c r="Q335" s="634" t="n"/>
      <c r="R335" s="40" t="inlineStr"/>
      <c r="S335" s="40" t="inlineStr"/>
      <c r="T335" s="41" t="inlineStr">
        <is>
          <t>кг</t>
        </is>
      </c>
      <c r="U335" s="669" t="n">
        <v>0</v>
      </c>
      <c r="V335" s="670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>
      <c r="A336" s="380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71" t="n"/>
      <c r="M336" s="672" t="inlineStr">
        <is>
          <t>Итого</t>
        </is>
      </c>
      <c r="N336" s="642" t="n"/>
      <c r="O336" s="642" t="n"/>
      <c r="P336" s="642" t="n"/>
      <c r="Q336" s="642" t="n"/>
      <c r="R336" s="642" t="n"/>
      <c r="S336" s="643" t="n"/>
      <c r="T336" s="43" t="inlineStr">
        <is>
          <t>кор</t>
        </is>
      </c>
      <c r="U336" s="673">
        <f>IFERROR(U334/H334,"0")+IFERROR(U335/H335,"0")</f>
        <v/>
      </c>
      <c r="V336" s="673">
        <f>IFERROR(V334/H334,"0")+IFERROR(V335/H335,"0")</f>
        <v/>
      </c>
      <c r="W336" s="673">
        <f>IFERROR(IF(W334="",0,W334),"0")+IFERROR(IF(W335="",0,W335),"0")</f>
        <v/>
      </c>
      <c r="X336" s="674" t="n"/>
      <c r="Y336" s="674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1" t="n"/>
      <c r="M337" s="672" t="inlineStr">
        <is>
          <t>Итого</t>
        </is>
      </c>
      <c r="N337" s="642" t="n"/>
      <c r="O337" s="642" t="n"/>
      <c r="P337" s="642" t="n"/>
      <c r="Q337" s="642" t="n"/>
      <c r="R337" s="642" t="n"/>
      <c r="S337" s="643" t="n"/>
      <c r="T337" s="43" t="inlineStr">
        <is>
          <t>кг</t>
        </is>
      </c>
      <c r="U337" s="673">
        <f>IFERROR(SUM(U334:U335),"0")</f>
        <v/>
      </c>
      <c r="V337" s="673">
        <f>IFERROR(SUM(V334:V335),"0")</f>
        <v/>
      </c>
      <c r="W337" s="43" t="n"/>
      <c r="X337" s="674" t="n"/>
      <c r="Y337" s="674" t="n"/>
    </row>
    <row r="338" ht="14.25" customHeight="1">
      <c r="A338" s="371" t="inlineStr">
        <is>
          <t>Копченые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1" t="n"/>
      <c r="Y338" s="371" t="n"/>
    </row>
    <row r="339" ht="27" customHeight="1">
      <c r="A339" s="64" t="inlineStr">
        <is>
          <t>SU002614</t>
        </is>
      </c>
      <c r="B339" s="64" t="inlineStr">
        <is>
          <t>P003138</t>
        </is>
      </c>
      <c r="C339" s="37" t="n">
        <v>4301031177</v>
      </c>
      <c r="D339" s="372" t="n">
        <v>4607091389753</v>
      </c>
      <c r="E339" s="634" t="n"/>
      <c r="F339" s="666" t="n">
        <v>0.7</v>
      </c>
      <c r="G339" s="38" t="n">
        <v>6</v>
      </c>
      <c r="H339" s="666" t="n">
        <v>4.2</v>
      </c>
      <c r="I339" s="666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5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9" s="668" t="n"/>
      <c r="O339" s="668" t="n"/>
      <c r="P339" s="668" t="n"/>
      <c r="Q339" s="634" t="n"/>
      <c r="R339" s="40" t="inlineStr"/>
      <c r="S339" s="40" t="inlineStr"/>
      <c r="T339" s="41" t="inlineStr">
        <is>
          <t>кг</t>
        </is>
      </c>
      <c r="U339" s="669" t="n">
        <v>0</v>
      </c>
      <c r="V339" s="670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SU002615</t>
        </is>
      </c>
      <c r="B340" s="64" t="inlineStr">
        <is>
          <t>P003136</t>
        </is>
      </c>
      <c r="C340" s="37" t="n">
        <v>4301031174</v>
      </c>
      <c r="D340" s="372" t="n">
        <v>4607091389760</v>
      </c>
      <c r="E340" s="634" t="n"/>
      <c r="F340" s="666" t="n">
        <v>0.7</v>
      </c>
      <c r="G340" s="38" t="n">
        <v>6</v>
      </c>
      <c r="H340" s="666" t="n">
        <v>4.2</v>
      </c>
      <c r="I340" s="666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0" s="668" t="n"/>
      <c r="O340" s="668" t="n"/>
      <c r="P340" s="668" t="n"/>
      <c r="Q340" s="634" t="n"/>
      <c r="R340" s="40" t="inlineStr"/>
      <c r="S340" s="40" t="inlineStr"/>
      <c r="T340" s="41" t="inlineStr">
        <is>
          <t>кг</t>
        </is>
      </c>
      <c r="U340" s="669" t="n">
        <v>0</v>
      </c>
      <c r="V340" s="67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SU002613</t>
        </is>
      </c>
      <c r="B341" s="64" t="inlineStr">
        <is>
          <t>P003133</t>
        </is>
      </c>
      <c r="C341" s="37" t="n">
        <v>4301031175</v>
      </c>
      <c r="D341" s="372" t="n">
        <v>4607091389746</v>
      </c>
      <c r="E341" s="634" t="n"/>
      <c r="F341" s="666" t="n">
        <v>0.7</v>
      </c>
      <c r="G341" s="38" t="n">
        <v>6</v>
      </c>
      <c r="H341" s="666" t="n">
        <v>4.2</v>
      </c>
      <c r="I341" s="666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1" s="668" t="n"/>
      <c r="O341" s="668" t="n"/>
      <c r="P341" s="668" t="n"/>
      <c r="Q341" s="634" t="n"/>
      <c r="R341" s="40" t="inlineStr"/>
      <c r="S341" s="40" t="inlineStr"/>
      <c r="T341" s="41" t="inlineStr">
        <is>
          <t>кг</t>
        </is>
      </c>
      <c r="U341" s="669" t="n">
        <v>0</v>
      </c>
      <c r="V341" s="67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37.5" customHeight="1">
      <c r="A342" s="64" t="inlineStr">
        <is>
          <t>SU003035</t>
        </is>
      </c>
      <c r="B342" s="64" t="inlineStr">
        <is>
          <t>P003496</t>
        </is>
      </c>
      <c r="C342" s="37" t="n">
        <v>4301031236</v>
      </c>
      <c r="D342" s="372" t="n">
        <v>4680115882928</v>
      </c>
      <c r="E342" s="634" t="n"/>
      <c r="F342" s="666" t="n">
        <v>0.28</v>
      </c>
      <c r="G342" s="38" t="n">
        <v>6</v>
      </c>
      <c r="H342" s="666" t="n">
        <v>1.68</v>
      </c>
      <c r="I342" s="666" t="n">
        <v>2.6</v>
      </c>
      <c r="J342" s="38" t="n">
        <v>156</v>
      </c>
      <c r="K342" s="39" t="inlineStr">
        <is>
          <t>СК2</t>
        </is>
      </c>
      <c r="L342" s="38" t="n">
        <v>35</v>
      </c>
      <c r="M342" s="85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2" s="668" t="n"/>
      <c r="O342" s="668" t="n"/>
      <c r="P342" s="668" t="n"/>
      <c r="Q342" s="634" t="n"/>
      <c r="R342" s="40" t="inlineStr"/>
      <c r="S342" s="40" t="inlineStr"/>
      <c r="T342" s="41" t="inlineStr">
        <is>
          <t>кг</t>
        </is>
      </c>
      <c r="U342" s="669" t="n">
        <v>0</v>
      </c>
      <c r="V342" s="670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SU003083</t>
        </is>
      </c>
      <c r="B343" s="64" t="inlineStr">
        <is>
          <t>P003646</t>
        </is>
      </c>
      <c r="C343" s="37" t="n">
        <v>4301031257</v>
      </c>
      <c r="D343" s="372" t="n">
        <v>4680115883147</v>
      </c>
      <c r="E343" s="634" t="n"/>
      <c r="F343" s="666" t="n">
        <v>0.28</v>
      </c>
      <c r="G343" s="38" t="n">
        <v>6</v>
      </c>
      <c r="H343" s="666" t="n">
        <v>1.68</v>
      </c>
      <c r="I343" s="666" t="n">
        <v>1.81</v>
      </c>
      <c r="J343" s="38" t="n">
        <v>234</v>
      </c>
      <c r="K343" s="39" t="inlineStr">
        <is>
          <t>СК2</t>
        </is>
      </c>
      <c r="L343" s="38" t="n">
        <v>45</v>
      </c>
      <c r="M343" s="85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3" s="668" t="n"/>
      <c r="O343" s="668" t="n"/>
      <c r="P343" s="668" t="n"/>
      <c r="Q343" s="634" t="n"/>
      <c r="R343" s="40" t="inlineStr"/>
      <c r="S343" s="40" t="inlineStr"/>
      <c r="T343" s="41" t="inlineStr">
        <is>
          <t>кг</t>
        </is>
      </c>
      <c r="U343" s="669" t="n">
        <v>0</v>
      </c>
      <c r="V343" s="670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SU002538</t>
        </is>
      </c>
      <c r="B344" s="64" t="inlineStr">
        <is>
          <t>P003139</t>
        </is>
      </c>
      <c r="C344" s="37" t="n">
        <v>4301031178</v>
      </c>
      <c r="D344" s="372" t="n">
        <v>4607091384338</v>
      </c>
      <c r="E344" s="634" t="n"/>
      <c r="F344" s="666" t="n">
        <v>0.35</v>
      </c>
      <c r="G344" s="38" t="n">
        <v>6</v>
      </c>
      <c r="H344" s="666" t="n">
        <v>2.1</v>
      </c>
      <c r="I344" s="666" t="n">
        <v>2.23</v>
      </c>
      <c r="J344" s="38" t="n">
        <v>234</v>
      </c>
      <c r="K344" s="39" t="inlineStr">
        <is>
          <t>СК2</t>
        </is>
      </c>
      <c r="L344" s="38" t="n">
        <v>45</v>
      </c>
      <c r="M344" s="85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4" s="668" t="n"/>
      <c r="O344" s="668" t="n"/>
      <c r="P344" s="668" t="n"/>
      <c r="Q344" s="634" t="n"/>
      <c r="R344" s="40" t="inlineStr"/>
      <c r="S344" s="40" t="inlineStr"/>
      <c r="T344" s="41" t="inlineStr">
        <is>
          <t>кг</t>
        </is>
      </c>
      <c r="U344" s="669" t="n">
        <v>0</v>
      </c>
      <c r="V344" s="670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SU003079</t>
        </is>
      </c>
      <c r="B345" s="64" t="inlineStr">
        <is>
          <t>P003643</t>
        </is>
      </c>
      <c r="C345" s="37" t="n">
        <v>4301031254</v>
      </c>
      <c r="D345" s="372" t="n">
        <v>4680115883154</v>
      </c>
      <c r="E345" s="634" t="n"/>
      <c r="F345" s="666" t="n">
        <v>0.28</v>
      </c>
      <c r="G345" s="38" t="n">
        <v>6</v>
      </c>
      <c r="H345" s="666" t="n">
        <v>1.68</v>
      </c>
      <c r="I345" s="666" t="n">
        <v>1.81</v>
      </c>
      <c r="J345" s="38" t="n">
        <v>234</v>
      </c>
      <c r="K345" s="39" t="inlineStr">
        <is>
          <t>СК2</t>
        </is>
      </c>
      <c r="L345" s="38" t="n">
        <v>45</v>
      </c>
      <c r="M345" s="85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5" s="668" t="n"/>
      <c r="O345" s="668" t="n"/>
      <c r="P345" s="668" t="n"/>
      <c r="Q345" s="634" t="n"/>
      <c r="R345" s="40" t="inlineStr"/>
      <c r="S345" s="40" t="inlineStr"/>
      <c r="T345" s="41" t="inlineStr">
        <is>
          <t>кг</t>
        </is>
      </c>
      <c r="U345" s="669" t="n">
        <v>0</v>
      </c>
      <c r="V345" s="670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SU002602</t>
        </is>
      </c>
      <c r="B346" s="64" t="inlineStr">
        <is>
          <t>P003132</t>
        </is>
      </c>
      <c r="C346" s="37" t="n">
        <v>4301031171</v>
      </c>
      <c r="D346" s="372" t="n">
        <v>4607091389524</v>
      </c>
      <c r="E346" s="634" t="n"/>
      <c r="F346" s="666" t="n">
        <v>0.35</v>
      </c>
      <c r="G346" s="38" t="n">
        <v>6</v>
      </c>
      <c r="H346" s="666" t="n">
        <v>2.1</v>
      </c>
      <c r="I346" s="666" t="n">
        <v>2.23</v>
      </c>
      <c r="J346" s="38" t="n">
        <v>234</v>
      </c>
      <c r="K346" s="39" t="inlineStr">
        <is>
          <t>СК2</t>
        </is>
      </c>
      <c r="L346" s="38" t="n">
        <v>45</v>
      </c>
      <c r="M346" s="85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6" s="668" t="n"/>
      <c r="O346" s="668" t="n"/>
      <c r="P346" s="668" t="n"/>
      <c r="Q346" s="634" t="n"/>
      <c r="R346" s="40" t="inlineStr"/>
      <c r="S346" s="40" t="inlineStr"/>
      <c r="T346" s="41" t="inlineStr">
        <is>
          <t>кг</t>
        </is>
      </c>
      <c r="U346" s="669" t="n">
        <v>0</v>
      </c>
      <c r="V346" s="670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SU003080</t>
        </is>
      </c>
      <c r="B347" s="64" t="inlineStr">
        <is>
          <t>P003647</t>
        </is>
      </c>
      <c r="C347" s="37" t="n">
        <v>4301031258</v>
      </c>
      <c r="D347" s="372" t="n">
        <v>4680115883161</v>
      </c>
      <c r="E347" s="634" t="n"/>
      <c r="F347" s="666" t="n">
        <v>0.28</v>
      </c>
      <c r="G347" s="38" t="n">
        <v>6</v>
      </c>
      <c r="H347" s="666" t="n">
        <v>1.68</v>
      </c>
      <c r="I347" s="666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7" s="668" t="n"/>
      <c r="O347" s="668" t="n"/>
      <c r="P347" s="668" t="n"/>
      <c r="Q347" s="634" t="n"/>
      <c r="R347" s="40" t="inlineStr"/>
      <c r="S347" s="40" t="inlineStr"/>
      <c r="T347" s="41" t="inlineStr">
        <is>
          <t>кг</t>
        </is>
      </c>
      <c r="U347" s="669" t="n">
        <v>0</v>
      </c>
      <c r="V347" s="670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SU002603</t>
        </is>
      </c>
      <c r="B348" s="64" t="inlineStr">
        <is>
          <t>P003131</t>
        </is>
      </c>
      <c r="C348" s="37" t="n">
        <v>4301031170</v>
      </c>
      <c r="D348" s="372" t="n">
        <v>4607091384345</v>
      </c>
      <c r="E348" s="634" t="n"/>
      <c r="F348" s="666" t="n">
        <v>0.35</v>
      </c>
      <c r="G348" s="38" t="n">
        <v>6</v>
      </c>
      <c r="H348" s="666" t="n">
        <v>2.1</v>
      </c>
      <c r="I348" s="666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6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8" s="668" t="n"/>
      <c r="O348" s="668" t="n"/>
      <c r="P348" s="668" t="n"/>
      <c r="Q348" s="634" t="n"/>
      <c r="R348" s="40" t="inlineStr"/>
      <c r="S348" s="40" t="inlineStr"/>
      <c r="T348" s="41" t="inlineStr">
        <is>
          <t>кг</t>
        </is>
      </c>
      <c r="U348" s="669" t="n">
        <v>0</v>
      </c>
      <c r="V348" s="670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SU003081</t>
        </is>
      </c>
      <c r="B349" s="64" t="inlineStr">
        <is>
          <t>P003645</t>
        </is>
      </c>
      <c r="C349" s="37" t="n">
        <v>4301031256</v>
      </c>
      <c r="D349" s="372" t="n">
        <v>4680115883178</v>
      </c>
      <c r="E349" s="634" t="n"/>
      <c r="F349" s="666" t="n">
        <v>0.28</v>
      </c>
      <c r="G349" s="38" t="n">
        <v>6</v>
      </c>
      <c r="H349" s="666" t="n">
        <v>1.68</v>
      </c>
      <c r="I349" s="66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9" s="668" t="n"/>
      <c r="O349" s="668" t="n"/>
      <c r="P349" s="668" t="n"/>
      <c r="Q349" s="634" t="n"/>
      <c r="R349" s="40" t="inlineStr"/>
      <c r="S349" s="40" t="inlineStr"/>
      <c r="T349" s="41" t="inlineStr">
        <is>
          <t>кг</t>
        </is>
      </c>
      <c r="U349" s="669" t="n">
        <v>0</v>
      </c>
      <c r="V349" s="67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SU002606</t>
        </is>
      </c>
      <c r="B350" s="64" t="inlineStr">
        <is>
          <t>P003134</t>
        </is>
      </c>
      <c r="C350" s="37" t="n">
        <v>4301031172</v>
      </c>
      <c r="D350" s="372" t="n">
        <v>4607091389531</v>
      </c>
      <c r="E350" s="634" t="n"/>
      <c r="F350" s="666" t="n">
        <v>0.35</v>
      </c>
      <c r="G350" s="38" t="n">
        <v>6</v>
      </c>
      <c r="H350" s="666" t="n">
        <v>2.1</v>
      </c>
      <c r="I350" s="66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0" s="668" t="n"/>
      <c r="O350" s="668" t="n"/>
      <c r="P350" s="668" t="n"/>
      <c r="Q350" s="634" t="n"/>
      <c r="R350" s="40" t="inlineStr"/>
      <c r="S350" s="40" t="inlineStr"/>
      <c r="T350" s="41" t="inlineStr">
        <is>
          <t>кг</t>
        </is>
      </c>
      <c r="U350" s="669" t="n">
        <v>0</v>
      </c>
      <c r="V350" s="67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SU003082</t>
        </is>
      </c>
      <c r="B351" s="64" t="inlineStr">
        <is>
          <t>P003644</t>
        </is>
      </c>
      <c r="C351" s="37" t="n">
        <v>4301031255</v>
      </c>
      <c r="D351" s="372" t="n">
        <v>4680115883185</v>
      </c>
      <c r="E351" s="634" t="n"/>
      <c r="F351" s="666" t="n">
        <v>0.28</v>
      </c>
      <c r="G351" s="38" t="n">
        <v>6</v>
      </c>
      <c r="H351" s="666" t="n">
        <v>1.68</v>
      </c>
      <c r="I351" s="66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3" t="inlineStr">
        <is>
          <t>В/к колбасы «Филейбургская с душистым чесноком» срез Фикс.вес 0,28 фиброуз в/у Баварушка</t>
        </is>
      </c>
      <c r="N351" s="668" t="n"/>
      <c r="O351" s="668" t="n"/>
      <c r="P351" s="668" t="n"/>
      <c r="Q351" s="634" t="n"/>
      <c r="R351" s="40" t="inlineStr"/>
      <c r="S351" s="40" t="inlineStr"/>
      <c r="T351" s="41" t="inlineStr">
        <is>
          <t>кг</t>
        </is>
      </c>
      <c r="U351" s="669" t="n">
        <v>0</v>
      </c>
      <c r="V351" s="67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>
      <c r="A352" s="380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1" t="n"/>
      <c r="M352" s="672" t="inlineStr">
        <is>
          <t>Итого</t>
        </is>
      </c>
      <c r="N352" s="642" t="n"/>
      <c r="O352" s="642" t="n"/>
      <c r="P352" s="642" t="n"/>
      <c r="Q352" s="642" t="n"/>
      <c r="R352" s="642" t="n"/>
      <c r="S352" s="643" t="n"/>
      <c r="T352" s="43" t="inlineStr">
        <is>
          <t>кор</t>
        </is>
      </c>
      <c r="U352" s="673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/>
      </c>
      <c r="V352" s="673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/>
      </c>
      <c r="W352" s="673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/>
      </c>
      <c r="X352" s="674" t="n"/>
      <c r="Y352" s="674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1" t="n"/>
      <c r="M353" s="672" t="inlineStr">
        <is>
          <t>Итого</t>
        </is>
      </c>
      <c r="N353" s="642" t="n"/>
      <c r="O353" s="642" t="n"/>
      <c r="P353" s="642" t="n"/>
      <c r="Q353" s="642" t="n"/>
      <c r="R353" s="642" t="n"/>
      <c r="S353" s="643" t="n"/>
      <c r="T353" s="43" t="inlineStr">
        <is>
          <t>кг</t>
        </is>
      </c>
      <c r="U353" s="673">
        <f>IFERROR(SUM(U339:U351),"0")</f>
        <v/>
      </c>
      <c r="V353" s="673">
        <f>IFERROR(SUM(V339:V351),"0")</f>
        <v/>
      </c>
      <c r="W353" s="43" t="n"/>
      <c r="X353" s="674" t="n"/>
      <c r="Y353" s="674" t="n"/>
    </row>
    <row r="354" ht="14.25" customHeight="1">
      <c r="A354" s="371" t="inlineStr">
        <is>
          <t>Сосиски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71" t="n"/>
      <c r="Y354" s="371" t="n"/>
    </row>
    <row r="355" ht="27" customHeight="1">
      <c r="A355" s="64" t="inlineStr">
        <is>
          <t>SU002448</t>
        </is>
      </c>
      <c r="B355" s="64" t="inlineStr">
        <is>
          <t>P002914</t>
        </is>
      </c>
      <c r="C355" s="37" t="n">
        <v>4301051258</v>
      </c>
      <c r="D355" s="372" t="n">
        <v>4607091389685</v>
      </c>
      <c r="E355" s="634" t="n"/>
      <c r="F355" s="666" t="n">
        <v>1.3</v>
      </c>
      <c r="G355" s="38" t="n">
        <v>6</v>
      </c>
      <c r="H355" s="666" t="n">
        <v>7.8</v>
      </c>
      <c r="I355" s="666" t="n">
        <v>8.346</v>
      </c>
      <c r="J355" s="38" t="n">
        <v>56</v>
      </c>
      <c r="K355" s="39" t="inlineStr">
        <is>
          <t>СК3</t>
        </is>
      </c>
      <c r="L355" s="38" t="n">
        <v>45</v>
      </c>
      <c r="M355" s="86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5" s="668" t="n"/>
      <c r="O355" s="668" t="n"/>
      <c r="P355" s="668" t="n"/>
      <c r="Q355" s="634" t="n"/>
      <c r="R355" s="40" t="inlineStr"/>
      <c r="S355" s="40" t="inlineStr"/>
      <c r="T355" s="41" t="inlineStr">
        <is>
          <t>кг</t>
        </is>
      </c>
      <c r="U355" s="669" t="n">
        <v>0</v>
      </c>
      <c r="V355" s="670">
        <f>IFERROR(IF(U355="",0,CEILING((U355/$H355),1)*$H355),"")</f>
        <v/>
      </c>
      <c r="W355" s="42">
        <f>IFERROR(IF(V355=0,"",ROUNDUP(V355/H355,0)*0.02175),"")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SU002557</t>
        </is>
      </c>
      <c r="B356" s="64" t="inlineStr">
        <is>
          <t>P003318</t>
        </is>
      </c>
      <c r="C356" s="37" t="n">
        <v>4301051431</v>
      </c>
      <c r="D356" s="372" t="n">
        <v>4607091389654</v>
      </c>
      <c r="E356" s="634" t="n"/>
      <c r="F356" s="666" t="n">
        <v>0.33</v>
      </c>
      <c r="G356" s="38" t="n">
        <v>6</v>
      </c>
      <c r="H356" s="666" t="n">
        <v>1.98</v>
      </c>
      <c r="I356" s="666" t="n">
        <v>2.258</v>
      </c>
      <c r="J356" s="38" t="n">
        <v>156</v>
      </c>
      <c r="K356" s="39" t="inlineStr">
        <is>
          <t>СК3</t>
        </is>
      </c>
      <c r="L356" s="38" t="n">
        <v>45</v>
      </c>
      <c r="M356" s="86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6" s="668" t="n"/>
      <c r="O356" s="668" t="n"/>
      <c r="P356" s="668" t="n"/>
      <c r="Q356" s="634" t="n"/>
      <c r="R356" s="40" t="inlineStr"/>
      <c r="S356" s="40" t="inlineStr"/>
      <c r="T356" s="41" t="inlineStr">
        <is>
          <t>кг</t>
        </is>
      </c>
      <c r="U356" s="669" t="n">
        <v>0</v>
      </c>
      <c r="V356" s="670">
        <f>IFERROR(IF(U356="",0,CEILING((U356/$H356),1)*$H356),"")</f>
        <v/>
      </c>
      <c r="W356" s="42">
        <f>IFERROR(IF(V356=0,"",ROUNDUP(V356/H356,0)*0.00753),"")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SU002285</t>
        </is>
      </c>
      <c r="B357" s="64" t="inlineStr">
        <is>
          <t>P002969</t>
        </is>
      </c>
      <c r="C357" s="37" t="n">
        <v>4301051284</v>
      </c>
      <c r="D357" s="372" t="n">
        <v>4607091384352</v>
      </c>
      <c r="E357" s="634" t="n"/>
      <c r="F357" s="666" t="n">
        <v>0.6</v>
      </c>
      <c r="G357" s="38" t="n">
        <v>4</v>
      </c>
      <c r="H357" s="666" t="n">
        <v>2.4</v>
      </c>
      <c r="I357" s="666" t="n">
        <v>2.646</v>
      </c>
      <c r="J357" s="38" t="n">
        <v>120</v>
      </c>
      <c r="K357" s="39" t="inlineStr">
        <is>
          <t>СК3</t>
        </is>
      </c>
      <c r="L357" s="38" t="n">
        <v>45</v>
      </c>
      <c r="M357" s="86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7" s="668" t="n"/>
      <c r="O357" s="668" t="n"/>
      <c r="P357" s="668" t="n"/>
      <c r="Q357" s="634" t="n"/>
      <c r="R357" s="40" t="inlineStr"/>
      <c r="S357" s="40" t="inlineStr"/>
      <c r="T357" s="41" t="inlineStr">
        <is>
          <t>кг</t>
        </is>
      </c>
      <c r="U357" s="669" t="n">
        <v>0</v>
      </c>
      <c r="V357" s="670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SU002419</t>
        </is>
      </c>
      <c r="B358" s="64" t="inlineStr">
        <is>
          <t>P002913</t>
        </is>
      </c>
      <c r="C358" s="37" t="n">
        <v>4301051257</v>
      </c>
      <c r="D358" s="372" t="n">
        <v>4607091389661</v>
      </c>
      <c r="E358" s="634" t="n"/>
      <c r="F358" s="666" t="n">
        <v>0.55</v>
      </c>
      <c r="G358" s="38" t="n">
        <v>4</v>
      </c>
      <c r="H358" s="666" t="n">
        <v>2.2</v>
      </c>
      <c r="I358" s="666" t="n">
        <v>2.492</v>
      </c>
      <c r="J358" s="38" t="n">
        <v>120</v>
      </c>
      <c r="K358" s="39" t="inlineStr">
        <is>
          <t>СК3</t>
        </is>
      </c>
      <c r="L358" s="38" t="n">
        <v>45</v>
      </c>
      <c r="M358" s="86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8" s="668" t="n"/>
      <c r="O358" s="668" t="n"/>
      <c r="P358" s="668" t="n"/>
      <c r="Q358" s="634" t="n"/>
      <c r="R358" s="40" t="inlineStr"/>
      <c r="S358" s="40" t="inlineStr"/>
      <c r="T358" s="41" t="inlineStr">
        <is>
          <t>кг</t>
        </is>
      </c>
      <c r="U358" s="669" t="n">
        <v>0</v>
      </c>
      <c r="V358" s="670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>
      <c r="A359" s="380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1" t="n"/>
      <c r="M359" s="672" t="inlineStr">
        <is>
          <t>Итого</t>
        </is>
      </c>
      <c r="N359" s="642" t="n"/>
      <c r="O359" s="642" t="n"/>
      <c r="P359" s="642" t="n"/>
      <c r="Q359" s="642" t="n"/>
      <c r="R359" s="642" t="n"/>
      <c r="S359" s="643" t="n"/>
      <c r="T359" s="43" t="inlineStr">
        <is>
          <t>кор</t>
        </is>
      </c>
      <c r="U359" s="673">
        <f>IFERROR(U355/H355,"0")+IFERROR(U356/H356,"0")+IFERROR(U357/H357,"0")+IFERROR(U358/H358,"0")</f>
        <v/>
      </c>
      <c r="V359" s="673">
        <f>IFERROR(V355/H355,"0")+IFERROR(V356/H356,"0")+IFERROR(V357/H357,"0")+IFERROR(V358/H358,"0")</f>
        <v/>
      </c>
      <c r="W359" s="673">
        <f>IFERROR(IF(W355="",0,W355),"0")+IFERROR(IF(W356="",0,W356),"0")+IFERROR(IF(W357="",0,W357),"0")+IFERROR(IF(W358="",0,W358),"0")</f>
        <v/>
      </c>
      <c r="X359" s="674" t="n"/>
      <c r="Y359" s="674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1" t="n"/>
      <c r="M360" s="672" t="inlineStr">
        <is>
          <t>Итого</t>
        </is>
      </c>
      <c r="N360" s="642" t="n"/>
      <c r="O360" s="642" t="n"/>
      <c r="P360" s="642" t="n"/>
      <c r="Q360" s="642" t="n"/>
      <c r="R360" s="642" t="n"/>
      <c r="S360" s="643" t="n"/>
      <c r="T360" s="43" t="inlineStr">
        <is>
          <t>кг</t>
        </is>
      </c>
      <c r="U360" s="673">
        <f>IFERROR(SUM(U355:U358),"0")</f>
        <v/>
      </c>
      <c r="V360" s="673">
        <f>IFERROR(SUM(V355:V358),"0")</f>
        <v/>
      </c>
      <c r="W360" s="43" t="n"/>
      <c r="X360" s="674" t="n"/>
      <c r="Y360" s="674" t="n"/>
    </row>
    <row r="361" ht="14.25" customHeight="1">
      <c r="A361" s="371" t="inlineStr">
        <is>
          <t>Сардельки</t>
        </is>
      </c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371" t="n"/>
      <c r="Y361" s="371" t="n"/>
    </row>
    <row r="362" ht="27" customHeight="1">
      <c r="A362" s="64" t="inlineStr">
        <is>
          <t>SU002846</t>
        </is>
      </c>
      <c r="B362" s="64" t="inlineStr">
        <is>
          <t>P003254</t>
        </is>
      </c>
      <c r="C362" s="37" t="n">
        <v>4301060352</v>
      </c>
      <c r="D362" s="372" t="n">
        <v>4680115881648</v>
      </c>
      <c r="E362" s="634" t="n"/>
      <c r="F362" s="666" t="n">
        <v>1</v>
      </c>
      <c r="G362" s="38" t="n">
        <v>4</v>
      </c>
      <c r="H362" s="666" t="n">
        <v>4</v>
      </c>
      <c r="I362" s="666" t="n">
        <v>4.404</v>
      </c>
      <c r="J362" s="38" t="n">
        <v>104</v>
      </c>
      <c r="K362" s="39" t="inlineStr">
        <is>
          <t>СК2</t>
        </is>
      </c>
      <c r="L362" s="38" t="n">
        <v>35</v>
      </c>
      <c r="M362" s="86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2" s="668" t="n"/>
      <c r="O362" s="668" t="n"/>
      <c r="P362" s="668" t="n"/>
      <c r="Q362" s="634" t="n"/>
      <c r="R362" s="40" t="inlineStr"/>
      <c r="S362" s="40" t="inlineStr"/>
      <c r="T362" s="41" t="inlineStr">
        <is>
          <t>кг</t>
        </is>
      </c>
      <c r="U362" s="669" t="n">
        <v>0</v>
      </c>
      <c r="V362" s="670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80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1" t="n"/>
      <c r="M363" s="672" t="inlineStr">
        <is>
          <t>Итого</t>
        </is>
      </c>
      <c r="N363" s="642" t="n"/>
      <c r="O363" s="642" t="n"/>
      <c r="P363" s="642" t="n"/>
      <c r="Q363" s="642" t="n"/>
      <c r="R363" s="642" t="n"/>
      <c r="S363" s="643" t="n"/>
      <c r="T363" s="43" t="inlineStr">
        <is>
          <t>кор</t>
        </is>
      </c>
      <c r="U363" s="673">
        <f>IFERROR(U362/H362,"0")</f>
        <v/>
      </c>
      <c r="V363" s="673">
        <f>IFERROR(V362/H362,"0")</f>
        <v/>
      </c>
      <c r="W363" s="673">
        <f>IFERROR(IF(W362="",0,W362),"0")</f>
        <v/>
      </c>
      <c r="X363" s="674" t="n"/>
      <c r="Y363" s="674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1" t="n"/>
      <c r="M364" s="672" t="inlineStr">
        <is>
          <t>Итого</t>
        </is>
      </c>
      <c r="N364" s="642" t="n"/>
      <c r="O364" s="642" t="n"/>
      <c r="P364" s="642" t="n"/>
      <c r="Q364" s="642" t="n"/>
      <c r="R364" s="642" t="n"/>
      <c r="S364" s="643" t="n"/>
      <c r="T364" s="43" t="inlineStr">
        <is>
          <t>кг</t>
        </is>
      </c>
      <c r="U364" s="673">
        <f>IFERROR(SUM(U362:U362),"0")</f>
        <v/>
      </c>
      <c r="V364" s="673">
        <f>IFERROR(SUM(V362:V362),"0")</f>
        <v/>
      </c>
      <c r="W364" s="43" t="n"/>
      <c r="X364" s="674" t="n"/>
      <c r="Y364" s="674" t="n"/>
    </row>
    <row r="365" ht="14.25" customHeight="1">
      <c r="A365" s="371" t="inlineStr">
        <is>
          <t>Сырокопченые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1" t="n"/>
      <c r="Y365" s="371" t="n"/>
    </row>
    <row r="366" ht="27" customHeight="1">
      <c r="A366" s="64" t="inlineStr">
        <is>
          <t>SU003058</t>
        </is>
      </c>
      <c r="B366" s="64" t="inlineStr">
        <is>
          <t>P003620</t>
        </is>
      </c>
      <c r="C366" s="37" t="n">
        <v>4301032042</v>
      </c>
      <c r="D366" s="372" t="n">
        <v>4680115883017</v>
      </c>
      <c r="E366" s="634" t="n"/>
      <c r="F366" s="666" t="n">
        <v>0.03</v>
      </c>
      <c r="G366" s="38" t="n">
        <v>20</v>
      </c>
      <c r="H366" s="666" t="n">
        <v>0.6</v>
      </c>
      <c r="I366" s="666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6" s="668" t="n"/>
      <c r="O366" s="668" t="n"/>
      <c r="P366" s="668" t="n"/>
      <c r="Q366" s="634" t="n"/>
      <c r="R366" s="40" t="inlineStr"/>
      <c r="S366" s="40" t="inlineStr"/>
      <c r="T366" s="41" t="inlineStr">
        <is>
          <t>кг</t>
        </is>
      </c>
      <c r="U366" s="669" t="n">
        <v>0</v>
      </c>
      <c r="V366" s="670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SU003061</t>
        </is>
      </c>
      <c r="B367" s="64" t="inlineStr">
        <is>
          <t>P003621</t>
        </is>
      </c>
      <c r="C367" s="37" t="n">
        <v>4301032043</v>
      </c>
      <c r="D367" s="372" t="n">
        <v>4680115883031</v>
      </c>
      <c r="E367" s="634" t="n"/>
      <c r="F367" s="666" t="n">
        <v>0.03</v>
      </c>
      <c r="G367" s="38" t="n">
        <v>20</v>
      </c>
      <c r="H367" s="666" t="n">
        <v>0.6</v>
      </c>
      <c r="I367" s="666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7" s="668" t="n"/>
      <c r="O367" s="668" t="n"/>
      <c r="P367" s="668" t="n"/>
      <c r="Q367" s="634" t="n"/>
      <c r="R367" s="40" t="inlineStr"/>
      <c r="S367" s="40" t="inlineStr"/>
      <c r="T367" s="41" t="inlineStr">
        <is>
          <t>кг</t>
        </is>
      </c>
      <c r="U367" s="669" t="n">
        <v>0</v>
      </c>
      <c r="V367" s="670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SU003057</t>
        </is>
      </c>
      <c r="B368" s="64" t="inlineStr">
        <is>
          <t>P003619</t>
        </is>
      </c>
      <c r="C368" s="37" t="n">
        <v>4301032041</v>
      </c>
      <c r="D368" s="372" t="n">
        <v>4680115883024</v>
      </c>
      <c r="E368" s="634" t="n"/>
      <c r="F368" s="666" t="n">
        <v>0.03</v>
      </c>
      <c r="G368" s="38" t="n">
        <v>20</v>
      </c>
      <c r="H368" s="666" t="n">
        <v>0.6</v>
      </c>
      <c r="I368" s="666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8" s="668" t="n"/>
      <c r="O368" s="668" t="n"/>
      <c r="P368" s="668" t="n"/>
      <c r="Q368" s="634" t="n"/>
      <c r="R368" s="40" t="inlineStr"/>
      <c r="S368" s="40" t="inlineStr"/>
      <c r="T368" s="41" t="inlineStr">
        <is>
          <t>кг</t>
        </is>
      </c>
      <c r="U368" s="669" t="n">
        <v>0</v>
      </c>
      <c r="V368" s="670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80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1" t="n"/>
      <c r="M369" s="672" t="inlineStr">
        <is>
          <t>Итого</t>
        </is>
      </c>
      <c r="N369" s="642" t="n"/>
      <c r="O369" s="642" t="n"/>
      <c r="P369" s="642" t="n"/>
      <c r="Q369" s="642" t="n"/>
      <c r="R369" s="642" t="n"/>
      <c r="S369" s="643" t="n"/>
      <c r="T369" s="43" t="inlineStr">
        <is>
          <t>кор</t>
        </is>
      </c>
      <c r="U369" s="673">
        <f>IFERROR(U366/H366,"0")+IFERROR(U367/H367,"0")+IFERROR(U368/H368,"0")</f>
        <v/>
      </c>
      <c r="V369" s="673">
        <f>IFERROR(V366/H366,"0")+IFERROR(V367/H367,"0")+IFERROR(V368/H368,"0")</f>
        <v/>
      </c>
      <c r="W369" s="673">
        <f>IFERROR(IF(W366="",0,W366),"0")+IFERROR(IF(W367="",0,W367),"0")+IFERROR(IF(W368="",0,W368),"0")</f>
        <v/>
      </c>
      <c r="X369" s="674" t="n"/>
      <c r="Y369" s="67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1" t="n"/>
      <c r="M370" s="672" t="inlineStr">
        <is>
          <t>Итого</t>
        </is>
      </c>
      <c r="N370" s="642" t="n"/>
      <c r="O370" s="642" t="n"/>
      <c r="P370" s="642" t="n"/>
      <c r="Q370" s="642" t="n"/>
      <c r="R370" s="642" t="n"/>
      <c r="S370" s="643" t="n"/>
      <c r="T370" s="43" t="inlineStr">
        <is>
          <t>кг</t>
        </is>
      </c>
      <c r="U370" s="673">
        <f>IFERROR(SUM(U366:U368),"0")</f>
        <v/>
      </c>
      <c r="V370" s="673">
        <f>IFERROR(SUM(V366:V368),"0")</f>
        <v/>
      </c>
      <c r="W370" s="43" t="n"/>
      <c r="X370" s="674" t="n"/>
      <c r="Y370" s="674" t="n"/>
    </row>
    <row r="371" ht="14.25" customHeight="1">
      <c r="A371" s="371" t="inlineStr">
        <is>
          <t>Сыровяленые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71" t="n"/>
      <c r="Y371" s="371" t="n"/>
    </row>
    <row r="372" ht="27" customHeight="1">
      <c r="A372" s="64" t="inlineStr">
        <is>
          <t>SU003060</t>
        </is>
      </c>
      <c r="B372" s="64" t="inlineStr">
        <is>
          <t>P003624</t>
        </is>
      </c>
      <c r="C372" s="37" t="n">
        <v>4301170009</v>
      </c>
      <c r="D372" s="372" t="n">
        <v>4680115882997</v>
      </c>
      <c r="E372" s="634" t="n"/>
      <c r="F372" s="666" t="n">
        <v>0.13</v>
      </c>
      <c r="G372" s="38" t="n">
        <v>10</v>
      </c>
      <c r="H372" s="666" t="n">
        <v>1.3</v>
      </c>
      <c r="I372" s="666" t="n">
        <v>1.46</v>
      </c>
      <c r="J372" s="38" t="n">
        <v>200</v>
      </c>
      <c r="K372" s="39" t="inlineStr">
        <is>
          <t>ДК</t>
        </is>
      </c>
      <c r="L372" s="38" t="n">
        <v>150</v>
      </c>
      <c r="M372" s="872" t="inlineStr">
        <is>
          <t>с/в колбасы «Филейбургская с филе сочного окорока» ф/в 0,13 н/о ТМ «Баварушка»</t>
        </is>
      </c>
      <c r="N372" s="668" t="n"/>
      <c r="O372" s="668" t="n"/>
      <c r="P372" s="668" t="n"/>
      <c r="Q372" s="634" t="n"/>
      <c r="R372" s="40" t="inlineStr"/>
      <c r="S372" s="40" t="inlineStr"/>
      <c r="T372" s="41" t="inlineStr">
        <is>
          <t>кг</t>
        </is>
      </c>
      <c r="U372" s="669" t="n">
        <v>0</v>
      </c>
      <c r="V372" s="670">
        <f>IFERROR(IF(U372="",0,CEILING((U372/$H372),1)*$H372),"")</f>
        <v/>
      </c>
      <c r="W372" s="42">
        <f>IFERROR(IF(V372=0,"",ROUNDUP(V372/H372,0)*0.00673),"")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80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1" t="n"/>
      <c r="M373" s="672" t="inlineStr">
        <is>
          <t>Итого</t>
        </is>
      </c>
      <c r="N373" s="642" t="n"/>
      <c r="O373" s="642" t="n"/>
      <c r="P373" s="642" t="n"/>
      <c r="Q373" s="642" t="n"/>
      <c r="R373" s="642" t="n"/>
      <c r="S373" s="643" t="n"/>
      <c r="T373" s="43" t="inlineStr">
        <is>
          <t>кор</t>
        </is>
      </c>
      <c r="U373" s="673">
        <f>IFERROR(U372/H372,"0")</f>
        <v/>
      </c>
      <c r="V373" s="673">
        <f>IFERROR(V372/H372,"0")</f>
        <v/>
      </c>
      <c r="W373" s="673">
        <f>IFERROR(IF(W372="",0,W372),"0")</f>
        <v/>
      </c>
      <c r="X373" s="674" t="n"/>
      <c r="Y373" s="674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1" t="n"/>
      <c r="M374" s="672" t="inlineStr">
        <is>
          <t>Итого</t>
        </is>
      </c>
      <c r="N374" s="642" t="n"/>
      <c r="O374" s="642" t="n"/>
      <c r="P374" s="642" t="n"/>
      <c r="Q374" s="642" t="n"/>
      <c r="R374" s="642" t="n"/>
      <c r="S374" s="643" t="n"/>
      <c r="T374" s="43" t="inlineStr">
        <is>
          <t>кг</t>
        </is>
      </c>
      <c r="U374" s="673">
        <f>IFERROR(SUM(U372:U372),"0")</f>
        <v/>
      </c>
      <c r="V374" s="673">
        <f>IFERROR(SUM(V372:V372),"0")</f>
        <v/>
      </c>
      <c r="W374" s="43" t="n"/>
      <c r="X374" s="674" t="n"/>
      <c r="Y374" s="674" t="n"/>
    </row>
    <row r="375" ht="16.5" customHeight="1">
      <c r="A375" s="370" t="inlineStr">
        <is>
          <t>Балыкбургская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70" t="n"/>
      <c r="Y375" s="370" t="n"/>
    </row>
    <row r="376" ht="14.25" customHeight="1">
      <c r="A376" s="371" t="inlineStr">
        <is>
          <t>Ветчины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1" t="n"/>
      <c r="Y376" s="371" t="n"/>
    </row>
    <row r="377" ht="27" customHeight="1">
      <c r="A377" s="64" t="inlineStr">
        <is>
          <t>SU002542</t>
        </is>
      </c>
      <c r="B377" s="64" t="inlineStr">
        <is>
          <t>P002847</t>
        </is>
      </c>
      <c r="C377" s="37" t="n">
        <v>4301020196</v>
      </c>
      <c r="D377" s="372" t="n">
        <v>4607091389388</v>
      </c>
      <c r="E377" s="634" t="n"/>
      <c r="F377" s="666" t="n">
        <v>1.3</v>
      </c>
      <c r="G377" s="38" t="n">
        <v>4</v>
      </c>
      <c r="H377" s="666" t="n">
        <v>5.2</v>
      </c>
      <c r="I377" s="666" t="n">
        <v>5.608</v>
      </c>
      <c r="J377" s="38" t="n">
        <v>104</v>
      </c>
      <c r="K377" s="39" t="inlineStr">
        <is>
          <t>СК3</t>
        </is>
      </c>
      <c r="L377" s="38" t="n">
        <v>35</v>
      </c>
      <c r="M377" s="87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7" s="668" t="n"/>
      <c r="O377" s="668" t="n"/>
      <c r="P377" s="668" t="n"/>
      <c r="Q377" s="634" t="n"/>
      <c r="R377" s="40" t="inlineStr"/>
      <c r="S377" s="40" t="inlineStr"/>
      <c r="T377" s="41" t="inlineStr">
        <is>
          <t>кг</t>
        </is>
      </c>
      <c r="U377" s="669" t="n">
        <v>0</v>
      </c>
      <c r="V377" s="670">
        <f>IFERROR(IF(U377="",0,CEILING((U377/$H377),1)*$H377),"")</f>
        <v/>
      </c>
      <c r="W377" s="42">
        <f>IFERROR(IF(V377=0,"",ROUNDUP(V377/H377,0)*0.01196),"")</f>
        <v/>
      </c>
      <c r="X377" s="69" t="inlineStr"/>
      <c r="Y377" s="70" t="inlineStr"/>
      <c r="AC377" s="71" t="n"/>
      <c r="AZ377" s="272" t="inlineStr">
        <is>
          <t>КИ</t>
        </is>
      </c>
    </row>
    <row r="378" ht="27" customHeight="1">
      <c r="A378" s="64" t="inlineStr">
        <is>
          <t>SU002319</t>
        </is>
      </c>
      <c r="B378" s="64" t="inlineStr">
        <is>
          <t>P002597</t>
        </is>
      </c>
      <c r="C378" s="37" t="n">
        <v>4301020185</v>
      </c>
      <c r="D378" s="372" t="n">
        <v>4607091389364</v>
      </c>
      <c r="E378" s="634" t="n"/>
      <c r="F378" s="666" t="n">
        <v>0.42</v>
      </c>
      <c r="G378" s="38" t="n">
        <v>6</v>
      </c>
      <c r="H378" s="666" t="n">
        <v>2.52</v>
      </c>
      <c r="I378" s="666" t="n">
        <v>2.75</v>
      </c>
      <c r="J378" s="38" t="n">
        <v>156</v>
      </c>
      <c r="K378" s="39" t="inlineStr">
        <is>
          <t>СК3</t>
        </is>
      </c>
      <c r="L378" s="38" t="n">
        <v>35</v>
      </c>
      <c r="M378" s="87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8" s="668" t="n"/>
      <c r="O378" s="668" t="n"/>
      <c r="P378" s="668" t="n"/>
      <c r="Q378" s="634" t="n"/>
      <c r="R378" s="40" t="inlineStr"/>
      <c r="S378" s="40" t="inlineStr"/>
      <c r="T378" s="41" t="inlineStr">
        <is>
          <t>кг</t>
        </is>
      </c>
      <c r="U378" s="669" t="n">
        <v>0</v>
      </c>
      <c r="V378" s="670">
        <f>IFERROR(IF(U378="",0,CEILING((U378/$H378),1)*$H378),"")</f>
        <v/>
      </c>
      <c r="W378" s="42">
        <f>IFERROR(IF(V378=0,"",ROUNDUP(V378/H378,0)*0.00753),"")</f>
        <v/>
      </c>
      <c r="X378" s="69" t="inlineStr"/>
      <c r="Y378" s="70" t="inlineStr"/>
      <c r="AC378" s="71" t="n"/>
      <c r="AZ378" s="273" t="inlineStr">
        <is>
          <t>КИ</t>
        </is>
      </c>
    </row>
    <row r="379">
      <c r="A379" s="380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1" t="n"/>
      <c r="M379" s="672" t="inlineStr">
        <is>
          <t>Итого</t>
        </is>
      </c>
      <c r="N379" s="642" t="n"/>
      <c r="O379" s="642" t="n"/>
      <c r="P379" s="642" t="n"/>
      <c r="Q379" s="642" t="n"/>
      <c r="R379" s="642" t="n"/>
      <c r="S379" s="643" t="n"/>
      <c r="T379" s="43" t="inlineStr">
        <is>
          <t>кор</t>
        </is>
      </c>
      <c r="U379" s="673">
        <f>IFERROR(U377/H377,"0")+IFERROR(U378/H378,"0")</f>
        <v/>
      </c>
      <c r="V379" s="673">
        <f>IFERROR(V377/H377,"0")+IFERROR(V378/H378,"0")</f>
        <v/>
      </c>
      <c r="W379" s="673">
        <f>IFERROR(IF(W377="",0,W377),"0")+IFERROR(IF(W378="",0,W378),"0")</f>
        <v/>
      </c>
      <c r="X379" s="674" t="n"/>
      <c r="Y379" s="67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1" t="n"/>
      <c r="M380" s="672" t="inlineStr">
        <is>
          <t>Итого</t>
        </is>
      </c>
      <c r="N380" s="642" t="n"/>
      <c r="O380" s="642" t="n"/>
      <c r="P380" s="642" t="n"/>
      <c r="Q380" s="642" t="n"/>
      <c r="R380" s="642" t="n"/>
      <c r="S380" s="643" t="n"/>
      <c r="T380" s="43" t="inlineStr">
        <is>
          <t>кг</t>
        </is>
      </c>
      <c r="U380" s="673">
        <f>IFERROR(SUM(U377:U378),"0")</f>
        <v/>
      </c>
      <c r="V380" s="673">
        <f>IFERROR(SUM(V377:V378),"0")</f>
        <v/>
      </c>
      <c r="W380" s="43" t="n"/>
      <c r="X380" s="674" t="n"/>
      <c r="Y380" s="674" t="n"/>
    </row>
    <row r="381" ht="14.25" customHeight="1">
      <c r="A381" s="371" t="inlineStr">
        <is>
          <t>Копченые колбасы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1" t="n"/>
      <c r="Y381" s="371" t="n"/>
    </row>
    <row r="382" ht="27" customHeight="1">
      <c r="A382" s="64" t="inlineStr">
        <is>
          <t>SU002612</t>
        </is>
      </c>
      <c r="B382" s="64" t="inlineStr">
        <is>
          <t>P003140</t>
        </is>
      </c>
      <c r="C382" s="37" t="n">
        <v>4301031212</v>
      </c>
      <c r="D382" s="372" t="n">
        <v>4607091389739</v>
      </c>
      <c r="E382" s="634" t="n"/>
      <c r="F382" s="666" t="n">
        <v>0.7</v>
      </c>
      <c r="G382" s="38" t="n">
        <v>6</v>
      </c>
      <c r="H382" s="666" t="n">
        <v>4.2</v>
      </c>
      <c r="I382" s="666" t="n">
        <v>4.43</v>
      </c>
      <c r="J382" s="38" t="n">
        <v>156</v>
      </c>
      <c r="K382" s="39" t="inlineStr">
        <is>
          <t>СК1</t>
        </is>
      </c>
      <c r="L382" s="38" t="n">
        <v>45</v>
      </c>
      <c r="M382" s="87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2" s="668" t="n"/>
      <c r="O382" s="668" t="n"/>
      <c r="P382" s="668" t="n"/>
      <c r="Q382" s="634" t="n"/>
      <c r="R382" s="40" t="inlineStr"/>
      <c r="S382" s="40" t="inlineStr"/>
      <c r="T382" s="41" t="inlineStr">
        <is>
          <t>кг</t>
        </is>
      </c>
      <c r="U382" s="669" t="n">
        <v>0</v>
      </c>
      <c r="V382" s="670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SU003071</t>
        </is>
      </c>
      <c r="B383" s="64" t="inlineStr">
        <is>
          <t>P003612</t>
        </is>
      </c>
      <c r="C383" s="37" t="n">
        <v>4301031247</v>
      </c>
      <c r="D383" s="372" t="n">
        <v>4680115883048</v>
      </c>
      <c r="E383" s="634" t="n"/>
      <c r="F383" s="666" t="n">
        <v>1</v>
      </c>
      <c r="G383" s="38" t="n">
        <v>4</v>
      </c>
      <c r="H383" s="666" t="n">
        <v>4</v>
      </c>
      <c r="I383" s="666" t="n">
        <v>4.21</v>
      </c>
      <c r="J383" s="38" t="n">
        <v>120</v>
      </c>
      <c r="K383" s="39" t="inlineStr">
        <is>
          <t>СК2</t>
        </is>
      </c>
      <c r="L383" s="38" t="n">
        <v>40</v>
      </c>
      <c r="M383" s="87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3" s="668" t="n"/>
      <c r="O383" s="668" t="n"/>
      <c r="P383" s="668" t="n"/>
      <c r="Q383" s="634" t="n"/>
      <c r="R383" s="40" t="inlineStr"/>
      <c r="S383" s="40" t="inlineStr"/>
      <c r="T383" s="41" t="inlineStr">
        <is>
          <t>кг</t>
        </is>
      </c>
      <c r="U383" s="669" t="n">
        <v>0</v>
      </c>
      <c r="V383" s="670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SU002545</t>
        </is>
      </c>
      <c r="B384" s="64" t="inlineStr">
        <is>
          <t>P003137</t>
        </is>
      </c>
      <c r="C384" s="37" t="n">
        <v>4301031176</v>
      </c>
      <c r="D384" s="372" t="n">
        <v>4607091389425</v>
      </c>
      <c r="E384" s="634" t="n"/>
      <c r="F384" s="666" t="n">
        <v>0.35</v>
      </c>
      <c r="G384" s="38" t="n">
        <v>6</v>
      </c>
      <c r="H384" s="666" t="n">
        <v>2.1</v>
      </c>
      <c r="I384" s="666" t="n">
        <v>2.23</v>
      </c>
      <c r="J384" s="38" t="n">
        <v>234</v>
      </c>
      <c r="K384" s="39" t="inlineStr">
        <is>
          <t>СК2</t>
        </is>
      </c>
      <c r="L384" s="38" t="n">
        <v>45</v>
      </c>
      <c r="M384" s="87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4" s="668" t="n"/>
      <c r="O384" s="668" t="n"/>
      <c r="P384" s="668" t="n"/>
      <c r="Q384" s="634" t="n"/>
      <c r="R384" s="40" t="inlineStr"/>
      <c r="S384" s="40" t="inlineStr"/>
      <c r="T384" s="41" t="inlineStr">
        <is>
          <t>кг</t>
        </is>
      </c>
      <c r="U384" s="669" t="n">
        <v>0</v>
      </c>
      <c r="V384" s="670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SU002917</t>
        </is>
      </c>
      <c r="B385" s="64" t="inlineStr">
        <is>
          <t>P003343</t>
        </is>
      </c>
      <c r="C385" s="37" t="n">
        <v>4301031215</v>
      </c>
      <c r="D385" s="372" t="n">
        <v>4680115882911</v>
      </c>
      <c r="E385" s="634" t="n"/>
      <c r="F385" s="666" t="n">
        <v>0.4</v>
      </c>
      <c r="G385" s="38" t="n">
        <v>6</v>
      </c>
      <c r="H385" s="666" t="n">
        <v>2.4</v>
      </c>
      <c r="I385" s="666" t="n">
        <v>2.53</v>
      </c>
      <c r="J385" s="38" t="n">
        <v>234</v>
      </c>
      <c r="K385" s="39" t="inlineStr">
        <is>
          <t>СК2</t>
        </is>
      </c>
      <c r="L385" s="38" t="n">
        <v>40</v>
      </c>
      <c r="M385" s="878" t="inlineStr">
        <is>
          <t>П/к колбасы «Балыкбургская по-баварски» Фикс.вес 0,4 н/о мгс ТМ «Баварушка»</t>
        </is>
      </c>
      <c r="N385" s="668" t="n"/>
      <c r="O385" s="668" t="n"/>
      <c r="P385" s="668" t="n"/>
      <c r="Q385" s="634" t="n"/>
      <c r="R385" s="40" t="inlineStr"/>
      <c r="S385" s="40" t="inlineStr"/>
      <c r="T385" s="41" t="inlineStr">
        <is>
          <t>кг</t>
        </is>
      </c>
      <c r="U385" s="669" t="n">
        <v>0</v>
      </c>
      <c r="V385" s="670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SU002726</t>
        </is>
      </c>
      <c r="B386" s="64" t="inlineStr">
        <is>
          <t>P003095</t>
        </is>
      </c>
      <c r="C386" s="37" t="n">
        <v>4301031167</v>
      </c>
      <c r="D386" s="372" t="n">
        <v>4680115880771</v>
      </c>
      <c r="E386" s="634" t="n"/>
      <c r="F386" s="666" t="n">
        <v>0.28</v>
      </c>
      <c r="G386" s="38" t="n">
        <v>6</v>
      </c>
      <c r="H386" s="666" t="n">
        <v>1.68</v>
      </c>
      <c r="I386" s="666" t="n">
        <v>1.81</v>
      </c>
      <c r="J386" s="38" t="n">
        <v>234</v>
      </c>
      <c r="K386" s="39" t="inlineStr">
        <is>
          <t>СК2</t>
        </is>
      </c>
      <c r="L386" s="38" t="n">
        <v>45</v>
      </c>
      <c r="M386" s="87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6" s="668" t="n"/>
      <c r="O386" s="668" t="n"/>
      <c r="P386" s="668" t="n"/>
      <c r="Q386" s="634" t="n"/>
      <c r="R386" s="40" t="inlineStr"/>
      <c r="S386" s="40" t="inlineStr"/>
      <c r="T386" s="41" t="inlineStr">
        <is>
          <t>кг</t>
        </is>
      </c>
      <c r="U386" s="669" t="n">
        <v>0</v>
      </c>
      <c r="V386" s="670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SU002604</t>
        </is>
      </c>
      <c r="B387" s="64" t="inlineStr">
        <is>
          <t>P003135</t>
        </is>
      </c>
      <c r="C387" s="37" t="n">
        <v>4301031173</v>
      </c>
      <c r="D387" s="372" t="n">
        <v>4607091389500</v>
      </c>
      <c r="E387" s="634" t="n"/>
      <c r="F387" s="666" t="n">
        <v>0.35</v>
      </c>
      <c r="G387" s="38" t="n">
        <v>6</v>
      </c>
      <c r="H387" s="666" t="n">
        <v>2.1</v>
      </c>
      <c r="I387" s="666" t="n">
        <v>2.23</v>
      </c>
      <c r="J387" s="38" t="n">
        <v>234</v>
      </c>
      <c r="K387" s="39" t="inlineStr">
        <is>
          <t>СК2</t>
        </is>
      </c>
      <c r="L387" s="38" t="n">
        <v>45</v>
      </c>
      <c r="M387" s="88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7" s="668" t="n"/>
      <c r="O387" s="668" t="n"/>
      <c r="P387" s="668" t="n"/>
      <c r="Q387" s="634" t="n"/>
      <c r="R387" s="40" t="inlineStr"/>
      <c r="S387" s="40" t="inlineStr"/>
      <c r="T387" s="41" t="inlineStr">
        <is>
          <t>кг</t>
        </is>
      </c>
      <c r="U387" s="669" t="n">
        <v>0</v>
      </c>
      <c r="V387" s="670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SU002358</t>
        </is>
      </c>
      <c r="B388" s="64" t="inlineStr">
        <is>
          <t>P002642</t>
        </is>
      </c>
      <c r="C388" s="37" t="n">
        <v>4301031103</v>
      </c>
      <c r="D388" s="372" t="n">
        <v>4680115881983</v>
      </c>
      <c r="E388" s="634" t="n"/>
      <c r="F388" s="666" t="n">
        <v>0.28</v>
      </c>
      <c r="G388" s="38" t="n">
        <v>4</v>
      </c>
      <c r="H388" s="666" t="n">
        <v>1.12</v>
      </c>
      <c r="I388" s="666" t="n">
        <v>1.252</v>
      </c>
      <c r="J388" s="38" t="n">
        <v>234</v>
      </c>
      <c r="K388" s="39" t="inlineStr">
        <is>
          <t>СК2</t>
        </is>
      </c>
      <c r="L388" s="38" t="n">
        <v>40</v>
      </c>
      <c r="M388" s="88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8" s="668" t="n"/>
      <c r="O388" s="668" t="n"/>
      <c r="P388" s="668" t="n"/>
      <c r="Q388" s="634" t="n"/>
      <c r="R388" s="40" t="inlineStr"/>
      <c r="S388" s="40" t="inlineStr"/>
      <c r="T388" s="41" t="inlineStr">
        <is>
          <t>кг</t>
        </is>
      </c>
      <c r="U388" s="669" t="n">
        <v>0</v>
      </c>
      <c r="V388" s="670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>
      <c r="A389" s="380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71" t="n"/>
      <c r="M389" s="672" t="inlineStr">
        <is>
          <t>Итого</t>
        </is>
      </c>
      <c r="N389" s="642" t="n"/>
      <c r="O389" s="642" t="n"/>
      <c r="P389" s="642" t="n"/>
      <c r="Q389" s="642" t="n"/>
      <c r="R389" s="642" t="n"/>
      <c r="S389" s="643" t="n"/>
      <c r="T389" s="43" t="inlineStr">
        <is>
          <t>кор</t>
        </is>
      </c>
      <c r="U389" s="673">
        <f>IFERROR(U382/H382,"0")+IFERROR(U383/H383,"0")+IFERROR(U384/H384,"0")+IFERROR(U385/H385,"0")+IFERROR(U386/H386,"0")+IFERROR(U387/H387,"0")+IFERROR(U388/H388,"0")</f>
        <v/>
      </c>
      <c r="V389" s="673">
        <f>IFERROR(V382/H382,"0")+IFERROR(V383/H383,"0")+IFERROR(V384/H384,"0")+IFERROR(V385/H385,"0")+IFERROR(V386/H386,"0")+IFERROR(V387/H387,"0")+IFERROR(V388/H388,"0")</f>
        <v/>
      </c>
      <c r="W389" s="673">
        <f>IFERROR(IF(W382="",0,W382),"0")+IFERROR(IF(W383="",0,W383),"0")+IFERROR(IF(W384="",0,W384),"0")+IFERROR(IF(W385="",0,W385),"0")+IFERROR(IF(W386="",0,W386),"0")+IFERROR(IF(W387="",0,W387),"0")+IFERROR(IF(W388="",0,W388),"0")</f>
        <v/>
      </c>
      <c r="X389" s="674" t="n"/>
      <c r="Y389" s="674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1" t="n"/>
      <c r="M390" s="672" t="inlineStr">
        <is>
          <t>Итого</t>
        </is>
      </c>
      <c r="N390" s="642" t="n"/>
      <c r="O390" s="642" t="n"/>
      <c r="P390" s="642" t="n"/>
      <c r="Q390" s="642" t="n"/>
      <c r="R390" s="642" t="n"/>
      <c r="S390" s="643" t="n"/>
      <c r="T390" s="43" t="inlineStr">
        <is>
          <t>кг</t>
        </is>
      </c>
      <c r="U390" s="673">
        <f>IFERROR(SUM(U382:U388),"0")</f>
        <v/>
      </c>
      <c r="V390" s="673">
        <f>IFERROR(SUM(V382:V388),"0")</f>
        <v/>
      </c>
      <c r="W390" s="43" t="n"/>
      <c r="X390" s="674" t="n"/>
      <c r="Y390" s="674" t="n"/>
    </row>
    <row r="391" ht="14.25" customHeight="1">
      <c r="A391" s="371" t="inlineStr">
        <is>
          <t>Сырокопченые колбасы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71" t="n"/>
      <c r="Y391" s="371" t="n"/>
    </row>
    <row r="392" ht="27" customHeight="1">
      <c r="A392" s="64" t="inlineStr">
        <is>
          <t>SU003059</t>
        </is>
      </c>
      <c r="B392" s="64" t="inlineStr">
        <is>
          <t>P003623</t>
        </is>
      </c>
      <c r="C392" s="37" t="n">
        <v>4301032044</v>
      </c>
      <c r="D392" s="372" t="n">
        <v>4680115883000</v>
      </c>
      <c r="E392" s="634" t="n"/>
      <c r="F392" s="666" t="n">
        <v>0.03</v>
      </c>
      <c r="G392" s="38" t="n">
        <v>20</v>
      </c>
      <c r="H392" s="666" t="n">
        <v>0.6</v>
      </c>
      <c r="I392" s="666" t="n">
        <v>0.63</v>
      </c>
      <c r="J392" s="38" t="n">
        <v>350</v>
      </c>
      <c r="K392" s="39" t="inlineStr">
        <is>
          <t>ДК</t>
        </is>
      </c>
      <c r="L392" s="38" t="n">
        <v>60</v>
      </c>
      <c r="M392" s="88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2" s="668" t="n"/>
      <c r="O392" s="668" t="n"/>
      <c r="P392" s="668" t="n"/>
      <c r="Q392" s="634" t="n"/>
      <c r="R392" s="40" t="inlineStr"/>
      <c r="S392" s="40" t="inlineStr"/>
      <c r="T392" s="41" t="inlineStr">
        <is>
          <t>кг</t>
        </is>
      </c>
      <c r="U392" s="669" t="n">
        <v>0</v>
      </c>
      <c r="V392" s="670">
        <f>IFERROR(IF(U392="",0,CEILING((U392/$H392),1)*$H392),"")</f>
        <v/>
      </c>
      <c r="W392" s="42">
        <f>IFERROR(IF(V392=0,"",ROUNDUP(V392/H392,0)*0.00349),"")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80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1" t="n"/>
      <c r="M393" s="672" t="inlineStr">
        <is>
          <t>Итого</t>
        </is>
      </c>
      <c r="N393" s="642" t="n"/>
      <c r="O393" s="642" t="n"/>
      <c r="P393" s="642" t="n"/>
      <c r="Q393" s="642" t="n"/>
      <c r="R393" s="642" t="n"/>
      <c r="S393" s="643" t="n"/>
      <c r="T393" s="43" t="inlineStr">
        <is>
          <t>кор</t>
        </is>
      </c>
      <c r="U393" s="673">
        <f>IFERROR(U392/H392,"0")</f>
        <v/>
      </c>
      <c r="V393" s="673">
        <f>IFERROR(V392/H392,"0")</f>
        <v/>
      </c>
      <c r="W393" s="673">
        <f>IFERROR(IF(W392="",0,W392),"0")</f>
        <v/>
      </c>
      <c r="X393" s="674" t="n"/>
      <c r="Y393" s="674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1" t="n"/>
      <c r="M394" s="672" t="inlineStr">
        <is>
          <t>Итого</t>
        </is>
      </c>
      <c r="N394" s="642" t="n"/>
      <c r="O394" s="642" t="n"/>
      <c r="P394" s="642" t="n"/>
      <c r="Q394" s="642" t="n"/>
      <c r="R394" s="642" t="n"/>
      <c r="S394" s="643" t="n"/>
      <c r="T394" s="43" t="inlineStr">
        <is>
          <t>кг</t>
        </is>
      </c>
      <c r="U394" s="673">
        <f>IFERROR(SUM(U392:U392),"0")</f>
        <v/>
      </c>
      <c r="V394" s="673">
        <f>IFERROR(SUM(V392:V392),"0")</f>
        <v/>
      </c>
      <c r="W394" s="43" t="n"/>
      <c r="X394" s="674" t="n"/>
      <c r="Y394" s="674" t="n"/>
    </row>
    <row r="395" ht="14.25" customHeight="1">
      <c r="A395" s="371" t="inlineStr">
        <is>
          <t>Сыровяленые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71" t="n"/>
      <c r="Y395" s="371" t="n"/>
    </row>
    <row r="396" ht="27" customHeight="1">
      <c r="A396" s="64" t="inlineStr">
        <is>
          <t>SU003056</t>
        </is>
      </c>
      <c r="B396" s="64" t="inlineStr">
        <is>
          <t>P003622</t>
        </is>
      </c>
      <c r="C396" s="37" t="n">
        <v>4301170008</v>
      </c>
      <c r="D396" s="372" t="n">
        <v>4680115882980</v>
      </c>
      <c r="E396" s="634" t="n"/>
      <c r="F396" s="666" t="n">
        <v>0.13</v>
      </c>
      <c r="G396" s="38" t="n">
        <v>10</v>
      </c>
      <c r="H396" s="666" t="n">
        <v>1.3</v>
      </c>
      <c r="I396" s="666" t="n">
        <v>1.46</v>
      </c>
      <c r="J396" s="38" t="n">
        <v>200</v>
      </c>
      <c r="K396" s="39" t="inlineStr">
        <is>
          <t>ДК</t>
        </is>
      </c>
      <c r="L396" s="38" t="n">
        <v>150</v>
      </c>
      <c r="M396" s="88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6" s="668" t="n"/>
      <c r="O396" s="668" t="n"/>
      <c r="P396" s="668" t="n"/>
      <c r="Q396" s="634" t="n"/>
      <c r="R396" s="40" t="inlineStr"/>
      <c r="S396" s="40" t="inlineStr"/>
      <c r="T396" s="41" t="inlineStr">
        <is>
          <t>кг</t>
        </is>
      </c>
      <c r="U396" s="669" t="n">
        <v>0</v>
      </c>
      <c r="V396" s="670">
        <f>IFERROR(IF(U396="",0,CEILING((U396/$H396),1)*$H396),"")</f>
        <v/>
      </c>
      <c r="W396" s="42">
        <f>IFERROR(IF(V396=0,"",ROUNDUP(V396/H396,0)*0.00673),"")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80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1" t="n"/>
      <c r="M397" s="672" t="inlineStr">
        <is>
          <t>Итого</t>
        </is>
      </c>
      <c r="N397" s="642" t="n"/>
      <c r="O397" s="642" t="n"/>
      <c r="P397" s="642" t="n"/>
      <c r="Q397" s="642" t="n"/>
      <c r="R397" s="642" t="n"/>
      <c r="S397" s="643" t="n"/>
      <c r="T397" s="43" t="inlineStr">
        <is>
          <t>кор</t>
        </is>
      </c>
      <c r="U397" s="673">
        <f>IFERROR(U396/H396,"0")</f>
        <v/>
      </c>
      <c r="V397" s="673">
        <f>IFERROR(V396/H396,"0")</f>
        <v/>
      </c>
      <c r="W397" s="673">
        <f>IFERROR(IF(W396="",0,W396),"0")</f>
        <v/>
      </c>
      <c r="X397" s="674" t="n"/>
      <c r="Y397" s="674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1" t="n"/>
      <c r="M398" s="672" t="inlineStr">
        <is>
          <t>Итого</t>
        </is>
      </c>
      <c r="N398" s="642" t="n"/>
      <c r="O398" s="642" t="n"/>
      <c r="P398" s="642" t="n"/>
      <c r="Q398" s="642" t="n"/>
      <c r="R398" s="642" t="n"/>
      <c r="S398" s="643" t="n"/>
      <c r="T398" s="43" t="inlineStr">
        <is>
          <t>кг</t>
        </is>
      </c>
      <c r="U398" s="673">
        <f>IFERROR(SUM(U396:U396),"0")</f>
        <v/>
      </c>
      <c r="V398" s="673">
        <f>IFERROR(SUM(V396:V396),"0")</f>
        <v/>
      </c>
      <c r="W398" s="43" t="n"/>
      <c r="X398" s="674" t="n"/>
      <c r="Y398" s="674" t="n"/>
    </row>
    <row r="399" ht="27.75" customHeight="1">
      <c r="A399" s="369" t="inlineStr">
        <is>
          <t>Дугушка</t>
        </is>
      </c>
      <c r="B399" s="665" t="n"/>
      <c r="C399" s="665" t="n"/>
      <c r="D399" s="665" t="n"/>
      <c r="E399" s="665" t="n"/>
      <c r="F399" s="665" t="n"/>
      <c r="G399" s="665" t="n"/>
      <c r="H399" s="665" t="n"/>
      <c r="I399" s="665" t="n"/>
      <c r="J399" s="665" t="n"/>
      <c r="K399" s="665" t="n"/>
      <c r="L399" s="665" t="n"/>
      <c r="M399" s="665" t="n"/>
      <c r="N399" s="665" t="n"/>
      <c r="O399" s="665" t="n"/>
      <c r="P399" s="665" t="n"/>
      <c r="Q399" s="665" t="n"/>
      <c r="R399" s="665" t="n"/>
      <c r="S399" s="665" t="n"/>
      <c r="T399" s="665" t="n"/>
      <c r="U399" s="665" t="n"/>
      <c r="V399" s="665" t="n"/>
      <c r="W399" s="665" t="n"/>
      <c r="X399" s="55" t="n"/>
      <c r="Y399" s="55" t="n"/>
    </row>
    <row r="400" ht="16.5" customHeight="1">
      <c r="A400" s="370" t="inlineStr">
        <is>
          <t>Дугушка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0" t="n"/>
      <c r="Y400" s="370" t="n"/>
    </row>
    <row r="401" ht="14.25" customHeight="1">
      <c r="A401" s="371" t="inlineStr">
        <is>
          <t>Вареные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27" customHeight="1">
      <c r="A402" s="64" t="inlineStr">
        <is>
          <t>SU002011</t>
        </is>
      </c>
      <c r="B402" s="64" t="inlineStr">
        <is>
          <t>P002991</t>
        </is>
      </c>
      <c r="C402" s="37" t="n">
        <v>4301011371</v>
      </c>
      <c r="D402" s="372" t="n">
        <v>4607091389067</v>
      </c>
      <c r="E402" s="634" t="n"/>
      <c r="F402" s="666" t="n">
        <v>0.88</v>
      </c>
      <c r="G402" s="38" t="n">
        <v>6</v>
      </c>
      <c r="H402" s="666" t="n">
        <v>5.28</v>
      </c>
      <c r="I402" s="666" t="n">
        <v>5.64</v>
      </c>
      <c r="J402" s="38" t="n">
        <v>104</v>
      </c>
      <c r="K402" s="39" t="inlineStr">
        <is>
          <t>СК3</t>
        </is>
      </c>
      <c r="L402" s="38" t="n">
        <v>55</v>
      </c>
      <c r="M402" s="88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2" s="668" t="n"/>
      <c r="O402" s="668" t="n"/>
      <c r="P402" s="668" t="n"/>
      <c r="Q402" s="634" t="n"/>
      <c r="R402" s="40" t="inlineStr"/>
      <c r="S402" s="40" t="inlineStr"/>
      <c r="T402" s="41" t="inlineStr">
        <is>
          <t>кг</t>
        </is>
      </c>
      <c r="U402" s="669" t="n">
        <v>0</v>
      </c>
      <c r="V402" s="670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SU002094</t>
        </is>
      </c>
      <c r="B403" s="64" t="inlineStr">
        <is>
          <t>P002975</t>
        </is>
      </c>
      <c r="C403" s="37" t="n">
        <v>4301011363</v>
      </c>
      <c r="D403" s="372" t="n">
        <v>4607091383522</v>
      </c>
      <c r="E403" s="634" t="n"/>
      <c r="F403" s="666" t="n">
        <v>0.88</v>
      </c>
      <c r="G403" s="38" t="n">
        <v>6</v>
      </c>
      <c r="H403" s="666" t="n">
        <v>5.28</v>
      </c>
      <c r="I403" s="666" t="n">
        <v>5.64</v>
      </c>
      <c r="J403" s="38" t="n">
        <v>104</v>
      </c>
      <c r="K403" s="39" t="inlineStr">
        <is>
          <t>СК1</t>
        </is>
      </c>
      <c r="L403" s="38" t="n">
        <v>55</v>
      </c>
      <c r="M403" s="88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3" s="668" t="n"/>
      <c r="O403" s="668" t="n"/>
      <c r="P403" s="668" t="n"/>
      <c r="Q403" s="634" t="n"/>
      <c r="R403" s="40" t="inlineStr"/>
      <c r="S403" s="40" t="inlineStr"/>
      <c r="T403" s="41" t="inlineStr">
        <is>
          <t>кг</t>
        </is>
      </c>
      <c r="U403" s="669" t="n">
        <v>0</v>
      </c>
      <c r="V403" s="670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SU002182</t>
        </is>
      </c>
      <c r="B404" s="64" t="inlineStr">
        <is>
          <t>P002990</t>
        </is>
      </c>
      <c r="C404" s="37" t="n">
        <v>4301011431</v>
      </c>
      <c r="D404" s="372" t="n">
        <v>4607091384437</v>
      </c>
      <c r="E404" s="634" t="n"/>
      <c r="F404" s="666" t="n">
        <v>0.88</v>
      </c>
      <c r="G404" s="38" t="n">
        <v>6</v>
      </c>
      <c r="H404" s="666" t="n">
        <v>5.28</v>
      </c>
      <c r="I404" s="666" t="n">
        <v>5.64</v>
      </c>
      <c r="J404" s="38" t="n">
        <v>104</v>
      </c>
      <c r="K404" s="39" t="inlineStr">
        <is>
          <t>СК1</t>
        </is>
      </c>
      <c r="L404" s="38" t="n">
        <v>50</v>
      </c>
      <c r="M404" s="88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4" s="668" t="n"/>
      <c r="O404" s="668" t="n"/>
      <c r="P404" s="668" t="n"/>
      <c r="Q404" s="634" t="n"/>
      <c r="R404" s="40" t="inlineStr"/>
      <c r="S404" s="40" t="inlineStr"/>
      <c r="T404" s="41" t="inlineStr">
        <is>
          <t>кг</t>
        </is>
      </c>
      <c r="U404" s="669" t="n">
        <v>0</v>
      </c>
      <c r="V404" s="670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SU002010</t>
        </is>
      </c>
      <c r="B405" s="64" t="inlineStr">
        <is>
          <t>P002979</t>
        </is>
      </c>
      <c r="C405" s="37" t="n">
        <v>4301011365</v>
      </c>
      <c r="D405" s="372" t="n">
        <v>4607091389104</v>
      </c>
      <c r="E405" s="634" t="n"/>
      <c r="F405" s="666" t="n">
        <v>0.88</v>
      </c>
      <c r="G405" s="38" t="n">
        <v>6</v>
      </c>
      <c r="H405" s="666" t="n">
        <v>5.28</v>
      </c>
      <c r="I405" s="666" t="n">
        <v>5.64</v>
      </c>
      <c r="J405" s="38" t="n">
        <v>104</v>
      </c>
      <c r="K405" s="39" t="inlineStr">
        <is>
          <t>СК1</t>
        </is>
      </c>
      <c r="L405" s="38" t="n">
        <v>55</v>
      </c>
      <c r="M405" s="88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5" s="668" t="n"/>
      <c r="O405" s="668" t="n"/>
      <c r="P405" s="668" t="n"/>
      <c r="Q405" s="634" t="n"/>
      <c r="R405" s="40" t="inlineStr"/>
      <c r="S405" s="40" t="inlineStr"/>
      <c r="T405" s="41" t="inlineStr">
        <is>
          <t>кг</t>
        </is>
      </c>
      <c r="U405" s="669" t="n">
        <v>0</v>
      </c>
      <c r="V405" s="670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SU002632</t>
        </is>
      </c>
      <c r="B406" s="64" t="inlineStr">
        <is>
          <t>P002982</t>
        </is>
      </c>
      <c r="C406" s="37" t="n">
        <v>4301011367</v>
      </c>
      <c r="D406" s="372" t="n">
        <v>4680115880603</v>
      </c>
      <c r="E406" s="634" t="n"/>
      <c r="F406" s="666" t="n">
        <v>0.6</v>
      </c>
      <c r="G406" s="38" t="n">
        <v>6</v>
      </c>
      <c r="H406" s="666" t="n">
        <v>3.6</v>
      </c>
      <c r="I406" s="666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6" s="668" t="n"/>
      <c r="O406" s="668" t="n"/>
      <c r="P406" s="668" t="n"/>
      <c r="Q406" s="634" t="n"/>
      <c r="R406" s="40" t="inlineStr"/>
      <c r="S406" s="40" t="inlineStr"/>
      <c r="T406" s="41" t="inlineStr">
        <is>
          <t>кг</t>
        </is>
      </c>
      <c r="U406" s="669" t="n">
        <v>0</v>
      </c>
      <c r="V406" s="670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SU002220</t>
        </is>
      </c>
      <c r="B407" s="64" t="inlineStr">
        <is>
          <t>P002404</t>
        </is>
      </c>
      <c r="C407" s="37" t="n">
        <v>4301011168</v>
      </c>
      <c r="D407" s="372" t="n">
        <v>4607091389999</v>
      </c>
      <c r="E407" s="634" t="n"/>
      <c r="F407" s="666" t="n">
        <v>0.6</v>
      </c>
      <c r="G407" s="38" t="n">
        <v>6</v>
      </c>
      <c r="H407" s="666" t="n">
        <v>3.6</v>
      </c>
      <c r="I407" s="666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8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7" s="668" t="n"/>
      <c r="O407" s="668" t="n"/>
      <c r="P407" s="668" t="n"/>
      <c r="Q407" s="634" t="n"/>
      <c r="R407" s="40" t="inlineStr"/>
      <c r="S407" s="40" t="inlineStr"/>
      <c r="T407" s="41" t="inlineStr">
        <is>
          <t>кг</t>
        </is>
      </c>
      <c r="U407" s="669" t="n">
        <v>0</v>
      </c>
      <c r="V407" s="670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SU002635</t>
        </is>
      </c>
      <c r="B408" s="64" t="inlineStr">
        <is>
          <t>P002992</t>
        </is>
      </c>
      <c r="C408" s="37" t="n">
        <v>4301011372</v>
      </c>
      <c r="D408" s="372" t="n">
        <v>4680115882782</v>
      </c>
      <c r="E408" s="634" t="n"/>
      <c r="F408" s="666" t="n">
        <v>0.6</v>
      </c>
      <c r="G408" s="38" t="n">
        <v>6</v>
      </c>
      <c r="H408" s="666" t="n">
        <v>3.6</v>
      </c>
      <c r="I408" s="666" t="n">
        <v>3.84</v>
      </c>
      <c r="J408" s="38" t="n">
        <v>120</v>
      </c>
      <c r="K408" s="39" t="inlineStr">
        <is>
          <t>СК1</t>
        </is>
      </c>
      <c r="L408" s="38" t="n">
        <v>50</v>
      </c>
      <c r="M408" s="89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8" s="668" t="n"/>
      <c r="O408" s="668" t="n"/>
      <c r="P408" s="668" t="n"/>
      <c r="Q408" s="634" t="n"/>
      <c r="R408" s="40" t="inlineStr"/>
      <c r="S408" s="40" t="inlineStr"/>
      <c r="T408" s="41" t="inlineStr">
        <is>
          <t>кг</t>
        </is>
      </c>
      <c r="U408" s="669" t="n">
        <v>0</v>
      </c>
      <c r="V408" s="670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SU002020</t>
        </is>
      </c>
      <c r="B409" s="64" t="inlineStr">
        <is>
          <t>P002308</t>
        </is>
      </c>
      <c r="C409" s="37" t="n">
        <v>4301011190</v>
      </c>
      <c r="D409" s="372" t="n">
        <v>4607091389098</v>
      </c>
      <c r="E409" s="634" t="n"/>
      <c r="F409" s="666" t="n">
        <v>0.4</v>
      </c>
      <c r="G409" s="38" t="n">
        <v>6</v>
      </c>
      <c r="H409" s="666" t="n">
        <v>2.4</v>
      </c>
      <c r="I409" s="666" t="n">
        <v>2.6</v>
      </c>
      <c r="J409" s="38" t="n">
        <v>156</v>
      </c>
      <c r="K409" s="39" t="inlineStr">
        <is>
          <t>СК3</t>
        </is>
      </c>
      <c r="L409" s="38" t="n">
        <v>50</v>
      </c>
      <c r="M409" s="89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9" s="668" t="n"/>
      <c r="O409" s="668" t="n"/>
      <c r="P409" s="668" t="n"/>
      <c r="Q409" s="634" t="n"/>
      <c r="R409" s="40" t="inlineStr"/>
      <c r="S409" s="40" t="inlineStr"/>
      <c r="T409" s="41" t="inlineStr">
        <is>
          <t>кг</t>
        </is>
      </c>
      <c r="U409" s="669" t="n">
        <v>0</v>
      </c>
      <c r="V409" s="670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SU002631</t>
        </is>
      </c>
      <c r="B410" s="64" t="inlineStr">
        <is>
          <t>P002981</t>
        </is>
      </c>
      <c r="C410" s="37" t="n">
        <v>4301011366</v>
      </c>
      <c r="D410" s="372" t="n">
        <v>4607091389982</v>
      </c>
      <c r="E410" s="634" t="n"/>
      <c r="F410" s="666" t="n">
        <v>0.6</v>
      </c>
      <c r="G410" s="38" t="n">
        <v>6</v>
      </c>
      <c r="H410" s="666" t="n">
        <v>3.6</v>
      </c>
      <c r="I410" s="666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0" s="668" t="n"/>
      <c r="O410" s="668" t="n"/>
      <c r="P410" s="668" t="n"/>
      <c r="Q410" s="634" t="n"/>
      <c r="R410" s="40" t="inlineStr"/>
      <c r="S410" s="40" t="inlineStr"/>
      <c r="T410" s="41" t="inlineStr">
        <is>
          <t>кг</t>
        </is>
      </c>
      <c r="U410" s="669" t="n">
        <v>0</v>
      </c>
      <c r="V410" s="670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91" t="inlineStr">
        <is>
          <t>КИ</t>
        </is>
      </c>
    </row>
    <row r="411">
      <c r="A411" s="380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71" t="n"/>
      <c r="M411" s="672" t="inlineStr">
        <is>
          <t>Итого</t>
        </is>
      </c>
      <c r="N411" s="642" t="n"/>
      <c r="O411" s="642" t="n"/>
      <c r="P411" s="642" t="n"/>
      <c r="Q411" s="642" t="n"/>
      <c r="R411" s="642" t="n"/>
      <c r="S411" s="643" t="n"/>
      <c r="T411" s="43" t="inlineStr">
        <is>
          <t>кор</t>
        </is>
      </c>
      <c r="U411" s="673">
        <f>IFERROR(U402/H402,"0")+IFERROR(U403/H403,"0")+IFERROR(U404/H404,"0")+IFERROR(U405/H405,"0")+IFERROR(U406/H406,"0")+IFERROR(U407/H407,"0")+IFERROR(U408/H408,"0")+IFERROR(U409/H409,"0")+IFERROR(U410/H410,"0")</f>
        <v/>
      </c>
      <c r="V411" s="673">
        <f>IFERROR(V402/H402,"0")+IFERROR(V403/H403,"0")+IFERROR(V404/H404,"0")+IFERROR(V405/H405,"0")+IFERROR(V406/H406,"0")+IFERROR(V407/H407,"0")+IFERROR(V408/H408,"0")+IFERROR(V409/H409,"0")+IFERROR(V410/H410,"0")</f>
        <v/>
      </c>
      <c r="W411" s="673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/>
      </c>
      <c r="X411" s="674" t="n"/>
      <c r="Y411" s="674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1" t="n"/>
      <c r="M412" s="672" t="inlineStr">
        <is>
          <t>Итого</t>
        </is>
      </c>
      <c r="N412" s="642" t="n"/>
      <c r="O412" s="642" t="n"/>
      <c r="P412" s="642" t="n"/>
      <c r="Q412" s="642" t="n"/>
      <c r="R412" s="642" t="n"/>
      <c r="S412" s="643" t="n"/>
      <c r="T412" s="43" t="inlineStr">
        <is>
          <t>кг</t>
        </is>
      </c>
      <c r="U412" s="673">
        <f>IFERROR(SUM(U402:U410),"0")</f>
        <v/>
      </c>
      <c r="V412" s="673">
        <f>IFERROR(SUM(V402:V410),"0")</f>
        <v/>
      </c>
      <c r="W412" s="43" t="n"/>
      <c r="X412" s="674" t="n"/>
      <c r="Y412" s="674" t="n"/>
    </row>
    <row r="413" ht="14.25" customHeight="1">
      <c r="A413" s="371" t="inlineStr">
        <is>
          <t>Ветчины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71" t="n"/>
      <c r="Y413" s="371" t="n"/>
    </row>
    <row r="414" ht="16.5" customHeight="1">
      <c r="A414" s="64" t="inlineStr">
        <is>
          <t>SU002035</t>
        </is>
      </c>
      <c r="B414" s="64" t="inlineStr">
        <is>
          <t>P003146</t>
        </is>
      </c>
      <c r="C414" s="37" t="n">
        <v>4301020222</v>
      </c>
      <c r="D414" s="372" t="n">
        <v>4607091388930</v>
      </c>
      <c r="E414" s="634" t="n"/>
      <c r="F414" s="666" t="n">
        <v>0.88</v>
      </c>
      <c r="G414" s="38" t="n">
        <v>6</v>
      </c>
      <c r="H414" s="666" t="n">
        <v>5.28</v>
      </c>
      <c r="I414" s="666" t="n">
        <v>5.64</v>
      </c>
      <c r="J414" s="38" t="n">
        <v>104</v>
      </c>
      <c r="K414" s="39" t="inlineStr">
        <is>
          <t>СК1</t>
        </is>
      </c>
      <c r="L414" s="38" t="n">
        <v>55</v>
      </c>
      <c r="M414" s="893">
        <f>HYPERLINK("https://abi.ru/products/Охлажденные/Дугушка/Дугушка/Ветчины/P003146/","Ветчины Дугушка Дугушка Вес б/о Дугушка")</f>
        <v/>
      </c>
      <c r="N414" s="668" t="n"/>
      <c r="O414" s="668" t="n"/>
      <c r="P414" s="668" t="n"/>
      <c r="Q414" s="634" t="n"/>
      <c r="R414" s="40" t="inlineStr"/>
      <c r="S414" s="40" t="inlineStr"/>
      <c r="T414" s="41" t="inlineStr">
        <is>
          <t>кг</t>
        </is>
      </c>
      <c r="U414" s="669" t="n">
        <v>200</v>
      </c>
      <c r="V414" s="670">
        <f>IFERROR(IF(U414="",0,CEILING((U414/$H414),1)*$H414),"")</f>
        <v/>
      </c>
      <c r="W414" s="42">
        <f>IFERROR(IF(V414=0,"",ROUNDUP(V414/H414,0)*0.01196),"")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16.5" customHeight="1">
      <c r="A415" s="64" t="inlineStr">
        <is>
          <t>SU002643</t>
        </is>
      </c>
      <c r="B415" s="64" t="inlineStr">
        <is>
          <t>P002993</t>
        </is>
      </c>
      <c r="C415" s="37" t="n">
        <v>4301020206</v>
      </c>
      <c r="D415" s="372" t="n">
        <v>4680115880054</v>
      </c>
      <c r="E415" s="634" t="n"/>
      <c r="F415" s="666" t="n">
        <v>0.6</v>
      </c>
      <c r="G415" s="38" t="n">
        <v>6</v>
      </c>
      <c r="H415" s="666" t="n">
        <v>3.6</v>
      </c>
      <c r="I415" s="666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4">
        <f>HYPERLINK("https://abi.ru/products/Охлажденные/Дугушка/Дугушка/Ветчины/P002993/","Ветчины «Дугушка» Фикс.вес 0,6 П/а ТМ «Дугушка»")</f>
        <v/>
      </c>
      <c r="N415" s="668" t="n"/>
      <c r="O415" s="668" t="n"/>
      <c r="P415" s="668" t="n"/>
      <c r="Q415" s="634" t="n"/>
      <c r="R415" s="40" t="inlineStr"/>
      <c r="S415" s="40" t="inlineStr"/>
      <c r="T415" s="41" t="inlineStr">
        <is>
          <t>кг</t>
        </is>
      </c>
      <c r="U415" s="669" t="n">
        <v>0</v>
      </c>
      <c r="V415" s="670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80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1" t="n"/>
      <c r="M416" s="672" t="inlineStr">
        <is>
          <t>Итого</t>
        </is>
      </c>
      <c r="N416" s="642" t="n"/>
      <c r="O416" s="642" t="n"/>
      <c r="P416" s="642" t="n"/>
      <c r="Q416" s="642" t="n"/>
      <c r="R416" s="642" t="n"/>
      <c r="S416" s="643" t="n"/>
      <c r="T416" s="43" t="inlineStr">
        <is>
          <t>кор</t>
        </is>
      </c>
      <c r="U416" s="673">
        <f>IFERROR(U414/H414,"0")+IFERROR(U415/H415,"0")</f>
        <v/>
      </c>
      <c r="V416" s="673">
        <f>IFERROR(V414/H414,"0")+IFERROR(V415/H415,"0")</f>
        <v/>
      </c>
      <c r="W416" s="673">
        <f>IFERROR(IF(W414="",0,W414),"0")+IFERROR(IF(W415="",0,W415),"0")</f>
        <v/>
      </c>
      <c r="X416" s="674" t="n"/>
      <c r="Y416" s="674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1" t="n"/>
      <c r="M417" s="672" t="inlineStr">
        <is>
          <t>Итого</t>
        </is>
      </c>
      <c r="N417" s="642" t="n"/>
      <c r="O417" s="642" t="n"/>
      <c r="P417" s="642" t="n"/>
      <c r="Q417" s="642" t="n"/>
      <c r="R417" s="642" t="n"/>
      <c r="S417" s="643" t="n"/>
      <c r="T417" s="43" t="inlineStr">
        <is>
          <t>кг</t>
        </is>
      </c>
      <c r="U417" s="673">
        <f>IFERROR(SUM(U414:U415),"0")</f>
        <v/>
      </c>
      <c r="V417" s="673">
        <f>IFERROR(SUM(V414:V415),"0")</f>
        <v/>
      </c>
      <c r="W417" s="43" t="n"/>
      <c r="X417" s="674" t="n"/>
      <c r="Y417" s="674" t="n"/>
    </row>
    <row r="418" ht="14.25" customHeight="1">
      <c r="A418" s="371" t="inlineStr">
        <is>
          <t>Копченые колбасы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71" t="n"/>
      <c r="Y418" s="371" t="n"/>
    </row>
    <row r="419" ht="27" customHeight="1">
      <c r="A419" s="64" t="inlineStr">
        <is>
          <t>SU002150</t>
        </is>
      </c>
      <c r="B419" s="64" t="inlineStr">
        <is>
          <t>P003636</t>
        </is>
      </c>
      <c r="C419" s="37" t="n">
        <v>4301031252</v>
      </c>
      <c r="D419" s="372" t="n">
        <v>4680115883116</v>
      </c>
      <c r="E419" s="634" t="n"/>
      <c r="F419" s="666" t="n">
        <v>0.88</v>
      </c>
      <c r="G419" s="38" t="n">
        <v>6</v>
      </c>
      <c r="H419" s="666" t="n">
        <v>5.28</v>
      </c>
      <c r="I419" s="666" t="n">
        <v>5.64</v>
      </c>
      <c r="J419" s="38" t="n">
        <v>104</v>
      </c>
      <c r="K419" s="39" t="inlineStr">
        <is>
          <t>СК1</t>
        </is>
      </c>
      <c r="L419" s="38" t="n">
        <v>60</v>
      </c>
      <c r="M419" s="89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9" s="668" t="n"/>
      <c r="O419" s="668" t="n"/>
      <c r="P419" s="668" t="n"/>
      <c r="Q419" s="634" t="n"/>
      <c r="R419" s="40" t="inlineStr"/>
      <c r="S419" s="40" t="inlineStr"/>
      <c r="T419" s="41" t="inlineStr">
        <is>
          <t>кг</t>
        </is>
      </c>
      <c r="U419" s="669" t="n">
        <v>0</v>
      </c>
      <c r="V419" s="670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SU002158</t>
        </is>
      </c>
      <c r="B420" s="64" t="inlineStr">
        <is>
          <t>P003632</t>
        </is>
      </c>
      <c r="C420" s="37" t="n">
        <v>4301031248</v>
      </c>
      <c r="D420" s="372" t="n">
        <v>4680115883093</v>
      </c>
      <c r="E420" s="634" t="n"/>
      <c r="F420" s="666" t="n">
        <v>0.88</v>
      </c>
      <c r="G420" s="38" t="n">
        <v>6</v>
      </c>
      <c r="H420" s="666" t="n">
        <v>5.28</v>
      </c>
      <c r="I420" s="666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0" s="668" t="n"/>
      <c r="O420" s="668" t="n"/>
      <c r="P420" s="668" t="n"/>
      <c r="Q420" s="634" t="n"/>
      <c r="R420" s="40" t="inlineStr"/>
      <c r="S420" s="40" t="inlineStr"/>
      <c r="T420" s="41" t="inlineStr">
        <is>
          <t>кг</t>
        </is>
      </c>
      <c r="U420" s="669" t="n">
        <v>0</v>
      </c>
      <c r="V420" s="67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SU002151</t>
        </is>
      </c>
      <c r="B421" s="64" t="inlineStr">
        <is>
          <t>P003634</t>
        </is>
      </c>
      <c r="C421" s="37" t="n">
        <v>4301031250</v>
      </c>
      <c r="D421" s="372" t="n">
        <v>4680115883109</v>
      </c>
      <c r="E421" s="634" t="n"/>
      <c r="F421" s="666" t="n">
        <v>0.88</v>
      </c>
      <c r="G421" s="38" t="n">
        <v>6</v>
      </c>
      <c r="H421" s="666" t="n">
        <v>5.28</v>
      </c>
      <c r="I421" s="666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1" s="668" t="n"/>
      <c r="O421" s="668" t="n"/>
      <c r="P421" s="668" t="n"/>
      <c r="Q421" s="634" t="n"/>
      <c r="R421" s="40" t="inlineStr"/>
      <c r="S421" s="40" t="inlineStr"/>
      <c r="T421" s="41" t="inlineStr">
        <is>
          <t>кг</t>
        </is>
      </c>
      <c r="U421" s="669" t="n">
        <v>0</v>
      </c>
      <c r="V421" s="670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SU002916</t>
        </is>
      </c>
      <c r="B422" s="64" t="inlineStr">
        <is>
          <t>P003633</t>
        </is>
      </c>
      <c r="C422" s="37" t="n">
        <v>4301031249</v>
      </c>
      <c r="D422" s="372" t="n">
        <v>4680115882072</v>
      </c>
      <c r="E422" s="634" t="n"/>
      <c r="F422" s="666" t="n">
        <v>0.6</v>
      </c>
      <c r="G422" s="38" t="n">
        <v>6</v>
      </c>
      <c r="H422" s="666" t="n">
        <v>3.6</v>
      </c>
      <c r="I422" s="666" t="n">
        <v>3.84</v>
      </c>
      <c r="J422" s="38" t="n">
        <v>120</v>
      </c>
      <c r="K422" s="39" t="inlineStr">
        <is>
          <t>СК1</t>
        </is>
      </c>
      <c r="L422" s="38" t="n">
        <v>60</v>
      </c>
      <c r="M422" s="898" t="inlineStr">
        <is>
          <t>В/к колбасы «Рубленая Запеченная» Фикс.вес 0,6 Вектор ТМ «Дугушка»</t>
        </is>
      </c>
      <c r="N422" s="668" t="n"/>
      <c r="O422" s="668" t="n"/>
      <c r="P422" s="668" t="n"/>
      <c r="Q422" s="634" t="n"/>
      <c r="R422" s="40" t="inlineStr"/>
      <c r="S422" s="40" t="inlineStr"/>
      <c r="T422" s="41" t="inlineStr">
        <is>
          <t>кг</t>
        </is>
      </c>
      <c r="U422" s="669" t="n">
        <v>0</v>
      </c>
      <c r="V422" s="670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SU002919</t>
        </is>
      </c>
      <c r="B423" s="64" t="inlineStr">
        <is>
          <t>P003635</t>
        </is>
      </c>
      <c r="C423" s="37" t="n">
        <v>4301031251</v>
      </c>
      <c r="D423" s="372" t="n">
        <v>4680115882102</v>
      </c>
      <c r="E423" s="634" t="n"/>
      <c r="F423" s="666" t="n">
        <v>0.6</v>
      </c>
      <c r="G423" s="38" t="n">
        <v>6</v>
      </c>
      <c r="H423" s="666" t="n">
        <v>3.6</v>
      </c>
      <c r="I423" s="666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9" t="inlineStr">
        <is>
          <t>В/к колбасы «Салями Запеченая» Фикс.вес 0,6 Вектор ТМ «Дугушка»</t>
        </is>
      </c>
      <c r="N423" s="668" t="n"/>
      <c r="O423" s="668" t="n"/>
      <c r="P423" s="668" t="n"/>
      <c r="Q423" s="634" t="n"/>
      <c r="R423" s="40" t="inlineStr"/>
      <c r="S423" s="40" t="inlineStr"/>
      <c r="T423" s="41" t="inlineStr">
        <is>
          <t>кг</t>
        </is>
      </c>
      <c r="U423" s="669" t="n">
        <v>0</v>
      </c>
      <c r="V423" s="670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SU002918</t>
        </is>
      </c>
      <c r="B424" s="64" t="inlineStr">
        <is>
          <t>P003637</t>
        </is>
      </c>
      <c r="C424" s="37" t="n">
        <v>4301031253</v>
      </c>
      <c r="D424" s="372" t="n">
        <v>4680115882096</v>
      </c>
      <c r="E424" s="634" t="n"/>
      <c r="F424" s="666" t="n">
        <v>0.6</v>
      </c>
      <c r="G424" s="38" t="n">
        <v>6</v>
      </c>
      <c r="H424" s="666" t="n">
        <v>3.6</v>
      </c>
      <c r="I424" s="666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0" t="inlineStr">
        <is>
          <t>В/к колбасы «Сервелат Запеченный» Фикс.вес 0,6 Вектор ТМ «Дугушка»</t>
        </is>
      </c>
      <c r="N424" s="668" t="n"/>
      <c r="O424" s="668" t="n"/>
      <c r="P424" s="668" t="n"/>
      <c r="Q424" s="634" t="n"/>
      <c r="R424" s="40" t="inlineStr"/>
      <c r="S424" s="40" t="inlineStr"/>
      <c r="T424" s="41" t="inlineStr">
        <is>
          <t>кг</t>
        </is>
      </c>
      <c r="U424" s="669" t="n">
        <v>0</v>
      </c>
      <c r="V424" s="670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>
      <c r="A425" s="380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1" t="n"/>
      <c r="M425" s="672" t="inlineStr">
        <is>
          <t>Итого</t>
        </is>
      </c>
      <c r="N425" s="642" t="n"/>
      <c r="O425" s="642" t="n"/>
      <c r="P425" s="642" t="n"/>
      <c r="Q425" s="642" t="n"/>
      <c r="R425" s="642" t="n"/>
      <c r="S425" s="643" t="n"/>
      <c r="T425" s="43" t="inlineStr">
        <is>
          <t>кор</t>
        </is>
      </c>
      <c r="U425" s="673">
        <f>IFERROR(U419/H419,"0")+IFERROR(U420/H420,"0")+IFERROR(U421/H421,"0")+IFERROR(U422/H422,"0")+IFERROR(U423/H423,"0")+IFERROR(U424/H424,"0")</f>
        <v/>
      </c>
      <c r="V425" s="673">
        <f>IFERROR(V419/H419,"0")+IFERROR(V420/H420,"0")+IFERROR(V421/H421,"0")+IFERROR(V422/H422,"0")+IFERROR(V423/H423,"0")+IFERROR(V424/H424,"0")</f>
        <v/>
      </c>
      <c r="W425" s="673">
        <f>IFERROR(IF(W419="",0,W419),"0")+IFERROR(IF(W420="",0,W420),"0")+IFERROR(IF(W421="",0,W421),"0")+IFERROR(IF(W422="",0,W422),"0")+IFERROR(IF(W423="",0,W423),"0")+IFERROR(IF(W424="",0,W424),"0")</f>
        <v/>
      </c>
      <c r="X425" s="674" t="n"/>
      <c r="Y425" s="674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1" t="n"/>
      <c r="M426" s="672" t="inlineStr">
        <is>
          <t>Итого</t>
        </is>
      </c>
      <c r="N426" s="642" t="n"/>
      <c r="O426" s="642" t="n"/>
      <c r="P426" s="642" t="n"/>
      <c r="Q426" s="642" t="n"/>
      <c r="R426" s="642" t="n"/>
      <c r="S426" s="643" t="n"/>
      <c r="T426" s="43" t="inlineStr">
        <is>
          <t>кг</t>
        </is>
      </c>
      <c r="U426" s="673">
        <f>IFERROR(SUM(U419:U424),"0")</f>
        <v/>
      </c>
      <c r="V426" s="673">
        <f>IFERROR(SUM(V419:V424),"0")</f>
        <v/>
      </c>
      <c r="W426" s="43" t="n"/>
      <c r="X426" s="674" t="n"/>
      <c r="Y426" s="674" t="n"/>
    </row>
    <row r="427" ht="14.25" customHeight="1">
      <c r="A427" s="371" t="inlineStr">
        <is>
          <t>Сосиски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71" t="n"/>
      <c r="Y427" s="371" t="n"/>
    </row>
    <row r="428" ht="16.5" customHeight="1">
      <c r="A428" s="64" t="inlineStr">
        <is>
          <t>SU002218</t>
        </is>
      </c>
      <c r="B428" s="64" t="inlineStr">
        <is>
          <t>P002854</t>
        </is>
      </c>
      <c r="C428" s="37" t="n">
        <v>4301051230</v>
      </c>
      <c r="D428" s="372" t="n">
        <v>4607091383409</v>
      </c>
      <c r="E428" s="634" t="n"/>
      <c r="F428" s="666" t="n">
        <v>1.3</v>
      </c>
      <c r="G428" s="38" t="n">
        <v>6</v>
      </c>
      <c r="H428" s="666" t="n">
        <v>7.8</v>
      </c>
      <c r="I428" s="666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901">
        <f>HYPERLINK("https://abi.ru/products/Охлажденные/Дугушка/Дугушка/Сосиски/P002854/","Сосиски Молочные Дугушки Дугушка Весовые П/а мгс Дугушка")</f>
        <v/>
      </c>
      <c r="N428" s="668" t="n"/>
      <c r="O428" s="668" t="n"/>
      <c r="P428" s="668" t="n"/>
      <c r="Q428" s="634" t="n"/>
      <c r="R428" s="40" t="inlineStr"/>
      <c r="S428" s="40" t="inlineStr"/>
      <c r="T428" s="41" t="inlineStr">
        <is>
          <t>кг</t>
        </is>
      </c>
      <c r="U428" s="669" t="n">
        <v>0</v>
      </c>
      <c r="V428" s="670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16.5" customHeight="1">
      <c r="A429" s="64" t="inlineStr">
        <is>
          <t>SU002219</t>
        </is>
      </c>
      <c r="B429" s="64" t="inlineStr">
        <is>
          <t>P002855</t>
        </is>
      </c>
      <c r="C429" s="37" t="n">
        <v>4301051231</v>
      </c>
      <c r="D429" s="372" t="n">
        <v>4607091383416</v>
      </c>
      <c r="E429" s="634" t="n"/>
      <c r="F429" s="666" t="n">
        <v>1.3</v>
      </c>
      <c r="G429" s="38" t="n">
        <v>6</v>
      </c>
      <c r="H429" s="666" t="n">
        <v>7.8</v>
      </c>
      <c r="I429" s="666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9" s="668" t="n"/>
      <c r="O429" s="668" t="n"/>
      <c r="P429" s="668" t="n"/>
      <c r="Q429" s="634" t="n"/>
      <c r="R429" s="40" t="inlineStr"/>
      <c r="S429" s="40" t="inlineStr"/>
      <c r="T429" s="41" t="inlineStr">
        <is>
          <t>кг</t>
        </is>
      </c>
      <c r="U429" s="669" t="n">
        <v>0</v>
      </c>
      <c r="V429" s="670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80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1" t="n"/>
      <c r="M430" s="672" t="inlineStr">
        <is>
          <t>Итого</t>
        </is>
      </c>
      <c r="N430" s="642" t="n"/>
      <c r="O430" s="642" t="n"/>
      <c r="P430" s="642" t="n"/>
      <c r="Q430" s="642" t="n"/>
      <c r="R430" s="642" t="n"/>
      <c r="S430" s="643" t="n"/>
      <c r="T430" s="43" t="inlineStr">
        <is>
          <t>кор</t>
        </is>
      </c>
      <c r="U430" s="673">
        <f>IFERROR(U428/H428,"0")+IFERROR(U429/H429,"0")</f>
        <v/>
      </c>
      <c r="V430" s="673">
        <f>IFERROR(V428/H428,"0")+IFERROR(V429/H429,"0")</f>
        <v/>
      </c>
      <c r="W430" s="673">
        <f>IFERROR(IF(W428="",0,W428),"0")+IFERROR(IF(W429="",0,W429),"0")</f>
        <v/>
      </c>
      <c r="X430" s="674" t="n"/>
      <c r="Y430" s="674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1" t="n"/>
      <c r="M431" s="672" t="inlineStr">
        <is>
          <t>Итого</t>
        </is>
      </c>
      <c r="N431" s="642" t="n"/>
      <c r="O431" s="642" t="n"/>
      <c r="P431" s="642" t="n"/>
      <c r="Q431" s="642" t="n"/>
      <c r="R431" s="642" t="n"/>
      <c r="S431" s="643" t="n"/>
      <c r="T431" s="43" t="inlineStr">
        <is>
          <t>кг</t>
        </is>
      </c>
      <c r="U431" s="673">
        <f>IFERROR(SUM(U428:U429),"0")</f>
        <v/>
      </c>
      <c r="V431" s="673">
        <f>IFERROR(SUM(V428:V429),"0")</f>
        <v/>
      </c>
      <c r="W431" s="43" t="n"/>
      <c r="X431" s="674" t="n"/>
      <c r="Y431" s="674" t="n"/>
    </row>
    <row r="432" ht="27.75" customHeight="1">
      <c r="A432" s="369" t="inlineStr">
        <is>
          <t>Зареченские</t>
        </is>
      </c>
      <c r="B432" s="665" t="n"/>
      <c r="C432" s="665" t="n"/>
      <c r="D432" s="665" t="n"/>
      <c r="E432" s="665" t="n"/>
      <c r="F432" s="665" t="n"/>
      <c r="G432" s="665" t="n"/>
      <c r="H432" s="665" t="n"/>
      <c r="I432" s="665" t="n"/>
      <c r="J432" s="665" t="n"/>
      <c r="K432" s="665" t="n"/>
      <c r="L432" s="665" t="n"/>
      <c r="M432" s="665" t="n"/>
      <c r="N432" s="665" t="n"/>
      <c r="O432" s="665" t="n"/>
      <c r="P432" s="665" t="n"/>
      <c r="Q432" s="665" t="n"/>
      <c r="R432" s="665" t="n"/>
      <c r="S432" s="665" t="n"/>
      <c r="T432" s="665" t="n"/>
      <c r="U432" s="665" t="n"/>
      <c r="V432" s="665" t="n"/>
      <c r="W432" s="665" t="n"/>
      <c r="X432" s="55" t="n"/>
      <c r="Y432" s="55" t="n"/>
    </row>
    <row r="433" ht="16.5" customHeight="1">
      <c r="A433" s="370" t="inlineStr">
        <is>
          <t>Зареченские продукты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70" t="n"/>
      <c r="Y433" s="370" t="n"/>
    </row>
    <row r="434" ht="14.25" customHeight="1">
      <c r="A434" s="371" t="inlineStr">
        <is>
          <t>Вареные колбасы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71" t="n"/>
      <c r="Y434" s="371" t="n"/>
    </row>
    <row r="435" ht="27" customHeight="1">
      <c r="A435" s="64" t="inlineStr">
        <is>
          <t>SU002807</t>
        </is>
      </c>
      <c r="B435" s="64" t="inlineStr">
        <is>
          <t>P003210</t>
        </is>
      </c>
      <c r="C435" s="37" t="n">
        <v>4301011434</v>
      </c>
      <c r="D435" s="372" t="n">
        <v>4680115881099</v>
      </c>
      <c r="E435" s="634" t="n"/>
      <c r="F435" s="666" t="n">
        <v>1.5</v>
      </c>
      <c r="G435" s="38" t="n">
        <v>8</v>
      </c>
      <c r="H435" s="666" t="n">
        <v>12</v>
      </c>
      <c r="I435" s="666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5" s="668" t="n"/>
      <c r="O435" s="668" t="n"/>
      <c r="P435" s="668" t="n"/>
      <c r="Q435" s="634" t="n"/>
      <c r="R435" s="40" t="inlineStr"/>
      <c r="S435" s="40" t="inlineStr"/>
      <c r="T435" s="41" t="inlineStr">
        <is>
          <t>кг</t>
        </is>
      </c>
      <c r="U435" s="669" t="n">
        <v>0</v>
      </c>
      <c r="V435" s="67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 ht="27" customHeight="1">
      <c r="A436" s="64" t="inlineStr">
        <is>
          <t>SU002808</t>
        </is>
      </c>
      <c r="B436" s="64" t="inlineStr">
        <is>
          <t>P003214</t>
        </is>
      </c>
      <c r="C436" s="37" t="n">
        <v>4301011435</v>
      </c>
      <c r="D436" s="372" t="n">
        <v>4680115881150</v>
      </c>
      <c r="E436" s="634" t="n"/>
      <c r="F436" s="666" t="n">
        <v>1.5</v>
      </c>
      <c r="G436" s="38" t="n">
        <v>8</v>
      </c>
      <c r="H436" s="666" t="n">
        <v>12</v>
      </c>
      <c r="I436" s="666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6" s="668" t="n"/>
      <c r="O436" s="668" t="n"/>
      <c r="P436" s="668" t="n"/>
      <c r="Q436" s="634" t="n"/>
      <c r="R436" s="40" t="inlineStr"/>
      <c r="S436" s="40" t="inlineStr"/>
      <c r="T436" s="41" t="inlineStr">
        <is>
          <t>кг</t>
        </is>
      </c>
      <c r="U436" s="669" t="n">
        <v>0</v>
      </c>
      <c r="V436" s="670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>
      <c r="A437" s="380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71" t="n"/>
      <c r="M437" s="672" t="inlineStr">
        <is>
          <t>Итого</t>
        </is>
      </c>
      <c r="N437" s="642" t="n"/>
      <c r="O437" s="642" t="n"/>
      <c r="P437" s="642" t="n"/>
      <c r="Q437" s="642" t="n"/>
      <c r="R437" s="642" t="n"/>
      <c r="S437" s="643" t="n"/>
      <c r="T437" s="43" t="inlineStr">
        <is>
          <t>кор</t>
        </is>
      </c>
      <c r="U437" s="673">
        <f>IFERROR(U435/H435,"0")+IFERROR(U436/H436,"0")</f>
        <v/>
      </c>
      <c r="V437" s="673">
        <f>IFERROR(V435/H435,"0")+IFERROR(V436/H436,"0")</f>
        <v/>
      </c>
      <c r="W437" s="673">
        <f>IFERROR(IF(W435="",0,W435),"0")+IFERROR(IF(W436="",0,W436),"0")</f>
        <v/>
      </c>
      <c r="X437" s="674" t="n"/>
      <c r="Y437" s="674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1" t="n"/>
      <c r="M438" s="672" t="inlineStr">
        <is>
          <t>Итого</t>
        </is>
      </c>
      <c r="N438" s="642" t="n"/>
      <c r="O438" s="642" t="n"/>
      <c r="P438" s="642" t="n"/>
      <c r="Q438" s="642" t="n"/>
      <c r="R438" s="642" t="n"/>
      <c r="S438" s="643" t="n"/>
      <c r="T438" s="43" t="inlineStr">
        <is>
          <t>кг</t>
        </is>
      </c>
      <c r="U438" s="673">
        <f>IFERROR(SUM(U435:U436),"0")</f>
        <v/>
      </c>
      <c r="V438" s="673">
        <f>IFERROR(SUM(V435:V436),"0")</f>
        <v/>
      </c>
      <c r="W438" s="43" t="n"/>
      <c r="X438" s="674" t="n"/>
      <c r="Y438" s="674" t="n"/>
    </row>
    <row r="439" ht="14.25" customHeight="1">
      <c r="A439" s="371" t="inlineStr">
        <is>
          <t>Ветчины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1" t="n"/>
      <c r="Y439" s="371" t="n"/>
    </row>
    <row r="440" ht="27" customHeight="1">
      <c r="A440" s="64" t="inlineStr">
        <is>
          <t>SU002811</t>
        </is>
      </c>
      <c r="B440" s="64" t="inlineStr">
        <is>
          <t>P003208</t>
        </is>
      </c>
      <c r="C440" s="37" t="n">
        <v>4301020231</v>
      </c>
      <c r="D440" s="372" t="n">
        <v>4680115881129</v>
      </c>
      <c r="E440" s="634" t="n"/>
      <c r="F440" s="666" t="n">
        <v>1.8</v>
      </c>
      <c r="G440" s="38" t="n">
        <v>6</v>
      </c>
      <c r="H440" s="666" t="n">
        <v>10.8</v>
      </c>
      <c r="I440" s="666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5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0" s="668" t="n"/>
      <c r="O440" s="668" t="n"/>
      <c r="P440" s="668" t="n"/>
      <c r="Q440" s="634" t="n"/>
      <c r="R440" s="40" t="inlineStr"/>
      <c r="S440" s="40" t="inlineStr"/>
      <c r="T440" s="41" t="inlineStr">
        <is>
          <t>кг</t>
        </is>
      </c>
      <c r="U440" s="669" t="n">
        <v>0</v>
      </c>
      <c r="V440" s="670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72" t="n">
        <v>4680115881112</v>
      </c>
      <c r="E441" s="634" t="n"/>
      <c r="F441" s="666" t="n">
        <v>1.35</v>
      </c>
      <c r="G441" s="38" t="n">
        <v>8</v>
      </c>
      <c r="H441" s="666" t="n">
        <v>10.8</v>
      </c>
      <c r="I441" s="666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68" t="n"/>
      <c r="O441" s="668" t="n"/>
      <c r="P441" s="668" t="n"/>
      <c r="Q441" s="634" t="n"/>
      <c r="R441" s="40" t="inlineStr"/>
      <c r="S441" s="40" t="inlineStr"/>
      <c r="T441" s="41" t="inlineStr">
        <is>
          <t>кг</t>
        </is>
      </c>
      <c r="U441" s="669" t="n">
        <v>0</v>
      </c>
      <c r="V441" s="67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80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1" t="n"/>
      <c r="M442" s="672" t="inlineStr">
        <is>
          <t>Итого</t>
        </is>
      </c>
      <c r="N442" s="642" t="n"/>
      <c r="O442" s="642" t="n"/>
      <c r="P442" s="642" t="n"/>
      <c r="Q442" s="642" t="n"/>
      <c r="R442" s="642" t="n"/>
      <c r="S442" s="643" t="n"/>
      <c r="T442" s="43" t="inlineStr">
        <is>
          <t>кор</t>
        </is>
      </c>
      <c r="U442" s="673">
        <f>IFERROR(U440/H440,"0")+IFERROR(U441/H441,"0")</f>
        <v/>
      </c>
      <c r="V442" s="673">
        <f>IFERROR(V440/H440,"0")+IFERROR(V441/H441,"0")</f>
        <v/>
      </c>
      <c r="W442" s="673">
        <f>IFERROR(IF(W440="",0,W440),"0")+IFERROR(IF(W441="",0,W441),"0")</f>
        <v/>
      </c>
      <c r="X442" s="674" t="n"/>
      <c r="Y442" s="674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1" t="n"/>
      <c r="M443" s="672" t="inlineStr">
        <is>
          <t>Итого</t>
        </is>
      </c>
      <c r="N443" s="642" t="n"/>
      <c r="O443" s="642" t="n"/>
      <c r="P443" s="642" t="n"/>
      <c r="Q443" s="642" t="n"/>
      <c r="R443" s="642" t="n"/>
      <c r="S443" s="643" t="n"/>
      <c r="T443" s="43" t="inlineStr">
        <is>
          <t>кг</t>
        </is>
      </c>
      <c r="U443" s="673">
        <f>IFERROR(SUM(U440:U441),"0")</f>
        <v/>
      </c>
      <c r="V443" s="673">
        <f>IFERROR(SUM(V440:V441),"0")</f>
        <v/>
      </c>
      <c r="W443" s="43" t="n"/>
      <c r="X443" s="674" t="n"/>
      <c r="Y443" s="674" t="n"/>
    </row>
    <row r="444" ht="14.25" customHeight="1">
      <c r="A444" s="371" t="inlineStr">
        <is>
          <t>Копченые колбасы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71" t="n"/>
      <c r="Y444" s="371" t="n"/>
    </row>
    <row r="445" ht="27" customHeight="1">
      <c r="A445" s="64" t="inlineStr">
        <is>
          <t>SU002805</t>
        </is>
      </c>
      <c r="B445" s="64" t="inlineStr">
        <is>
          <t>P003206</t>
        </is>
      </c>
      <c r="C445" s="37" t="n">
        <v>4301031192</v>
      </c>
      <c r="D445" s="372" t="n">
        <v>4680115881167</v>
      </c>
      <c r="E445" s="634" t="n"/>
      <c r="F445" s="666" t="n">
        <v>0.73</v>
      </c>
      <c r="G445" s="38" t="n">
        <v>6</v>
      </c>
      <c r="H445" s="666" t="n">
        <v>4.38</v>
      </c>
      <c r="I445" s="666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5" s="668" t="n"/>
      <c r="O445" s="668" t="n"/>
      <c r="P445" s="668" t="n"/>
      <c r="Q445" s="634" t="n"/>
      <c r="R445" s="40" t="inlineStr"/>
      <c r="S445" s="40" t="inlineStr"/>
      <c r="T445" s="41" t="inlineStr">
        <is>
          <t>кг</t>
        </is>
      </c>
      <c r="U445" s="669" t="n">
        <v>0</v>
      </c>
      <c r="V445" s="670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80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1" t="n"/>
      <c r="M446" s="672" t="inlineStr">
        <is>
          <t>Итого</t>
        </is>
      </c>
      <c r="N446" s="642" t="n"/>
      <c r="O446" s="642" t="n"/>
      <c r="P446" s="642" t="n"/>
      <c r="Q446" s="642" t="n"/>
      <c r="R446" s="642" t="n"/>
      <c r="S446" s="643" t="n"/>
      <c r="T446" s="43" t="inlineStr">
        <is>
          <t>кор</t>
        </is>
      </c>
      <c r="U446" s="673">
        <f>IFERROR(U445/H445,"0")</f>
        <v/>
      </c>
      <c r="V446" s="673">
        <f>IFERROR(V445/H445,"0")</f>
        <v/>
      </c>
      <c r="W446" s="673">
        <f>IFERROR(IF(W445="",0,W445),"0")</f>
        <v/>
      </c>
      <c r="X446" s="674" t="n"/>
      <c r="Y446" s="674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1" t="n"/>
      <c r="M447" s="672" t="inlineStr">
        <is>
          <t>Итого</t>
        </is>
      </c>
      <c r="N447" s="642" t="n"/>
      <c r="O447" s="642" t="n"/>
      <c r="P447" s="642" t="n"/>
      <c r="Q447" s="642" t="n"/>
      <c r="R447" s="642" t="n"/>
      <c r="S447" s="643" t="n"/>
      <c r="T447" s="43" t="inlineStr">
        <is>
          <t>кг</t>
        </is>
      </c>
      <c r="U447" s="673">
        <f>IFERROR(SUM(U445:U445),"0")</f>
        <v/>
      </c>
      <c r="V447" s="673">
        <f>IFERROR(SUM(V445:V445),"0")</f>
        <v/>
      </c>
      <c r="W447" s="43" t="n"/>
      <c r="X447" s="674" t="n"/>
      <c r="Y447" s="674" t="n"/>
    </row>
    <row r="448" ht="14.25" customHeight="1">
      <c r="A448" s="371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71" t="n"/>
      <c r="Y448" s="371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72" t="n">
        <v>4680115881068</v>
      </c>
      <c r="E449" s="634" t="n"/>
      <c r="F449" s="666" t="n">
        <v>1.3</v>
      </c>
      <c r="G449" s="38" t="n">
        <v>6</v>
      </c>
      <c r="H449" s="666" t="n">
        <v>7.8</v>
      </c>
      <c r="I449" s="666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8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8" t="n"/>
      <c r="O449" s="668" t="n"/>
      <c r="P449" s="668" t="n"/>
      <c r="Q449" s="634" t="n"/>
      <c r="R449" s="40" t="inlineStr"/>
      <c r="S449" s="40" t="inlineStr"/>
      <c r="T449" s="41" t="inlineStr">
        <is>
          <t>кг</t>
        </is>
      </c>
      <c r="U449" s="669" t="n">
        <v>0</v>
      </c>
      <c r="V449" s="670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72" t="n">
        <v>4680115881075</v>
      </c>
      <c r="E450" s="634" t="n"/>
      <c r="F450" s="666" t="n">
        <v>0.5</v>
      </c>
      <c r="G450" s="38" t="n">
        <v>6</v>
      </c>
      <c r="H450" s="666" t="n">
        <v>3</v>
      </c>
      <c r="I450" s="666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9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8" t="n"/>
      <c r="O450" s="668" t="n"/>
      <c r="P450" s="668" t="n"/>
      <c r="Q450" s="634" t="n"/>
      <c r="R450" s="40" t="inlineStr"/>
      <c r="S450" s="40" t="inlineStr"/>
      <c r="T450" s="41" t="inlineStr">
        <is>
          <t>кг</t>
        </is>
      </c>
      <c r="U450" s="669" t="n">
        <v>0</v>
      </c>
      <c r="V450" s="670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80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1" t="n"/>
      <c r="M451" s="672" t="inlineStr">
        <is>
          <t>Итого</t>
        </is>
      </c>
      <c r="N451" s="642" t="n"/>
      <c r="O451" s="642" t="n"/>
      <c r="P451" s="642" t="n"/>
      <c r="Q451" s="642" t="n"/>
      <c r="R451" s="642" t="n"/>
      <c r="S451" s="643" t="n"/>
      <c r="T451" s="43" t="inlineStr">
        <is>
          <t>кор</t>
        </is>
      </c>
      <c r="U451" s="673">
        <f>IFERROR(U449/H449,"0")+IFERROR(U450/H450,"0")</f>
        <v/>
      </c>
      <c r="V451" s="673">
        <f>IFERROR(V449/H449,"0")+IFERROR(V450/H450,"0")</f>
        <v/>
      </c>
      <c r="W451" s="673">
        <f>IFERROR(IF(W449="",0,W449),"0")+IFERROR(IF(W450="",0,W450),"0")</f>
        <v/>
      </c>
      <c r="X451" s="674" t="n"/>
      <c r="Y451" s="674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1" t="n"/>
      <c r="M452" s="672" t="inlineStr">
        <is>
          <t>Итого</t>
        </is>
      </c>
      <c r="N452" s="642" t="n"/>
      <c r="O452" s="642" t="n"/>
      <c r="P452" s="642" t="n"/>
      <c r="Q452" s="642" t="n"/>
      <c r="R452" s="642" t="n"/>
      <c r="S452" s="643" t="n"/>
      <c r="T452" s="43" t="inlineStr">
        <is>
          <t>кг</t>
        </is>
      </c>
      <c r="U452" s="673">
        <f>IFERROR(SUM(U449:U450),"0")</f>
        <v/>
      </c>
      <c r="V452" s="673">
        <f>IFERROR(SUM(V449:V450),"0")</f>
        <v/>
      </c>
      <c r="W452" s="43" t="n"/>
      <c r="X452" s="674" t="n"/>
      <c r="Y452" s="674" t="n"/>
    </row>
    <row r="453" ht="16.5" customHeight="1">
      <c r="A453" s="370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70" t="n"/>
      <c r="Y453" s="370" t="n"/>
    </row>
    <row r="454" ht="14.25" customHeight="1">
      <c r="A454" s="371" t="inlineStr">
        <is>
          <t>Копченые колбасы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1" t="n"/>
      <c r="Y454" s="371" t="n"/>
    </row>
    <row r="455" ht="27" customHeight="1">
      <c r="A455" s="64" t="inlineStr">
        <is>
          <t>SU002654</t>
        </is>
      </c>
      <c r="B455" s="64" t="inlineStr">
        <is>
          <t>P003020</t>
        </is>
      </c>
      <c r="C455" s="37" t="n">
        <v>4301031156</v>
      </c>
      <c r="D455" s="372" t="n">
        <v>4680115880856</v>
      </c>
      <c r="E455" s="634" t="n"/>
      <c r="F455" s="666" t="n">
        <v>0.7</v>
      </c>
      <c r="G455" s="38" t="n">
        <v>6</v>
      </c>
      <c r="H455" s="666" t="n">
        <v>4.2</v>
      </c>
      <c r="I455" s="666" t="n">
        <v>4.46</v>
      </c>
      <c r="J455" s="38" t="n">
        <v>156</v>
      </c>
      <c r="K455" s="39" t="inlineStr">
        <is>
          <t>СК2</t>
        </is>
      </c>
      <c r="L455" s="38" t="n">
        <v>35</v>
      </c>
      <c r="M455" s="910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55" s="668" t="n"/>
      <c r="O455" s="668" t="n"/>
      <c r="P455" s="668" t="n"/>
      <c r="Q455" s="634" t="n"/>
      <c r="R455" s="40" t="inlineStr"/>
      <c r="S455" s="40" t="inlineStr"/>
      <c r="T455" s="41" t="inlineStr">
        <is>
          <t>кг</t>
        </is>
      </c>
      <c r="U455" s="669" t="n">
        <v>0</v>
      </c>
      <c r="V455" s="670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80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1" t="n"/>
      <c r="M456" s="672" t="inlineStr">
        <is>
          <t>Итого</t>
        </is>
      </c>
      <c r="N456" s="642" t="n"/>
      <c r="O456" s="642" t="n"/>
      <c r="P456" s="642" t="n"/>
      <c r="Q456" s="642" t="n"/>
      <c r="R456" s="642" t="n"/>
      <c r="S456" s="643" t="n"/>
      <c r="T456" s="43" t="inlineStr">
        <is>
          <t>кор</t>
        </is>
      </c>
      <c r="U456" s="673">
        <f>IFERROR(U455/H455,"0")</f>
        <v/>
      </c>
      <c r="V456" s="673">
        <f>IFERROR(V455/H455,"0")</f>
        <v/>
      </c>
      <c r="W456" s="673">
        <f>IFERROR(IF(W455="",0,W455),"0")</f>
        <v/>
      </c>
      <c r="X456" s="674" t="n"/>
      <c r="Y456" s="674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1" t="n"/>
      <c r="M457" s="672" t="inlineStr">
        <is>
          <t>Итого</t>
        </is>
      </c>
      <c r="N457" s="642" t="n"/>
      <c r="O457" s="642" t="n"/>
      <c r="P457" s="642" t="n"/>
      <c r="Q457" s="642" t="n"/>
      <c r="R457" s="642" t="n"/>
      <c r="S457" s="643" t="n"/>
      <c r="T457" s="43" t="inlineStr">
        <is>
          <t>кг</t>
        </is>
      </c>
      <c r="U457" s="673">
        <f>IFERROR(SUM(U455:U455),"0")</f>
        <v/>
      </c>
      <c r="V457" s="673">
        <f>IFERROR(SUM(V455:V455),"0")</f>
        <v/>
      </c>
      <c r="W457" s="43" t="n"/>
      <c r="X457" s="674" t="n"/>
      <c r="Y457" s="674" t="n"/>
    </row>
    <row r="458" ht="14.25" customHeight="1">
      <c r="A458" s="371" t="inlineStr">
        <is>
          <t>Сосиски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71" t="n"/>
      <c r="Y458" s="371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72" t="n">
        <v>4680115880870</v>
      </c>
      <c r="E459" s="634" t="n"/>
      <c r="F459" s="666" t="n">
        <v>1.3</v>
      </c>
      <c r="G459" s="38" t="n">
        <v>6</v>
      </c>
      <c r="H459" s="666" t="n">
        <v>7.8</v>
      </c>
      <c r="I459" s="666" t="n">
        <v>8.364000000000001</v>
      </c>
      <c r="J459" s="38" t="n">
        <v>56</v>
      </c>
      <c r="K459" s="39" t="inlineStr">
        <is>
          <t>СК3</t>
        </is>
      </c>
      <c r="L459" s="38" t="n">
        <v>40</v>
      </c>
      <c r="M459" s="91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9" s="668" t="n"/>
      <c r="O459" s="668" t="n"/>
      <c r="P459" s="668" t="n"/>
      <c r="Q459" s="634" t="n"/>
      <c r="R459" s="40" t="inlineStr"/>
      <c r="S459" s="40" t="inlineStr"/>
      <c r="T459" s="41" t="inlineStr">
        <is>
          <t>кг</t>
        </is>
      </c>
      <c r="U459" s="669" t="n">
        <v>0</v>
      </c>
      <c r="V459" s="670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0" t="inlineStr">
        <is>
          <t>КИ</t>
        </is>
      </c>
    </row>
    <row r="460">
      <c r="A460" s="380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71" t="n"/>
      <c r="M460" s="672" t="inlineStr">
        <is>
          <t>Итого</t>
        </is>
      </c>
      <c r="N460" s="642" t="n"/>
      <c r="O460" s="642" t="n"/>
      <c r="P460" s="642" t="n"/>
      <c r="Q460" s="642" t="n"/>
      <c r="R460" s="642" t="n"/>
      <c r="S460" s="643" t="n"/>
      <c r="T460" s="43" t="inlineStr">
        <is>
          <t>кор</t>
        </is>
      </c>
      <c r="U460" s="673">
        <f>IFERROR(U459/H459,"0")</f>
        <v/>
      </c>
      <c r="V460" s="673">
        <f>IFERROR(V459/H459,"0")</f>
        <v/>
      </c>
      <c r="W460" s="673">
        <f>IFERROR(IF(W459="",0,W459),"0")</f>
        <v/>
      </c>
      <c r="X460" s="674" t="n"/>
      <c r="Y460" s="67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1" t="n"/>
      <c r="M461" s="672" t="inlineStr">
        <is>
          <t>Итого</t>
        </is>
      </c>
      <c r="N461" s="642" t="n"/>
      <c r="O461" s="642" t="n"/>
      <c r="P461" s="642" t="n"/>
      <c r="Q461" s="642" t="n"/>
      <c r="R461" s="642" t="n"/>
      <c r="S461" s="643" t="n"/>
      <c r="T461" s="43" t="inlineStr">
        <is>
          <t>кг</t>
        </is>
      </c>
      <c r="U461" s="673">
        <f>IFERROR(SUM(U459:U459),"0")</f>
        <v/>
      </c>
      <c r="V461" s="673">
        <f>IFERROR(SUM(V459:V459),"0")</f>
        <v/>
      </c>
      <c r="W461" s="43" t="n"/>
      <c r="X461" s="674" t="n"/>
      <c r="Y461" s="674" t="n"/>
    </row>
    <row r="462" ht="15" customHeight="1">
      <c r="A462" s="62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1" t="n"/>
      <c r="M462" s="912" t="inlineStr">
        <is>
          <t>ИТОГО НЕТТО</t>
        </is>
      </c>
      <c r="N462" s="625" t="n"/>
      <c r="O462" s="625" t="n"/>
      <c r="P462" s="625" t="n"/>
      <c r="Q462" s="625" t="n"/>
      <c r="R462" s="625" t="n"/>
      <c r="S462" s="626" t="n"/>
      <c r="T462" s="43" t="inlineStr">
        <is>
          <t>кг</t>
        </is>
      </c>
      <c r="U462" s="673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/>
      </c>
      <c r="V462" s="673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/>
      </c>
      <c r="W462" s="43" t="n"/>
      <c r="X462" s="674" t="n"/>
      <c r="Y462" s="674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1" t="n"/>
      <c r="M463" s="912" t="inlineStr">
        <is>
          <t>ИТОГО БРУТТО</t>
        </is>
      </c>
      <c r="N463" s="625" t="n"/>
      <c r="O463" s="625" t="n"/>
      <c r="P463" s="625" t="n"/>
      <c r="Q463" s="625" t="n"/>
      <c r="R463" s="625" t="n"/>
      <c r="S463" s="626" t="n"/>
      <c r="T463" s="43" t="inlineStr">
        <is>
          <t>кг</t>
        </is>
      </c>
      <c r="U463" s="673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/>
      </c>
      <c r="V463" s="673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/>
      </c>
      <c r="W463" s="43" t="n"/>
      <c r="X463" s="674" t="n"/>
      <c r="Y463" s="674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1" t="n"/>
      <c r="M464" s="912" t="inlineStr">
        <is>
          <t>Кол-во паллет</t>
        </is>
      </c>
      <c r="N464" s="625" t="n"/>
      <c r="O464" s="625" t="n"/>
      <c r="P464" s="625" t="n"/>
      <c r="Q464" s="625" t="n"/>
      <c r="R464" s="625" t="n"/>
      <c r="S464" s="626" t="n"/>
      <c r="T464" s="43" t="inlineStr">
        <is>
          <t>шт</t>
        </is>
      </c>
      <c r="U464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/>
      </c>
      <c r="V464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/>
      </c>
      <c r="W464" s="43" t="n"/>
      <c r="X464" s="674" t="n"/>
      <c r="Y464" s="674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1" t="n"/>
      <c r="M465" s="912" t="inlineStr">
        <is>
          <t>Вес брутто  с паллетами</t>
        </is>
      </c>
      <c r="N465" s="625" t="n"/>
      <c r="O465" s="625" t="n"/>
      <c r="P465" s="625" t="n"/>
      <c r="Q465" s="625" t="n"/>
      <c r="R465" s="625" t="n"/>
      <c r="S465" s="626" t="n"/>
      <c r="T465" s="43" t="inlineStr">
        <is>
          <t>кг</t>
        </is>
      </c>
      <c r="U465" s="673">
        <f>GrossWeightTotal+PalletQtyTotal*25</f>
        <v/>
      </c>
      <c r="V465" s="673">
        <f>GrossWeightTotalR+PalletQtyTotalR*25</f>
        <v/>
      </c>
      <c r="W465" s="43" t="n"/>
      <c r="X465" s="674" t="n"/>
      <c r="Y465" s="674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1" t="n"/>
      <c r="M466" s="912" t="inlineStr">
        <is>
          <t>Кол-во коробок</t>
        </is>
      </c>
      <c r="N466" s="625" t="n"/>
      <c r="O466" s="625" t="n"/>
      <c r="P466" s="625" t="n"/>
      <c r="Q466" s="625" t="n"/>
      <c r="R466" s="625" t="n"/>
      <c r="S466" s="626" t="n"/>
      <c r="T466" s="43" t="inlineStr">
        <is>
          <t>шт</t>
        </is>
      </c>
      <c r="U466" s="673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/>
      </c>
      <c r="V466" s="673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/>
      </c>
      <c r="W466" s="43" t="n"/>
      <c r="X466" s="674" t="n"/>
      <c r="Y466" s="674" t="n"/>
    </row>
    <row r="467" ht="14.2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1" t="n"/>
      <c r="M467" s="912" t="inlineStr">
        <is>
          <t>Объем заказа</t>
        </is>
      </c>
      <c r="N467" s="625" t="n"/>
      <c r="O467" s="625" t="n"/>
      <c r="P467" s="625" t="n"/>
      <c r="Q467" s="625" t="n"/>
      <c r="R467" s="625" t="n"/>
      <c r="S467" s="626" t="n"/>
      <c r="T467" s="46" t="inlineStr">
        <is>
          <t>м3</t>
        </is>
      </c>
      <c r="U467" s="43" t="n"/>
      <c r="V467" s="43" t="n"/>
      <c r="W467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/>
      </c>
      <c r="X467" s="674" t="n"/>
      <c r="Y467" s="674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622" t="inlineStr">
        <is>
          <t>Ядрена копоть</t>
        </is>
      </c>
      <c r="C469" s="622" t="inlineStr">
        <is>
          <t>Вязанка</t>
        </is>
      </c>
      <c r="D469" s="913" t="n"/>
      <c r="E469" s="913" t="n"/>
      <c r="F469" s="914" t="n"/>
      <c r="G469" s="622" t="inlineStr">
        <is>
          <t>Стародворье</t>
        </is>
      </c>
      <c r="H469" s="913" t="n"/>
      <c r="I469" s="913" t="n"/>
      <c r="J469" s="913" t="n"/>
      <c r="K469" s="913" t="n"/>
      <c r="L469" s="914" t="n"/>
      <c r="M469" s="622" t="inlineStr">
        <is>
          <t>Особый рецепт</t>
        </is>
      </c>
      <c r="N469" s="914" t="n"/>
      <c r="O469" s="622" t="inlineStr">
        <is>
          <t>Баварушка</t>
        </is>
      </c>
      <c r="P469" s="914" t="n"/>
      <c r="Q469" s="622" t="inlineStr">
        <is>
          <t>Дугушка</t>
        </is>
      </c>
      <c r="R469" s="622" t="inlineStr">
        <is>
          <t>Зареченские</t>
        </is>
      </c>
      <c r="S469" s="914" t="n"/>
      <c r="T469" s="1" t="n"/>
      <c r="Y469" s="61" t="n"/>
      <c r="AB469" s="1" t="n"/>
    </row>
    <row r="470" ht="14.25" customHeight="1" thickTop="1">
      <c r="A470" s="623" t="inlineStr">
        <is>
          <t>СЕРИЯ</t>
        </is>
      </c>
      <c r="B470" s="622" t="inlineStr">
        <is>
          <t>Ядрена копоть</t>
        </is>
      </c>
      <c r="C470" s="622" t="inlineStr">
        <is>
          <t>Столичная</t>
        </is>
      </c>
      <c r="D470" s="622" t="inlineStr">
        <is>
          <t>Классическая</t>
        </is>
      </c>
      <c r="E470" s="622" t="inlineStr">
        <is>
          <t>Вязанка</t>
        </is>
      </c>
      <c r="F470" s="622" t="inlineStr">
        <is>
          <t>Сливушки</t>
        </is>
      </c>
      <c r="G470" s="622" t="inlineStr">
        <is>
          <t>Золоченная в печи</t>
        </is>
      </c>
      <c r="H470" s="622" t="inlineStr">
        <is>
          <t>Мясорубская</t>
        </is>
      </c>
      <c r="I470" s="622" t="inlineStr">
        <is>
          <t>Сочинка</t>
        </is>
      </c>
      <c r="J470" s="622" t="inlineStr">
        <is>
          <t>Бордо</t>
        </is>
      </c>
      <c r="K470" s="622" t="inlineStr">
        <is>
          <t>Фирменная</t>
        </is>
      </c>
      <c r="L470" s="622" t="inlineStr">
        <is>
          <t>Бавария</t>
        </is>
      </c>
      <c r="M470" s="622" t="inlineStr">
        <is>
          <t>Особая</t>
        </is>
      </c>
      <c r="N470" s="622" t="inlineStr">
        <is>
          <t>Особая Без свинины</t>
        </is>
      </c>
      <c r="O470" s="622" t="inlineStr">
        <is>
          <t>Филейбургская</t>
        </is>
      </c>
      <c r="P470" s="622" t="inlineStr">
        <is>
          <t>Балыкбургская</t>
        </is>
      </c>
      <c r="Q470" s="622" t="inlineStr">
        <is>
          <t>Дугушка</t>
        </is>
      </c>
      <c r="R470" s="622" t="inlineStr">
        <is>
          <t>Зареченские продукты</t>
        </is>
      </c>
      <c r="S470" s="622" t="inlineStr">
        <is>
          <t>Выгодная цена</t>
        </is>
      </c>
      <c r="T470" s="1" t="n"/>
      <c r="Y470" s="61" t="n"/>
      <c r="AB470" s="1" t="n"/>
    </row>
    <row r="471" ht="13.5" customHeight="1" thickBot="1">
      <c r="A471" s="915" t="n"/>
      <c r="B471" s="916" t="n"/>
      <c r="C471" s="916" t="n"/>
      <c r="D471" s="916" t="n"/>
      <c r="E471" s="916" t="n"/>
      <c r="F471" s="916" t="n"/>
      <c r="G471" s="916" t="n"/>
      <c r="H471" s="916" t="n"/>
      <c r="I471" s="916" t="n"/>
      <c r="J471" s="916" t="n"/>
      <c r="K471" s="916" t="n"/>
      <c r="L471" s="916" t="n"/>
      <c r="M471" s="916" t="n"/>
      <c r="N471" s="916" t="n"/>
      <c r="O471" s="916" t="n"/>
      <c r="P471" s="916" t="n"/>
      <c r="Q471" s="916" t="n"/>
      <c r="R471" s="916" t="n"/>
      <c r="S471" s="916" t="n"/>
      <c r="T471" s="1" t="n"/>
      <c r="Y471" s="61" t="n"/>
      <c r="AB471" s="1" t="n"/>
    </row>
    <row r="472" ht="18" customHeight="1" thickBot="1" thickTop="1">
      <c r="A472" s="47" t="inlineStr">
        <is>
          <t>ИТОГО, кг</t>
        </is>
      </c>
      <c r="B472" s="53">
        <f>IFERROR(V22*1,"0")+IFERROR(V26*1,"0")+IFERROR(V27*1,"0")+IFERROR(V28*1,"0")+IFERROR(V29*1,"0")+IFERROR(V30*1,"0")+IFERROR(V31*1,"0")+IFERROR(V35*1,"0")+IFERROR(V36*1,"0")+IFERROR(V40*1,"0")</f>
        <v/>
      </c>
      <c r="C472" s="53">
        <f>IFERROR(V46*1,"0")+IFERROR(V47*1,"0")</f>
        <v/>
      </c>
      <c r="D472" s="53">
        <f>IFERROR(V52*1,"0")+IFERROR(V53*1,"0")+IFERROR(V54*1,"0")</f>
        <v/>
      </c>
      <c r="E472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2" s="53">
        <f>IFERROR(V119*1,"0")+IFERROR(V120*1,"0")+IFERROR(V121*1,"0")+IFERROR(V122*1,"0")</f>
        <v/>
      </c>
      <c r="G472" s="53">
        <f>IFERROR(V128*1,"0")+IFERROR(V129*1,"0")+IFERROR(V130*1,"0")</f>
        <v/>
      </c>
      <c r="H472" s="53">
        <f>IFERROR(V135*1,"0")+IFERROR(V136*1,"0")+IFERROR(V137*1,"0")+IFERROR(V138*1,"0")+IFERROR(V139*1,"0")+IFERROR(V140*1,"0")+IFERROR(V141*1,"0")+IFERROR(V142*1,"0")</f>
        <v/>
      </c>
      <c r="I472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2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2" s="53">
        <f>IFERROR(V248*1,"0")+IFERROR(V249*1,"0")+IFERROR(V250*1,"0")+IFERROR(V251*1,"0")+IFERROR(V252*1,"0")+IFERROR(V253*1,"0")+IFERROR(V254*1,"0")+IFERROR(V258*1,"0")+IFERROR(V259*1,"0")</f>
        <v/>
      </c>
      <c r="L472" s="53">
        <f>IFERROR(V264*1,"0")+IFERROR(V268*1,"0")+IFERROR(V269*1,"0")+IFERROR(V270*1,"0")+IFERROR(V274*1,"0")+IFERROR(V278*1,"0")</f>
        <v/>
      </c>
      <c r="M472" s="53">
        <f>IFERROR(V284*1,"0")+IFERROR(V285*1,"0")+IFERROR(V286*1,"0")+IFERROR(V287*1,"0")+IFERROR(V288*1,"0")+IFERROR(V289*1,"0")+IFERROR(V290*1,"0")+IFERROR(V291*1,"0")+IFERROR(V295*1,"0")+IFERROR(V296*1,"0")+IFERROR(V300*1,"0")+IFERROR(V304*1,"0")</f>
        <v/>
      </c>
      <c r="N472" s="53">
        <f>IFERROR(V309*1,"0")+IFERROR(V310*1,"0")+IFERROR(V311*1,"0")+IFERROR(V312*1,"0")+IFERROR(V316*1,"0")+IFERROR(V317*1,"0")+IFERROR(V321*1,"0")+IFERROR(V322*1,"0")+IFERROR(V323*1,"0")+IFERROR(V324*1,"0")+IFERROR(V328*1,"0")</f>
        <v/>
      </c>
      <c r="O472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/>
      </c>
      <c r="P472" s="53">
        <f>IFERROR(V377*1,"0")+IFERROR(V378*1,"0")+IFERROR(V382*1,"0")+IFERROR(V383*1,"0")+IFERROR(V384*1,"0")+IFERROR(V385*1,"0")+IFERROR(V386*1,"0")+IFERROR(V387*1,"0")+IFERROR(V388*1,"0")+IFERROR(V392*1,"0")+IFERROR(V396*1,"0")</f>
        <v/>
      </c>
      <c r="Q472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/>
      </c>
      <c r="R472" s="53">
        <f>IFERROR(V435*1,"0")+IFERROR(V436*1,"0")+IFERROR(V440*1,"0")+IFERROR(V441*1,"0")+IFERROR(V445*1,"0")+IFERROR(V449*1,"0")+IFERROR(V450*1,"0")</f>
        <v/>
      </c>
      <c r="S472" s="53">
        <f>IFERROR(V455*1,"0")+IFERROR(V459*1,"0")</f>
        <v/>
      </c>
      <c r="T472" s="1" t="n"/>
      <c r="Y472" s="61" t="n"/>
      <c r="AB472" s="1" t="n"/>
    </row>
    <row r="47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z5BJokagoXa6N1EWxIjBQ==" formatRows="1" sort="0" spinCount="100000" hashValue="GSTG968jO1hPpsy662h5LlnmFyoh3nw38GV4cy1zv4MRYRSaFFMq4vTjOB1JNlPWFDQOMJrtgiw43fsmUBn99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6"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QutN5HRSAVPbxC2QIytAw==" formatRows="1" sort="0" spinCount="100000" hashValue="eacHPFa0W0d8zJMsGBorQ+Zzx/rW2cnUBdQ0erHSCwFq3buEN92Yji5sxM0mNJiSdMAZ3Eq83UlhfwczD3KCu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2023-09-15T11:09:05Z</dcterms:modified>
  <cp:lastModifiedBy>Uaer4</cp:lastModifiedBy>
</cp:coreProperties>
</file>