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3 Пушкарный мал\"/>
    </mc:Choice>
  </mc:AlternateContent>
  <xr:revisionPtr revIDLastSave="0" documentId="13_ncr:1_{19ABA86B-CBBE-4F4D-BC91-E52FD321E4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V453" i="2" s="1"/>
  <c r="M450" i="2"/>
  <c r="U448" i="2"/>
  <c r="U447" i="2"/>
  <c r="V446" i="2"/>
  <c r="W446" i="2" s="1"/>
  <c r="M446" i="2"/>
  <c r="V445" i="2"/>
  <c r="W445" i="2" s="1"/>
  <c r="W447" i="2" s="1"/>
  <c r="M445" i="2"/>
  <c r="U443" i="2"/>
  <c r="U442" i="2"/>
  <c r="V441" i="2"/>
  <c r="W441" i="2" s="1"/>
  <c r="M441" i="2"/>
  <c r="V440" i="2"/>
  <c r="W440" i="2" s="1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V421" i="2"/>
  <c r="W421" i="2" s="1"/>
  <c r="M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M414" i="2"/>
  <c r="U412" i="2"/>
  <c r="U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M402" i="2"/>
  <c r="U398" i="2"/>
  <c r="U397" i="2"/>
  <c r="V396" i="2"/>
  <c r="V398" i="2" s="1"/>
  <c r="M396" i="2"/>
  <c r="U394" i="2"/>
  <c r="U393" i="2"/>
  <c r="V392" i="2"/>
  <c r="M392" i="2"/>
  <c r="U390" i="2"/>
  <c r="U389" i="2"/>
  <c r="V388" i="2"/>
  <c r="W388" i="2" s="1"/>
  <c r="M388" i="2"/>
  <c r="V387" i="2"/>
  <c r="W387" i="2" s="1"/>
  <c r="M387" i="2"/>
  <c r="V386" i="2"/>
  <c r="W386" i="2" s="1"/>
  <c r="M386" i="2"/>
  <c r="V385" i="2"/>
  <c r="W385" i="2" s="1"/>
  <c r="V384" i="2"/>
  <c r="W384" i="2" s="1"/>
  <c r="M384" i="2"/>
  <c r="V383" i="2"/>
  <c r="W383" i="2" s="1"/>
  <c r="M383" i="2"/>
  <c r="V382" i="2"/>
  <c r="W382" i="2" s="1"/>
  <c r="M382" i="2"/>
  <c r="U380" i="2"/>
  <c r="U379" i="2"/>
  <c r="V378" i="2"/>
  <c r="W378" i="2" s="1"/>
  <c r="M378" i="2"/>
  <c r="V377" i="2"/>
  <c r="M377" i="2"/>
  <c r="U374" i="2"/>
  <c r="U373" i="2"/>
  <c r="V372" i="2"/>
  <c r="V374" i="2" s="1"/>
  <c r="U370" i="2"/>
  <c r="U369" i="2"/>
  <c r="V368" i="2"/>
  <c r="M368" i="2"/>
  <c r="V367" i="2"/>
  <c r="W367" i="2" s="1"/>
  <c r="M367" i="2"/>
  <c r="V366" i="2"/>
  <c r="M366" i="2"/>
  <c r="U364" i="2"/>
  <c r="U363" i="2"/>
  <c r="V362" i="2"/>
  <c r="V363" i="2" s="1"/>
  <c r="M362" i="2"/>
  <c r="U360" i="2"/>
  <c r="U359" i="2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M339" i="2"/>
  <c r="U337" i="2"/>
  <c r="U336" i="2"/>
  <c r="V335" i="2"/>
  <c r="W335" i="2" s="1"/>
  <c r="M335" i="2"/>
  <c r="V334" i="2"/>
  <c r="W334" i="2" s="1"/>
  <c r="W336" i="2" s="1"/>
  <c r="M334" i="2"/>
  <c r="U330" i="2"/>
  <c r="U329" i="2"/>
  <c r="V328" i="2"/>
  <c r="V329" i="2" s="1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V326" i="2" s="1"/>
  <c r="M321" i="2"/>
  <c r="U319" i="2"/>
  <c r="U318" i="2"/>
  <c r="V317" i="2"/>
  <c r="W317" i="2" s="1"/>
  <c r="M317" i="2"/>
  <c r="W316" i="2"/>
  <c r="W318" i="2" s="1"/>
  <c r="V316" i="2"/>
  <c r="M316" i="2"/>
  <c r="U314" i="2"/>
  <c r="U313" i="2"/>
  <c r="V312" i="2"/>
  <c r="W312" i="2" s="1"/>
  <c r="M312" i="2"/>
  <c r="V311" i="2"/>
  <c r="W311" i="2" s="1"/>
  <c r="M311" i="2"/>
  <c r="V310" i="2"/>
  <c r="W310" i="2" s="1"/>
  <c r="M310" i="2"/>
  <c r="V309" i="2"/>
  <c r="M309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V295" i="2"/>
  <c r="V298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80" i="2" s="1"/>
  <c r="M278" i="2"/>
  <c r="U276" i="2"/>
  <c r="U275" i="2"/>
  <c r="V274" i="2"/>
  <c r="V276" i="2" s="1"/>
  <c r="M274" i="2"/>
  <c r="U272" i="2"/>
  <c r="U271" i="2"/>
  <c r="V270" i="2"/>
  <c r="W270" i="2" s="1"/>
  <c r="M270" i="2"/>
  <c r="V269" i="2"/>
  <c r="W269" i="2" s="1"/>
  <c r="M269" i="2"/>
  <c r="V268" i="2"/>
  <c r="W268" i="2" s="1"/>
  <c r="M268" i="2"/>
  <c r="U266" i="2"/>
  <c r="U265" i="2"/>
  <c r="V264" i="2"/>
  <c r="M264" i="2"/>
  <c r="U261" i="2"/>
  <c r="U260" i="2"/>
  <c r="V259" i="2"/>
  <c r="W259" i="2" s="1"/>
  <c r="M259" i="2"/>
  <c r="V258" i="2"/>
  <c r="M258" i="2"/>
  <c r="U256" i="2"/>
  <c r="U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M248" i="2"/>
  <c r="U245" i="2"/>
  <c r="U244" i="2"/>
  <c r="V243" i="2"/>
  <c r="W243" i="2" s="1"/>
  <c r="M243" i="2"/>
  <c r="V242" i="2"/>
  <c r="W242" i="2" s="1"/>
  <c r="M242" i="2"/>
  <c r="V241" i="2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V221" i="2"/>
  <c r="M221" i="2"/>
  <c r="W220" i="2"/>
  <c r="V220" i="2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V213" i="2"/>
  <c r="W213" i="2" s="1"/>
  <c r="M213" i="2"/>
  <c r="V212" i="2"/>
  <c r="M212" i="2"/>
  <c r="U210" i="2"/>
  <c r="U209" i="2"/>
  <c r="V208" i="2"/>
  <c r="W208" i="2" s="1"/>
  <c r="W209" i="2" s="1"/>
  <c r="M208" i="2"/>
  <c r="U206" i="2"/>
  <c r="U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W190" i="2" s="1"/>
  <c r="M190" i="2"/>
  <c r="U187" i="2"/>
  <c r="U186" i="2"/>
  <c r="V185" i="2"/>
  <c r="M185" i="2"/>
  <c r="V184" i="2"/>
  <c r="W184" i="2" s="1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U162" i="2"/>
  <c r="U161" i="2"/>
  <c r="V160" i="2"/>
  <c r="W160" i="2" s="1"/>
  <c r="M160" i="2"/>
  <c r="V159" i="2"/>
  <c r="W159" i="2" s="1"/>
  <c r="M159" i="2"/>
  <c r="V158" i="2"/>
  <c r="M158" i="2"/>
  <c r="V157" i="2"/>
  <c r="M157" i="2"/>
  <c r="U155" i="2"/>
  <c r="U154" i="2"/>
  <c r="V153" i="2"/>
  <c r="W153" i="2" s="1"/>
  <c r="M153" i="2"/>
  <c r="V152" i="2"/>
  <c r="W152" i="2" s="1"/>
  <c r="W154" i="2" s="1"/>
  <c r="U150" i="2"/>
  <c r="U149" i="2"/>
  <c r="V148" i="2"/>
  <c r="W148" i="2" s="1"/>
  <c r="M148" i="2"/>
  <c r="V147" i="2"/>
  <c r="V150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U132" i="2"/>
  <c r="U131" i="2"/>
  <c r="V130" i="2"/>
  <c r="W130" i="2" s="1"/>
  <c r="M130" i="2"/>
  <c r="V129" i="2"/>
  <c r="W129" i="2" s="1"/>
  <c r="M129" i="2"/>
  <c r="V128" i="2"/>
  <c r="W128" i="2" s="1"/>
  <c r="W131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F469" i="2" s="1"/>
  <c r="M119" i="2"/>
  <c r="U116" i="2"/>
  <c r="U115" i="2"/>
  <c r="V114" i="2"/>
  <c r="W114" i="2" s="1"/>
  <c r="V113" i="2"/>
  <c r="W113" i="2" s="1"/>
  <c r="M113" i="2"/>
  <c r="V112" i="2"/>
  <c r="W112" i="2" s="1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W99" i="2"/>
  <c r="V99" i="2"/>
  <c r="U97" i="2"/>
  <c r="U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U85" i="2"/>
  <c r="U84" i="2"/>
  <c r="V83" i="2"/>
  <c r="W83" i="2" s="1"/>
  <c r="M83" i="2"/>
  <c r="V82" i="2"/>
  <c r="W82" i="2" s="1"/>
  <c r="M82" i="2"/>
  <c r="V81" i="2"/>
  <c r="W81" i="2" s="1"/>
  <c r="V80" i="2"/>
  <c r="W80" i="2" s="1"/>
  <c r="V79" i="2"/>
  <c r="W79" i="2" s="1"/>
  <c r="M79" i="2"/>
  <c r="V78" i="2"/>
  <c r="W78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M60" i="2"/>
  <c r="V59" i="2"/>
  <c r="U56" i="2"/>
  <c r="U55" i="2"/>
  <c r="V54" i="2"/>
  <c r="W54" i="2" s="1"/>
  <c r="V53" i="2"/>
  <c r="M53" i="2"/>
  <c r="V52" i="2"/>
  <c r="M52" i="2"/>
  <c r="U49" i="2"/>
  <c r="U48" i="2"/>
  <c r="V47" i="2"/>
  <c r="W47" i="2" s="1"/>
  <c r="M47" i="2"/>
  <c r="V46" i="2"/>
  <c r="W46" i="2" s="1"/>
  <c r="W48" i="2" s="1"/>
  <c r="M46" i="2"/>
  <c r="U42" i="2"/>
  <c r="U41" i="2"/>
  <c r="V40" i="2"/>
  <c r="V41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271" i="2" l="1"/>
  <c r="V306" i="2"/>
  <c r="V353" i="2"/>
  <c r="V364" i="2"/>
  <c r="U462" i="2"/>
  <c r="W143" i="2"/>
  <c r="U463" i="2"/>
  <c r="V38" i="2"/>
  <c r="V187" i="2"/>
  <c r="W295" i="2"/>
  <c r="W297" i="2" s="1"/>
  <c r="W328" i="2"/>
  <c r="W329" i="2" s="1"/>
  <c r="W396" i="2"/>
  <c r="W397" i="2" s="1"/>
  <c r="V397" i="2"/>
  <c r="V42" i="2"/>
  <c r="D469" i="2"/>
  <c r="V56" i="2"/>
  <c r="E469" i="2"/>
  <c r="W59" i="2"/>
  <c r="V116" i="2"/>
  <c r="V161" i="2"/>
  <c r="W157" i="2"/>
  <c r="V225" i="2"/>
  <c r="W221" i="2"/>
  <c r="V293" i="2"/>
  <c r="W284" i="2"/>
  <c r="W292" i="2" s="1"/>
  <c r="N469" i="2"/>
  <c r="W309" i="2"/>
  <c r="W313" i="2" s="1"/>
  <c r="V370" i="2"/>
  <c r="W366" i="2"/>
  <c r="P469" i="2"/>
  <c r="V380" i="2"/>
  <c r="W377" i="2"/>
  <c r="W379" i="2" s="1"/>
  <c r="V394" i="2"/>
  <c r="W392" i="2"/>
  <c r="W393" i="2" s="1"/>
  <c r="V416" i="2"/>
  <c r="V417" i="2"/>
  <c r="W414" i="2"/>
  <c r="W416" i="2" s="1"/>
  <c r="V460" i="2"/>
  <c r="U459" i="2"/>
  <c r="V33" i="2"/>
  <c r="W40" i="2"/>
  <c r="W41" i="2" s="1"/>
  <c r="W52" i="2"/>
  <c r="V55" i="2"/>
  <c r="V115" i="2"/>
  <c r="W110" i="2"/>
  <c r="W205" i="2"/>
  <c r="W238" i="2"/>
  <c r="V238" i="2"/>
  <c r="V239" i="2"/>
  <c r="W241" i="2"/>
  <c r="W244" i="2" s="1"/>
  <c r="V244" i="2"/>
  <c r="K469" i="2"/>
  <c r="W248" i="2"/>
  <c r="W255" i="2" s="1"/>
  <c r="W258" i="2"/>
  <c r="W260" i="2" s="1"/>
  <c r="V260" i="2"/>
  <c r="V266" i="2"/>
  <c r="V265" i="2"/>
  <c r="W264" i="2"/>
  <c r="W265" i="2" s="1"/>
  <c r="W271" i="2"/>
  <c r="V279" i="2"/>
  <c r="W278" i="2"/>
  <c r="W279" i="2" s="1"/>
  <c r="V369" i="2"/>
  <c r="Q469" i="2"/>
  <c r="R469" i="2"/>
  <c r="W435" i="2"/>
  <c r="W437" i="2" s="1"/>
  <c r="V76" i="2"/>
  <c r="W84" i="2"/>
  <c r="V108" i="2"/>
  <c r="W115" i="2"/>
  <c r="G469" i="2"/>
  <c r="V143" i="2"/>
  <c r="V162" i="2"/>
  <c r="V182" i="2"/>
  <c r="V217" i="2"/>
  <c r="W232" i="2"/>
  <c r="V275" i="2"/>
  <c r="V297" i="2"/>
  <c r="V314" i="2"/>
  <c r="V330" i="2"/>
  <c r="O469" i="2"/>
  <c r="V360" i="2"/>
  <c r="V373" i="2"/>
  <c r="V430" i="2"/>
  <c r="V442" i="2"/>
  <c r="V443" i="2"/>
  <c r="V447" i="2"/>
  <c r="V448" i="2"/>
  <c r="W389" i="2"/>
  <c r="W425" i="2"/>
  <c r="W107" i="2"/>
  <c r="W32" i="2"/>
  <c r="W181" i="2"/>
  <c r="W442" i="2"/>
  <c r="W96" i="2"/>
  <c r="W225" i="2"/>
  <c r="V144" i="2"/>
  <c r="V123" i="2"/>
  <c r="W53" i="2"/>
  <c r="W60" i="2"/>
  <c r="V96" i="2"/>
  <c r="V107" i="2"/>
  <c r="W119" i="2"/>
  <c r="W123" i="2" s="1"/>
  <c r="W147" i="2"/>
  <c r="W149" i="2" s="1"/>
  <c r="W158" i="2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V390" i="2"/>
  <c r="V412" i="2"/>
  <c r="V23" i="2"/>
  <c r="V437" i="2"/>
  <c r="W75" i="2" l="1"/>
  <c r="V462" i="2"/>
  <c r="W369" i="2"/>
  <c r="W161" i="2"/>
  <c r="W55" i="2"/>
  <c r="V459" i="2"/>
  <c r="V463" i="2"/>
  <c r="W464" i="2"/>
</calcChain>
</file>

<file path=xl/sharedStrings.xml><?xml version="1.0" encoding="utf-8"?>
<sst xmlns="http://schemas.openxmlformats.org/spreadsheetml/2006/main" count="2702" uniqueCount="648">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</sst>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topLeftCell="A275" zoomScaleNormal="100" zoomScaleSheetLayoutView="100" workbookViewId="0">
      <selection activeCell="X295" sqref="X2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65</v>
      </c>
      <c r="H1" s="311" t="s">
        <v>49</v>
      </c>
      <c r="I1" s="311"/>
      <c r="J1" s="311"/>
      <c r="K1" s="311"/>
      <c r="L1" s="311"/>
      <c r="M1" s="311"/>
      <c r="N1" s="311"/>
      <c r="O1" s="312" t="s">
        <v>66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45186</v>
      </c>
      <c r="O5" s="318"/>
      <c r="Q5" s="319" t="s">
        <v>3</v>
      </c>
      <c r="R5" s="320"/>
      <c r="S5" s="321" t="s">
        <v>612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616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Воскресенье</v>
      </c>
      <c r="O6" s="324"/>
      <c r="Q6" s="325" t="s">
        <v>5</v>
      </c>
      <c r="R6" s="326"/>
      <c r="S6" s="327" t="s">
        <v>68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2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0.33333333333333331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69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57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70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63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58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62</v>
      </c>
      <c r="Y17" s="360" t="s">
        <v>19</v>
      </c>
      <c r="Z17" s="361" t="s">
        <v>59</v>
      </c>
      <c r="AA17" s="362"/>
      <c r="AB17" s="363"/>
      <c r="AC17" s="367"/>
      <c r="AZ17" s="368" t="s">
        <v>64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9" t="s">
        <v>104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105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106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0" t="s">
        <v>112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113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4" t="s">
        <v>120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0" t="s">
        <v>104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113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5" t="s">
        <v>123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4301011565</v>
      </c>
      <c r="D65" s="372">
        <v>4680115882539</v>
      </c>
      <c r="E65" s="372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137</v>
      </c>
      <c r="L65" s="38">
        <v>50</v>
      </c>
      <c r="M65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4301011382</v>
      </c>
      <c r="D66" s="372">
        <v>4607091385687</v>
      </c>
      <c r="E66" s="372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137</v>
      </c>
      <c r="L66" s="38">
        <v>50</v>
      </c>
      <c r="M66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1" t="s">
        <v>106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411" t="s">
        <v>158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413" t="s">
        <v>163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414" t="s">
        <v>166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75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79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6" t="s">
        <v>191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7" t="s">
        <v>195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430" t="s">
        <v>202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431" t="s">
        <v>205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432" t="s">
        <v>208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1" t="s">
        <v>211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4" t="s">
        <v>214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438" t="s">
        <v>223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0" t="s">
        <v>224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79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69" t="s">
        <v>233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234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113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0" t="s">
        <v>258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113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106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56" t="s">
        <v>265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75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1" t="s">
        <v>79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3" t="s">
        <v>280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1" t="s">
        <v>211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0" t="s">
        <v>315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113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106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75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1" t="s">
        <v>79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850</v>
      </c>
      <c r="V219" s="56">
        <f t="shared" ref="V219:V224" si="12">IFERROR(IF(U219="",0,CEILING((U219/$H219),1)*$H219),"")</f>
        <v>850.5</v>
      </c>
      <c r="W219" s="42">
        <f>IFERROR(IF(V219=0,"",ROUNDUP(V219/H219,0)*0.02175),"")</f>
        <v>2.2837499999999999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104.93827160493828</v>
      </c>
      <c r="V225" s="44">
        <f>IFERROR(V219/H219,"0")+IFERROR(V220/H220,"0")+IFERROR(V221/H221,"0")+IFERROR(V222/H222,"0")+IFERROR(V223/H223,"0")+IFERROR(V224/H224,"0")</f>
        <v>105</v>
      </c>
      <c r="W225" s="44">
        <f>IFERROR(IF(W219="",0,W219),"0")+IFERROR(IF(W220="",0,W220),"0")+IFERROR(IF(W221="",0,W221),"0")+IFERROR(IF(W222="",0,W222),"0")+IFERROR(IF(W223="",0,W223),"0")+IFERROR(IF(W224="",0,W224),"0")</f>
        <v>2.2837499999999999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850</v>
      </c>
      <c r="V226" s="44">
        <f>IFERROR(SUM(V219:V224),"0")</f>
        <v>850.5</v>
      </c>
      <c r="W226" s="43"/>
      <c r="X226" s="68"/>
      <c r="Y226" s="68"/>
    </row>
    <row r="227" spans="1:52" ht="14.25" customHeight="1" x14ac:dyDescent="0.25">
      <c r="A227" s="371" t="s">
        <v>211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1" t="s">
        <v>92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1" t="s">
        <v>377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2" t="s">
        <v>380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383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4301011619</v>
      </c>
      <c r="D250" s="372">
        <v>4607091387452</v>
      </c>
      <c r="E250" s="372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9" t="s">
        <v>397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398</v>
      </c>
      <c r="C251" s="37">
        <v>4301011396</v>
      </c>
      <c r="D251" s="372">
        <v>4607091387452</v>
      </c>
      <c r="E251" s="372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320</v>
      </c>
      <c r="L251" s="38">
        <v>55</v>
      </c>
      <c r="M251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1" t="s">
        <v>75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0" t="s">
        <v>409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75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79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1" t="s">
        <v>211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1" t="s">
        <v>92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537" t="s">
        <v>433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71" t="s">
        <v>106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850</v>
      </c>
      <c r="V295" s="56">
        <f>IFERROR(IF(U295="",0,CEILING((U295/$H295),1)*$H295),"")</f>
        <v>855</v>
      </c>
      <c r="W295" s="42">
        <f>IFERROR(IF(V295=0,"",ROUNDUP(V295/H295,0)*0.02175),"")</f>
        <v>1.2397499999999999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56.666666666666664</v>
      </c>
      <c r="V297" s="44">
        <f>IFERROR(V295/H295,"0")+IFERROR(V296/H296,"0")</f>
        <v>57</v>
      </c>
      <c r="W297" s="44">
        <f>IFERROR(IF(W295="",0,W295),"0")+IFERROR(IF(W296="",0,W296),"0")</f>
        <v>1.2397499999999999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850</v>
      </c>
      <c r="V298" s="44">
        <f>IFERROR(SUM(V295:V296),"0")</f>
        <v>855</v>
      </c>
      <c r="W298" s="43"/>
      <c r="X298" s="68"/>
      <c r="Y298" s="68"/>
    </row>
    <row r="299" spans="1:52" ht="14.25" customHeight="1" x14ac:dyDescent="0.25">
      <c r="A299" s="371" t="s">
        <v>79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1" t="s">
        <v>211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70" t="s">
        <v>446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113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71" t="s">
        <v>75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71" t="s">
        <v>79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71" t="s">
        <v>211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69" t="s">
        <v>469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470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75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9" t="s">
        <v>501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71" t="s">
        <v>79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71" t="s">
        <v>211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92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519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578" t="s">
        <v>522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523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71" t="s">
        <v>75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584" t="s">
        <v>536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71" t="s">
        <v>92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519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547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113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71" t="s">
        <v>106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71" t="s">
        <v>75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604" t="s">
        <v>578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5" t="s">
        <v>581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6" t="s">
        <v>584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71" t="s">
        <v>79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589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590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71" t="s">
        <v>106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75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601</v>
      </c>
      <c r="B446" s="64" t="s">
        <v>602</v>
      </c>
      <c r="C446" s="37">
        <v>4301031193</v>
      </c>
      <c r="D446" s="372">
        <v>4680115881136</v>
      </c>
      <c r="E446" s="372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74"/>
      <c r="O446" s="374"/>
      <c r="P446" s="374"/>
      <c r="Q446" s="375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80"/>
      <c r="M448" s="376" t="s">
        <v>43</v>
      </c>
      <c r="N448" s="377"/>
      <c r="O448" s="377"/>
      <c r="P448" s="377"/>
      <c r="Q448" s="377"/>
      <c r="R448" s="377"/>
      <c r="S448" s="378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customHeight="1" x14ac:dyDescent="0.25">
      <c r="A449" s="371" t="s">
        <v>79</v>
      </c>
      <c r="B449" s="371"/>
      <c r="C449" s="371"/>
      <c r="D449" s="371"/>
      <c r="E449" s="371"/>
      <c r="F449" s="371"/>
      <c r="G449" s="371"/>
      <c r="H449" s="371"/>
      <c r="I449" s="371"/>
      <c r="J449" s="371"/>
      <c r="K449" s="371"/>
      <c r="L449" s="371"/>
      <c r="M449" s="371"/>
      <c r="N449" s="371"/>
      <c r="O449" s="371"/>
      <c r="P449" s="371"/>
      <c r="Q449" s="371"/>
      <c r="R449" s="371"/>
      <c r="S449" s="371"/>
      <c r="T449" s="371"/>
      <c r="U449" s="371"/>
      <c r="V449" s="371"/>
      <c r="W449" s="371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72">
        <v>4680115881068</v>
      </c>
      <c r="E450" s="372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61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72">
        <v>4680115881075</v>
      </c>
      <c r="E451" s="372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61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74"/>
      <c r="O451" s="374"/>
      <c r="P451" s="374"/>
      <c r="Q451" s="375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79"/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80"/>
      <c r="M453" s="376" t="s">
        <v>43</v>
      </c>
      <c r="N453" s="377"/>
      <c r="O453" s="377"/>
      <c r="P453" s="377"/>
      <c r="Q453" s="377"/>
      <c r="R453" s="377"/>
      <c r="S453" s="378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70" t="s">
        <v>607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6"/>
      <c r="Y454" s="66"/>
    </row>
    <row r="455" spans="1:52" ht="14.25" customHeight="1" x14ac:dyDescent="0.25">
      <c r="A455" s="371" t="s">
        <v>79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7"/>
      <c r="Y455" s="67"/>
    </row>
    <row r="456" spans="1:52" ht="16.5" customHeight="1" x14ac:dyDescent="0.25">
      <c r="A456" s="64" t="s">
        <v>608</v>
      </c>
      <c r="B456" s="64" t="s">
        <v>609</v>
      </c>
      <c r="C456" s="37">
        <v>4301051310</v>
      </c>
      <c r="D456" s="372">
        <v>4680115880870</v>
      </c>
      <c r="E456" s="372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137</v>
      </c>
      <c r="L456" s="38">
        <v>40</v>
      </c>
      <c r="M456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74"/>
      <c r="O456" s="374"/>
      <c r="P456" s="374"/>
      <c r="Q456" s="375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80"/>
      <c r="M458" s="376" t="s">
        <v>43</v>
      </c>
      <c r="N458" s="377"/>
      <c r="O458" s="377"/>
      <c r="P458" s="377"/>
      <c r="Q458" s="377"/>
      <c r="R458" s="377"/>
      <c r="S458" s="378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621"/>
      <c r="M459" s="618" t="s">
        <v>36</v>
      </c>
      <c r="N459" s="619"/>
      <c r="O459" s="619"/>
      <c r="P459" s="619"/>
      <c r="Q459" s="619"/>
      <c r="R459" s="619"/>
      <c r="S459" s="620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1700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1705.5</v>
      </c>
      <c r="W459" s="43"/>
      <c r="X459" s="68"/>
      <c r="Y459" s="68"/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621"/>
      <c r="M460" s="618" t="s">
        <v>37</v>
      </c>
      <c r="N460" s="619"/>
      <c r="O460" s="619"/>
      <c r="P460" s="619"/>
      <c r="Q460" s="619"/>
      <c r="R460" s="619"/>
      <c r="S460" s="620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1785.7555555555555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1791.45</v>
      </c>
      <c r="W460" s="43"/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621"/>
      <c r="M461" s="618" t="s">
        <v>38</v>
      </c>
      <c r="N461" s="619"/>
      <c r="O461" s="619"/>
      <c r="P461" s="619"/>
      <c r="Q461" s="619"/>
      <c r="R461" s="619"/>
      <c r="S461" s="620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4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4</v>
      </c>
      <c r="W461" s="43"/>
      <c r="X461" s="68"/>
      <c r="Y461" s="68"/>
    </row>
    <row r="462" spans="1:52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39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GrossWeightTotal+PalletQtyTotal*25</f>
        <v>1885.7555555555555</v>
      </c>
      <c r="V462" s="44">
        <f>GrossWeightTotalR+PalletQtyTotalR*25</f>
        <v>1891.45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40</v>
      </c>
      <c r="N463" s="619"/>
      <c r="O463" s="619"/>
      <c r="P463" s="619"/>
      <c r="Q463" s="619"/>
      <c r="R463" s="619"/>
      <c r="S463" s="620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161.60493827160494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162</v>
      </c>
      <c r="W463" s="43"/>
      <c r="X463" s="68"/>
      <c r="Y463" s="68"/>
    </row>
    <row r="464" spans="1:52" ht="14.25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41</v>
      </c>
      <c r="N464" s="619"/>
      <c r="O464" s="619"/>
      <c r="P464" s="619"/>
      <c r="Q464" s="619"/>
      <c r="R464" s="619"/>
      <c r="S464" s="620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3.5234999999999999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74</v>
      </c>
      <c r="C466" s="622" t="s">
        <v>104</v>
      </c>
      <c r="D466" s="622" t="s">
        <v>104</v>
      </c>
      <c r="E466" s="622" t="s">
        <v>104</v>
      </c>
      <c r="F466" s="622" t="s">
        <v>104</v>
      </c>
      <c r="G466" s="622" t="s">
        <v>233</v>
      </c>
      <c r="H466" s="622" t="s">
        <v>233</v>
      </c>
      <c r="I466" s="622" t="s">
        <v>233</v>
      </c>
      <c r="J466" s="622" t="s">
        <v>233</v>
      </c>
      <c r="K466" s="622" t="s">
        <v>233</v>
      </c>
      <c r="L466" s="622" t="s">
        <v>233</v>
      </c>
      <c r="M466" s="622" t="s">
        <v>422</v>
      </c>
      <c r="N466" s="622" t="s">
        <v>422</v>
      </c>
      <c r="O466" s="622" t="s">
        <v>469</v>
      </c>
      <c r="P466" s="622" t="s">
        <v>469</v>
      </c>
      <c r="Q466" s="72" t="s">
        <v>547</v>
      </c>
      <c r="R466" s="622" t="s">
        <v>589</v>
      </c>
      <c r="S466" s="622" t="s">
        <v>589</v>
      </c>
      <c r="T466" s="1"/>
      <c r="Y466" s="61"/>
      <c r="AB466" s="1"/>
    </row>
    <row r="467" spans="1:28" ht="14.25" customHeight="1" thickTop="1" x14ac:dyDescent="0.2">
      <c r="A467" s="623" t="s">
        <v>10</v>
      </c>
      <c r="B467" s="622" t="s">
        <v>74</v>
      </c>
      <c r="C467" s="622" t="s">
        <v>105</v>
      </c>
      <c r="D467" s="622" t="s">
        <v>112</v>
      </c>
      <c r="E467" s="622" t="s">
        <v>104</v>
      </c>
      <c r="F467" s="622" t="s">
        <v>224</v>
      </c>
      <c r="G467" s="622" t="s">
        <v>234</v>
      </c>
      <c r="H467" s="622" t="s">
        <v>241</v>
      </c>
      <c r="I467" s="622" t="s">
        <v>258</v>
      </c>
      <c r="J467" s="622" t="s">
        <v>315</v>
      </c>
      <c r="K467" s="622" t="s">
        <v>391</v>
      </c>
      <c r="L467" s="622" t="s">
        <v>409</v>
      </c>
      <c r="M467" s="622" t="s">
        <v>423</v>
      </c>
      <c r="N467" s="622" t="s">
        <v>446</v>
      </c>
      <c r="O467" s="622" t="s">
        <v>470</v>
      </c>
      <c r="P467" s="622" t="s">
        <v>523</v>
      </c>
      <c r="Q467" s="622" t="s">
        <v>547</v>
      </c>
      <c r="R467" s="622" t="s">
        <v>590</v>
      </c>
      <c r="S467" s="622" t="s">
        <v>607</v>
      </c>
      <c r="T467" s="1"/>
      <c r="Y467" s="61"/>
      <c r="AB467" s="1"/>
    </row>
    <row r="468" spans="1:28" ht="13.5" thickBot="1" x14ac:dyDescent="0.25">
      <c r="A468" s="624"/>
      <c r="B468" s="622"/>
      <c r="C468" s="622"/>
      <c r="D468" s="622"/>
      <c r="E468" s="622"/>
      <c r="F468" s="622"/>
      <c r="G468" s="622"/>
      <c r="H468" s="622"/>
      <c r="I468" s="622"/>
      <c r="J468" s="622"/>
      <c r="K468" s="622"/>
      <c r="L468" s="622"/>
      <c r="M468" s="622"/>
      <c r="N468" s="622"/>
      <c r="O468" s="622"/>
      <c r="P468" s="622"/>
      <c r="Q468" s="622"/>
      <c r="R468" s="622"/>
      <c r="S468" s="622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0</v>
      </c>
      <c r="D469" s="53">
        <f>IFERROR(V52*1,"0")+IFERROR(V53*1,"0")+IFERROR(V54*1,"0")</f>
        <v>0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53">
        <f>IFERROR(V119*1,"0")+IFERROR(V120*1,"0")+IFERROR(V121*1,"0")+IFERROR(V122*1,"0")</f>
        <v>0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0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850.5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0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855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3" spans="2:8" x14ac:dyDescent="0.2">
      <c r="B13" s="54" t="s">
        <v>631</v>
      </c>
      <c r="C13" s="54" t="s">
        <v>614</v>
      </c>
      <c r="D13" s="54" t="s">
        <v>48</v>
      </c>
      <c r="E13" s="54" t="s">
        <v>48</v>
      </c>
    </row>
    <row r="15" spans="2:8" x14ac:dyDescent="0.2">
      <c r="B15" s="54" t="s">
        <v>632</v>
      </c>
      <c r="C15" s="54" t="s">
        <v>617</v>
      </c>
      <c r="D15" s="54" t="s">
        <v>48</v>
      </c>
      <c r="E15" s="54" t="s">
        <v>48</v>
      </c>
    </row>
    <row r="17" spans="2:5" x14ac:dyDescent="0.2">
      <c r="B17" s="54" t="s">
        <v>633</v>
      </c>
      <c r="C17" s="54" t="s">
        <v>620</v>
      </c>
      <c r="D17" s="54" t="s">
        <v>48</v>
      </c>
      <c r="E17" s="54" t="s">
        <v>48</v>
      </c>
    </row>
    <row r="19" spans="2:5" x14ac:dyDescent="0.2">
      <c r="B19" s="54" t="s">
        <v>634</v>
      </c>
      <c r="C19" s="54" t="s">
        <v>623</v>
      </c>
      <c r="D19" s="54" t="s">
        <v>48</v>
      </c>
      <c r="E19" s="54" t="s">
        <v>48</v>
      </c>
    </row>
    <row r="21" spans="2:5" x14ac:dyDescent="0.2">
      <c r="B21" s="54" t="s">
        <v>635</v>
      </c>
      <c r="C21" s="54" t="s">
        <v>626</v>
      </c>
      <c r="D21" s="54" t="s">
        <v>48</v>
      </c>
      <c r="E21" s="54" t="s">
        <v>48</v>
      </c>
    </row>
    <row r="23" spans="2:5" x14ac:dyDescent="0.2">
      <c r="B23" s="54" t="s">
        <v>636</v>
      </c>
      <c r="C23" s="54" t="s">
        <v>629</v>
      </c>
      <c r="D23" s="54" t="s">
        <v>48</v>
      </c>
      <c r="E23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647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2023-09-19T10:38:56Z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