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48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2" l="1"/>
  <c r="U463" i="2"/>
  <c r="U461" i="2"/>
  <c r="U460" i="2"/>
  <c r="V459" i="2"/>
  <c r="V461" i="2" s="1"/>
  <c r="M459" i="2"/>
  <c r="V457" i="2"/>
  <c r="U457" i="2"/>
  <c r="U456" i="2"/>
  <c r="V455" i="2"/>
  <c r="S472" i="2" s="1"/>
  <c r="M455" i="2"/>
  <c r="U452" i="2"/>
  <c r="V451" i="2"/>
  <c r="U451" i="2"/>
  <c r="V450" i="2"/>
  <c r="W450" i="2" s="1"/>
  <c r="M450" i="2"/>
  <c r="V449" i="2"/>
  <c r="W449" i="2" s="1"/>
  <c r="W451" i="2" s="1"/>
  <c r="M449" i="2"/>
  <c r="V447" i="2"/>
  <c r="U447" i="2"/>
  <c r="V446" i="2"/>
  <c r="U446" i="2"/>
  <c r="W445" i="2"/>
  <c r="W446" i="2" s="1"/>
  <c r="V445" i="2"/>
  <c r="M445" i="2"/>
  <c r="U443" i="2"/>
  <c r="U442" i="2"/>
  <c r="V441" i="2"/>
  <c r="W441" i="2" s="1"/>
  <c r="M441" i="2"/>
  <c r="W440" i="2"/>
  <c r="W442" i="2" s="1"/>
  <c r="V440" i="2"/>
  <c r="V443" i="2" s="1"/>
  <c r="M440" i="2"/>
  <c r="U438" i="2"/>
  <c r="U437" i="2"/>
  <c r="W436" i="2"/>
  <c r="V436" i="2"/>
  <c r="M436" i="2"/>
  <c r="V435" i="2"/>
  <c r="R472" i="2" s="1"/>
  <c r="M435" i="2"/>
  <c r="U431" i="2"/>
  <c r="U430" i="2"/>
  <c r="V429" i="2"/>
  <c r="W429" i="2" s="1"/>
  <c r="M429" i="2"/>
  <c r="V428" i="2"/>
  <c r="V431" i="2" s="1"/>
  <c r="M428" i="2"/>
  <c r="U426" i="2"/>
  <c r="U425" i="2"/>
  <c r="V424" i="2"/>
  <c r="W424" i="2" s="1"/>
  <c r="W423" i="2"/>
  <c r="V423" i="2"/>
  <c r="V422" i="2"/>
  <c r="W422" i="2" s="1"/>
  <c r="V421" i="2"/>
  <c r="V426" i="2" s="1"/>
  <c r="M421" i="2"/>
  <c r="W420" i="2"/>
  <c r="V420" i="2"/>
  <c r="M420" i="2"/>
  <c r="V419" i="2"/>
  <c r="W419" i="2" s="1"/>
  <c r="M419" i="2"/>
  <c r="U417" i="2"/>
  <c r="V416" i="2"/>
  <c r="U416" i="2"/>
  <c r="V415" i="2"/>
  <c r="W415" i="2" s="1"/>
  <c r="M415" i="2"/>
  <c r="W414" i="2"/>
  <c r="V414" i="2"/>
  <c r="V417" i="2" s="1"/>
  <c r="M414" i="2"/>
  <c r="U412" i="2"/>
  <c r="U411" i="2"/>
  <c r="W410" i="2"/>
  <c r="V410" i="2"/>
  <c r="M410" i="2"/>
  <c r="V409" i="2"/>
  <c r="W409" i="2" s="1"/>
  <c r="M409" i="2"/>
  <c r="V408" i="2"/>
  <c r="W408" i="2" s="1"/>
  <c r="M408" i="2"/>
  <c r="V407" i="2"/>
  <c r="W407" i="2" s="1"/>
  <c r="M407" i="2"/>
  <c r="W406" i="2"/>
  <c r="V406" i="2"/>
  <c r="M406" i="2"/>
  <c r="V405" i="2"/>
  <c r="W405" i="2" s="1"/>
  <c r="M405" i="2"/>
  <c r="V404" i="2"/>
  <c r="W404" i="2" s="1"/>
  <c r="M404" i="2"/>
  <c r="V403" i="2"/>
  <c r="W403" i="2" s="1"/>
  <c r="M403" i="2"/>
  <c r="W402" i="2"/>
  <c r="V402" i="2"/>
  <c r="M402" i="2"/>
  <c r="V398" i="2"/>
  <c r="U398" i="2"/>
  <c r="U397" i="2"/>
  <c r="V396" i="2"/>
  <c r="V397" i="2" s="1"/>
  <c r="M396" i="2"/>
  <c r="V394" i="2"/>
  <c r="U394" i="2"/>
  <c r="V393" i="2"/>
  <c r="U393" i="2"/>
  <c r="W392" i="2"/>
  <c r="W393" i="2" s="1"/>
  <c r="V392" i="2"/>
  <c r="M392" i="2"/>
  <c r="U390" i="2"/>
  <c r="U389" i="2"/>
  <c r="W388" i="2"/>
  <c r="V388" i="2"/>
  <c r="M388" i="2"/>
  <c r="V387" i="2"/>
  <c r="W387" i="2" s="1"/>
  <c r="M387" i="2"/>
  <c r="V386" i="2"/>
  <c r="W386" i="2" s="1"/>
  <c r="M386" i="2"/>
  <c r="V385" i="2"/>
  <c r="W385" i="2" s="1"/>
  <c r="W384" i="2"/>
  <c r="V384" i="2"/>
  <c r="V389" i="2" s="1"/>
  <c r="M384" i="2"/>
  <c r="V383" i="2"/>
  <c r="W383" i="2" s="1"/>
  <c r="M383" i="2"/>
  <c r="V382" i="2"/>
  <c r="W382" i="2" s="1"/>
  <c r="M382" i="2"/>
  <c r="U380" i="2"/>
  <c r="V379" i="2"/>
  <c r="U379" i="2"/>
  <c r="V378" i="2"/>
  <c r="W378" i="2" s="1"/>
  <c r="M378" i="2"/>
  <c r="W377" i="2"/>
  <c r="W379" i="2" s="1"/>
  <c r="V377" i="2"/>
  <c r="M377" i="2"/>
  <c r="V374" i="2"/>
  <c r="U374" i="2"/>
  <c r="V373" i="2"/>
  <c r="U373" i="2"/>
  <c r="W372" i="2"/>
  <c r="W373" i="2" s="1"/>
  <c r="V372" i="2"/>
  <c r="U370" i="2"/>
  <c r="U369" i="2"/>
  <c r="W368" i="2"/>
  <c r="V368" i="2"/>
  <c r="M368" i="2"/>
  <c r="V367" i="2"/>
  <c r="W367" i="2" s="1"/>
  <c r="M367" i="2"/>
  <c r="V366" i="2"/>
  <c r="W366" i="2" s="1"/>
  <c r="W369" i="2" s="1"/>
  <c r="M366" i="2"/>
  <c r="U364" i="2"/>
  <c r="V363" i="2"/>
  <c r="U363" i="2"/>
  <c r="V362" i="2"/>
  <c r="V364" i="2" s="1"/>
  <c r="M362" i="2"/>
  <c r="U360" i="2"/>
  <c r="U359" i="2"/>
  <c r="W358" i="2"/>
  <c r="V358" i="2"/>
  <c r="M358" i="2"/>
  <c r="V357" i="2"/>
  <c r="W357" i="2" s="1"/>
  <c r="M357" i="2"/>
  <c r="W356" i="2"/>
  <c r="V356" i="2"/>
  <c r="V360" i="2" s="1"/>
  <c r="M356" i="2"/>
  <c r="W355" i="2"/>
  <c r="V355" i="2"/>
  <c r="V359" i="2" s="1"/>
  <c r="M355" i="2"/>
  <c r="U353" i="2"/>
  <c r="U352" i="2"/>
  <c r="V351" i="2"/>
  <c r="W351" i="2" s="1"/>
  <c r="W350" i="2"/>
  <c r="V350" i="2"/>
  <c r="M350" i="2"/>
  <c r="V349" i="2"/>
  <c r="W349" i="2" s="1"/>
  <c r="M349" i="2"/>
  <c r="V348" i="2"/>
  <c r="W348" i="2" s="1"/>
  <c r="M348" i="2"/>
  <c r="V347" i="2"/>
  <c r="W347" i="2" s="1"/>
  <c r="M347" i="2"/>
  <c r="W346" i="2"/>
  <c r="V346" i="2"/>
  <c r="M346" i="2"/>
  <c r="V345" i="2"/>
  <c r="W345" i="2" s="1"/>
  <c r="M345" i="2"/>
  <c r="V344" i="2"/>
  <c r="W344" i="2" s="1"/>
  <c r="M344" i="2"/>
  <c r="V343" i="2"/>
  <c r="W343" i="2" s="1"/>
  <c r="M343" i="2"/>
  <c r="W342" i="2"/>
  <c r="V342" i="2"/>
  <c r="M342" i="2"/>
  <c r="V341" i="2"/>
  <c r="W341" i="2" s="1"/>
  <c r="M341" i="2"/>
  <c r="V340" i="2"/>
  <c r="W340" i="2" s="1"/>
  <c r="M340" i="2"/>
  <c r="V339" i="2"/>
  <c r="V353" i="2" s="1"/>
  <c r="M339" i="2"/>
  <c r="V337" i="2"/>
  <c r="U337" i="2"/>
  <c r="V336" i="2"/>
  <c r="U336" i="2"/>
  <c r="W335" i="2"/>
  <c r="V335" i="2"/>
  <c r="M335" i="2"/>
  <c r="V334" i="2"/>
  <c r="O472" i="2" s="1"/>
  <c r="M334" i="2"/>
  <c r="V330" i="2"/>
  <c r="U330" i="2"/>
  <c r="V329" i="2"/>
  <c r="U329" i="2"/>
  <c r="W328" i="2"/>
  <c r="W329" i="2" s="1"/>
  <c r="V328" i="2"/>
  <c r="M328" i="2"/>
  <c r="U326" i="2"/>
  <c r="U325" i="2"/>
  <c r="W324" i="2"/>
  <c r="V324" i="2"/>
  <c r="M324" i="2"/>
  <c r="V323" i="2"/>
  <c r="W323" i="2" s="1"/>
  <c r="M323" i="2"/>
  <c r="V322" i="2"/>
  <c r="W322" i="2" s="1"/>
  <c r="M322" i="2"/>
  <c r="V321" i="2"/>
  <c r="W321" i="2" s="1"/>
  <c r="M321" i="2"/>
  <c r="V319" i="2"/>
  <c r="U319" i="2"/>
  <c r="V318" i="2"/>
  <c r="U318" i="2"/>
  <c r="W317" i="2"/>
  <c r="V317" i="2"/>
  <c r="M317" i="2"/>
  <c r="V316" i="2"/>
  <c r="W316" i="2" s="1"/>
  <c r="W318" i="2" s="1"/>
  <c r="M316" i="2"/>
  <c r="U314" i="2"/>
  <c r="U313" i="2"/>
  <c r="W312" i="2"/>
  <c r="V312" i="2"/>
  <c r="M312" i="2"/>
  <c r="W311" i="2"/>
  <c r="V311" i="2"/>
  <c r="M311" i="2"/>
  <c r="V310" i="2"/>
  <c r="V314" i="2" s="1"/>
  <c r="M310" i="2"/>
  <c r="V309" i="2"/>
  <c r="W309" i="2" s="1"/>
  <c r="M309" i="2"/>
  <c r="V306" i="2"/>
  <c r="U306" i="2"/>
  <c r="V305" i="2"/>
  <c r="U305" i="2"/>
  <c r="V304" i="2"/>
  <c r="W304" i="2" s="1"/>
  <c r="W305" i="2" s="1"/>
  <c r="M304" i="2"/>
  <c r="V302" i="2"/>
  <c r="U302" i="2"/>
  <c r="V301" i="2"/>
  <c r="U301" i="2"/>
  <c r="W300" i="2"/>
  <c r="W301" i="2" s="1"/>
  <c r="V300" i="2"/>
  <c r="M300" i="2"/>
  <c r="U298" i="2"/>
  <c r="U297" i="2"/>
  <c r="V296" i="2"/>
  <c r="W296" i="2" s="1"/>
  <c r="M296" i="2"/>
  <c r="V295" i="2"/>
  <c r="V297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W287" i="2"/>
  <c r="V287" i="2"/>
  <c r="M287" i="2"/>
  <c r="W286" i="2"/>
  <c r="V286" i="2"/>
  <c r="M286" i="2"/>
  <c r="W285" i="2"/>
  <c r="V285" i="2"/>
  <c r="M285" i="2"/>
  <c r="V284" i="2"/>
  <c r="M284" i="2"/>
  <c r="V280" i="2"/>
  <c r="U280" i="2"/>
  <c r="V279" i="2"/>
  <c r="U279" i="2"/>
  <c r="W278" i="2"/>
  <c r="W279" i="2" s="1"/>
  <c r="V278" i="2"/>
  <c r="M278" i="2"/>
  <c r="V276" i="2"/>
  <c r="U276" i="2"/>
  <c r="V275" i="2"/>
  <c r="U275" i="2"/>
  <c r="W274" i="2"/>
  <c r="W275" i="2" s="1"/>
  <c r="V274" i="2"/>
  <c r="M274" i="2"/>
  <c r="U272" i="2"/>
  <c r="U271" i="2"/>
  <c r="V270" i="2"/>
  <c r="W270" i="2" s="1"/>
  <c r="M270" i="2"/>
  <c r="V269" i="2"/>
  <c r="W269" i="2" s="1"/>
  <c r="M269" i="2"/>
  <c r="V268" i="2"/>
  <c r="M268" i="2"/>
  <c r="U266" i="2"/>
  <c r="U265" i="2"/>
  <c r="V264" i="2"/>
  <c r="V266" i="2" s="1"/>
  <c r="M264" i="2"/>
  <c r="U261" i="2"/>
  <c r="U260" i="2"/>
  <c r="V259" i="2"/>
  <c r="V260" i="2" s="1"/>
  <c r="M259" i="2"/>
  <c r="V258" i="2"/>
  <c r="V261" i="2" s="1"/>
  <c r="M258" i="2"/>
  <c r="U256" i="2"/>
  <c r="U255" i="2"/>
  <c r="W254" i="2"/>
  <c r="V254" i="2"/>
  <c r="M254" i="2"/>
  <c r="V253" i="2"/>
  <c r="W253" i="2" s="1"/>
  <c r="M253" i="2"/>
  <c r="W252" i="2"/>
  <c r="V252" i="2"/>
  <c r="M252" i="2"/>
  <c r="W251" i="2"/>
  <c r="V251" i="2"/>
  <c r="W250" i="2"/>
  <c r="V250" i="2"/>
  <c r="M250" i="2"/>
  <c r="W249" i="2"/>
  <c r="V249" i="2"/>
  <c r="M249" i="2"/>
  <c r="V248" i="2"/>
  <c r="V256" i="2" s="1"/>
  <c r="M248" i="2"/>
  <c r="U245" i="2"/>
  <c r="U244" i="2"/>
  <c r="V243" i="2"/>
  <c r="V244" i="2" s="1"/>
  <c r="M243" i="2"/>
  <c r="V242" i="2"/>
  <c r="W242" i="2" s="1"/>
  <c r="M242" i="2"/>
  <c r="W241" i="2"/>
  <c r="V241" i="2"/>
  <c r="V245" i="2" s="1"/>
  <c r="M241" i="2"/>
  <c r="U239" i="2"/>
  <c r="U238" i="2"/>
  <c r="V237" i="2"/>
  <c r="W237" i="2" s="1"/>
  <c r="M237" i="2"/>
  <c r="W236" i="2"/>
  <c r="V236" i="2"/>
  <c r="V235" i="2"/>
  <c r="W235" i="2" s="1"/>
  <c r="W238" i="2" s="1"/>
  <c r="U233" i="2"/>
  <c r="U232" i="2"/>
  <c r="V231" i="2"/>
  <c r="W231" i="2" s="1"/>
  <c r="M231" i="2"/>
  <c r="V230" i="2"/>
  <c r="W230" i="2" s="1"/>
  <c r="M230" i="2"/>
  <c r="W229" i="2"/>
  <c r="V229" i="2"/>
  <c r="M229" i="2"/>
  <c r="V228" i="2"/>
  <c r="V232" i="2" s="1"/>
  <c r="M228" i="2"/>
  <c r="U226" i="2"/>
  <c r="U225" i="2"/>
  <c r="V224" i="2"/>
  <c r="W224" i="2" s="1"/>
  <c r="M224" i="2"/>
  <c r="W223" i="2"/>
  <c r="V223" i="2"/>
  <c r="M223" i="2"/>
  <c r="V222" i="2"/>
  <c r="W222" i="2" s="1"/>
  <c r="M222" i="2"/>
  <c r="V221" i="2"/>
  <c r="M221" i="2"/>
  <c r="V220" i="2"/>
  <c r="W220" i="2" s="1"/>
  <c r="M220" i="2"/>
  <c r="V219" i="2"/>
  <c r="W219" i="2" s="1"/>
  <c r="M219" i="2"/>
  <c r="U217" i="2"/>
  <c r="U216" i="2"/>
  <c r="W215" i="2"/>
  <c r="V215" i="2"/>
  <c r="M215" i="2"/>
  <c r="V214" i="2"/>
  <c r="W214" i="2" s="1"/>
  <c r="M214" i="2"/>
  <c r="V213" i="2"/>
  <c r="W213" i="2" s="1"/>
  <c r="M213" i="2"/>
  <c r="V212" i="2"/>
  <c r="W212" i="2" s="1"/>
  <c r="W216" i="2" s="1"/>
  <c r="M212" i="2"/>
  <c r="V210" i="2"/>
  <c r="U210" i="2"/>
  <c r="V209" i="2"/>
  <c r="U209" i="2"/>
  <c r="W208" i="2"/>
  <c r="W209" i="2" s="1"/>
  <c r="V208" i="2"/>
  <c r="M208" i="2"/>
  <c r="U206" i="2"/>
  <c r="U205" i="2"/>
  <c r="V204" i="2"/>
  <c r="W204" i="2" s="1"/>
  <c r="M204" i="2"/>
  <c r="V203" i="2"/>
  <c r="W203" i="2" s="1"/>
  <c r="M203" i="2"/>
  <c r="W202" i="2"/>
  <c r="V202" i="2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M193" i="2"/>
  <c r="V192" i="2"/>
  <c r="W192" i="2" s="1"/>
  <c r="M192" i="2"/>
  <c r="V191" i="2"/>
  <c r="W191" i="2" s="1"/>
  <c r="M191" i="2"/>
  <c r="W190" i="2"/>
  <c r="V190" i="2"/>
  <c r="M190" i="2"/>
  <c r="U187" i="2"/>
  <c r="U186" i="2"/>
  <c r="V185" i="2"/>
  <c r="W185" i="2" s="1"/>
  <c r="M185" i="2"/>
  <c r="V184" i="2"/>
  <c r="V186" i="2" s="1"/>
  <c r="M184" i="2"/>
  <c r="U182" i="2"/>
  <c r="U181" i="2"/>
  <c r="W180" i="2"/>
  <c r="V180" i="2"/>
  <c r="M180" i="2"/>
  <c r="W179" i="2"/>
  <c r="V179" i="2"/>
  <c r="M179" i="2"/>
  <c r="V178" i="2"/>
  <c r="W178" i="2" s="1"/>
  <c r="M178" i="2"/>
  <c r="W177" i="2"/>
  <c r="V177" i="2"/>
  <c r="M177" i="2"/>
  <c r="W176" i="2"/>
  <c r="V176" i="2"/>
  <c r="M176" i="2"/>
  <c r="W175" i="2"/>
  <c r="V175" i="2"/>
  <c r="M175" i="2"/>
  <c r="V174" i="2"/>
  <c r="W174" i="2" s="1"/>
  <c r="M174" i="2"/>
  <c r="W173" i="2"/>
  <c r="V173" i="2"/>
  <c r="M173" i="2"/>
  <c r="W172" i="2"/>
  <c r="V172" i="2"/>
  <c r="M172" i="2"/>
  <c r="W171" i="2"/>
  <c r="V171" i="2"/>
  <c r="M171" i="2"/>
  <c r="V170" i="2"/>
  <c r="W170" i="2" s="1"/>
  <c r="M170" i="2"/>
  <c r="W169" i="2"/>
  <c r="V169" i="2"/>
  <c r="M169" i="2"/>
  <c r="W168" i="2"/>
  <c r="V168" i="2"/>
  <c r="M168" i="2"/>
  <c r="W167" i="2"/>
  <c r="V167" i="2"/>
  <c r="M167" i="2"/>
  <c r="V166" i="2"/>
  <c r="W166" i="2" s="1"/>
  <c r="M166" i="2"/>
  <c r="W165" i="2"/>
  <c r="V165" i="2"/>
  <c r="V164" i="2"/>
  <c r="V181" i="2" s="1"/>
  <c r="M164" i="2"/>
  <c r="U162" i="2"/>
  <c r="U161" i="2"/>
  <c r="V160" i="2"/>
  <c r="W160" i="2" s="1"/>
  <c r="M160" i="2"/>
  <c r="V159" i="2"/>
  <c r="W159" i="2" s="1"/>
  <c r="M159" i="2"/>
  <c r="V158" i="2"/>
  <c r="W158" i="2" s="1"/>
  <c r="M158" i="2"/>
  <c r="V157" i="2"/>
  <c r="M157" i="2"/>
  <c r="U155" i="2"/>
  <c r="W154" i="2"/>
  <c r="V154" i="2"/>
  <c r="U154" i="2"/>
  <c r="W153" i="2"/>
  <c r="V153" i="2"/>
  <c r="V155" i="2" s="1"/>
  <c r="M153" i="2"/>
  <c r="W152" i="2"/>
  <c r="V152" i="2"/>
  <c r="V150" i="2"/>
  <c r="U150" i="2"/>
  <c r="U149" i="2"/>
  <c r="W148" i="2"/>
  <c r="V148" i="2"/>
  <c r="M148" i="2"/>
  <c r="V147" i="2"/>
  <c r="W147" i="2" s="1"/>
  <c r="W149" i="2" s="1"/>
  <c r="M147" i="2"/>
  <c r="U144" i="2"/>
  <c r="U143" i="2"/>
  <c r="W142" i="2"/>
  <c r="V142" i="2"/>
  <c r="M142" i="2"/>
  <c r="W141" i="2"/>
  <c r="V141" i="2"/>
  <c r="M141" i="2"/>
  <c r="W140" i="2"/>
  <c r="V140" i="2"/>
  <c r="M140" i="2"/>
  <c r="V139" i="2"/>
  <c r="W139" i="2" s="1"/>
  <c r="M139" i="2"/>
  <c r="W138" i="2"/>
  <c r="V138" i="2"/>
  <c r="M138" i="2"/>
  <c r="W137" i="2"/>
  <c r="V137" i="2"/>
  <c r="M137" i="2"/>
  <c r="W136" i="2"/>
  <c r="V136" i="2"/>
  <c r="M136" i="2"/>
  <c r="V135" i="2"/>
  <c r="V144" i="2" s="1"/>
  <c r="M135" i="2"/>
  <c r="U132" i="2"/>
  <c r="U131" i="2"/>
  <c r="V130" i="2"/>
  <c r="W130" i="2" s="1"/>
  <c r="M130" i="2"/>
  <c r="W129" i="2"/>
  <c r="V129" i="2"/>
  <c r="M129" i="2"/>
  <c r="V128" i="2"/>
  <c r="G472" i="2" s="1"/>
  <c r="M128" i="2"/>
  <c r="U124" i="2"/>
  <c r="U123" i="2"/>
  <c r="V122" i="2"/>
  <c r="W122" i="2" s="1"/>
  <c r="M122" i="2"/>
  <c r="V121" i="2"/>
  <c r="W121" i="2" s="1"/>
  <c r="M121" i="2"/>
  <c r="W120" i="2"/>
  <c r="V120" i="2"/>
  <c r="M120" i="2"/>
  <c r="V119" i="2"/>
  <c r="F472" i="2" s="1"/>
  <c r="M119" i="2"/>
  <c r="U116" i="2"/>
  <c r="U115" i="2"/>
  <c r="W114" i="2"/>
  <c r="V114" i="2"/>
  <c r="V113" i="2"/>
  <c r="W113" i="2" s="1"/>
  <c r="M113" i="2"/>
  <c r="V112" i="2"/>
  <c r="W112" i="2" s="1"/>
  <c r="M112" i="2"/>
  <c r="W111" i="2"/>
  <c r="V111" i="2"/>
  <c r="M111" i="2"/>
  <c r="V110" i="2"/>
  <c r="V116" i="2" s="1"/>
  <c r="U108" i="2"/>
  <c r="U107" i="2"/>
  <c r="W106" i="2"/>
  <c r="V106" i="2"/>
  <c r="M106" i="2"/>
  <c r="V105" i="2"/>
  <c r="W105" i="2" s="1"/>
  <c r="V104" i="2"/>
  <c r="W104" i="2" s="1"/>
  <c r="V103" i="2"/>
  <c r="W103" i="2" s="1"/>
  <c r="W102" i="2"/>
  <c r="V102" i="2"/>
  <c r="M102" i="2"/>
  <c r="V101" i="2"/>
  <c r="W101" i="2" s="1"/>
  <c r="M101" i="2"/>
  <c r="V100" i="2"/>
  <c r="W100" i="2" s="1"/>
  <c r="V99" i="2"/>
  <c r="U97" i="2"/>
  <c r="U96" i="2"/>
  <c r="W95" i="2"/>
  <c r="V95" i="2"/>
  <c r="M95" i="2"/>
  <c r="V94" i="2"/>
  <c r="W94" i="2" s="1"/>
  <c r="M94" i="2"/>
  <c r="W93" i="2"/>
  <c r="V93" i="2"/>
  <c r="M93" i="2"/>
  <c r="W92" i="2"/>
  <c r="V92" i="2"/>
  <c r="M92" i="2"/>
  <c r="W91" i="2"/>
  <c r="V91" i="2"/>
  <c r="M91" i="2"/>
  <c r="V90" i="2"/>
  <c r="W90" i="2" s="1"/>
  <c r="M90" i="2"/>
  <c r="W89" i="2"/>
  <c r="V89" i="2"/>
  <c r="M89" i="2"/>
  <c r="V88" i="2"/>
  <c r="V96" i="2" s="1"/>
  <c r="M88" i="2"/>
  <c r="V87" i="2"/>
  <c r="W87" i="2" s="1"/>
  <c r="M87" i="2"/>
  <c r="U85" i="2"/>
  <c r="U84" i="2"/>
  <c r="V83" i="2"/>
  <c r="W83" i="2" s="1"/>
  <c r="M83" i="2"/>
  <c r="V82" i="2"/>
  <c r="W82" i="2" s="1"/>
  <c r="M82" i="2"/>
  <c r="W81" i="2"/>
  <c r="V81" i="2"/>
  <c r="V80" i="2"/>
  <c r="W80" i="2" s="1"/>
  <c r="W79" i="2"/>
  <c r="V79" i="2"/>
  <c r="M79" i="2"/>
  <c r="W78" i="2"/>
  <c r="V78" i="2"/>
  <c r="U76" i="2"/>
  <c r="U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V70" i="2"/>
  <c r="W70" i="2" s="1"/>
  <c r="M70" i="2"/>
  <c r="W69" i="2"/>
  <c r="V69" i="2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W47" i="2"/>
  <c r="V47" i="2"/>
  <c r="V49" i="2" s="1"/>
  <c r="M47" i="2"/>
  <c r="V46" i="2"/>
  <c r="C472" i="2" s="1"/>
  <c r="M46" i="2"/>
  <c r="U42" i="2"/>
  <c r="U41" i="2"/>
  <c r="V40" i="2"/>
  <c r="W40" i="2" s="1"/>
  <c r="W41" i="2" s="1"/>
  <c r="M40" i="2"/>
  <c r="V38" i="2"/>
  <c r="U38" i="2"/>
  <c r="V37" i="2"/>
  <c r="U37" i="2"/>
  <c r="V36" i="2"/>
  <c r="W36" i="2" s="1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W29" i="2"/>
  <c r="V29" i="2"/>
  <c r="M29" i="2"/>
  <c r="W28" i="2"/>
  <c r="V28" i="2"/>
  <c r="M28" i="2"/>
  <c r="V27" i="2"/>
  <c r="W27" i="2" s="1"/>
  <c r="M27" i="2"/>
  <c r="W26" i="2"/>
  <c r="W32" i="2" s="1"/>
  <c r="V26" i="2"/>
  <c r="V33" i="2" s="1"/>
  <c r="M26" i="2"/>
  <c r="V24" i="2"/>
  <c r="U24" i="2"/>
  <c r="V23" i="2"/>
  <c r="U23" i="2"/>
  <c r="W22" i="2"/>
  <c r="W23" i="2" s="1"/>
  <c r="V22" i="2"/>
  <c r="M22" i="2"/>
  <c r="H10" i="2"/>
  <c r="A9" i="2"/>
  <c r="J9" i="2" s="1"/>
  <c r="D7" i="2"/>
  <c r="N6" i="2"/>
  <c r="M2" i="2"/>
  <c r="W295" i="2" l="1"/>
  <c r="W297" i="2" s="1"/>
  <c r="V162" i="2"/>
  <c r="V108" i="2"/>
  <c r="V225" i="2"/>
  <c r="V226" i="2"/>
  <c r="V272" i="2"/>
  <c r="W268" i="2"/>
  <c r="W271" i="2" s="1"/>
  <c r="V425" i="2"/>
  <c r="W421" i="2"/>
  <c r="W425" i="2" s="1"/>
  <c r="W228" i="2"/>
  <c r="V233" i="2"/>
  <c r="W88" i="2"/>
  <c r="E472" i="2"/>
  <c r="V97" i="2"/>
  <c r="J472" i="2"/>
  <c r="M472" i="2"/>
  <c r="D472" i="2"/>
  <c r="V293" i="2"/>
  <c r="Q472" i="2"/>
  <c r="V205" i="2"/>
  <c r="W48" i="2"/>
  <c r="W46" i="2"/>
  <c r="V48" i="2"/>
  <c r="V85" i="2"/>
  <c r="V298" i="2"/>
  <c r="V463" i="2"/>
  <c r="U462" i="2"/>
  <c r="W416" i="2"/>
  <c r="U466" i="2"/>
  <c r="P472" i="2"/>
  <c r="U465" i="2"/>
  <c r="H9" i="2"/>
  <c r="A10" i="2"/>
  <c r="F10" i="2"/>
  <c r="W389" i="2"/>
  <c r="W84" i="2"/>
  <c r="W359" i="2"/>
  <c r="W411" i="2"/>
  <c r="W244" i="2"/>
  <c r="W232" i="2"/>
  <c r="W325" i="2"/>
  <c r="W96" i="2"/>
  <c r="V132" i="2"/>
  <c r="W110" i="2"/>
  <c r="W115" i="2" s="1"/>
  <c r="V187" i="2"/>
  <c r="W193" i="2"/>
  <c r="W205" i="2" s="1"/>
  <c r="V216" i="2"/>
  <c r="W221" i="2"/>
  <c r="W225" i="2" s="1"/>
  <c r="W248" i="2"/>
  <c r="W255" i="2" s="1"/>
  <c r="W264" i="2"/>
  <c r="W265" i="2" s="1"/>
  <c r="V292" i="2"/>
  <c r="W310" i="2"/>
  <c r="W313" i="2" s="1"/>
  <c r="V325" i="2"/>
  <c r="V411" i="2"/>
  <c r="W435" i="2"/>
  <c r="W437" i="2" s="1"/>
  <c r="V464" i="2"/>
  <c r="H472" i="2"/>
  <c r="W99" i="2"/>
  <c r="W107" i="2" s="1"/>
  <c r="W128" i="2"/>
  <c r="W131" i="2" s="1"/>
  <c r="V149" i="2"/>
  <c r="V143" i="2"/>
  <c r="V182" i="2"/>
  <c r="W258" i="2"/>
  <c r="W339" i="2"/>
  <c r="W352" i="2" s="1"/>
  <c r="W362" i="2"/>
  <c r="W363" i="2" s="1"/>
  <c r="W428" i="2"/>
  <c r="W430" i="2" s="1"/>
  <c r="W459" i="2"/>
  <c r="W460" i="2" s="1"/>
  <c r="I472" i="2"/>
  <c r="V115" i="2"/>
  <c r="V42" i="2"/>
  <c r="V56" i="2"/>
  <c r="W135" i="2"/>
  <c r="W143" i="2" s="1"/>
  <c r="V206" i="2"/>
  <c r="V265" i="2"/>
  <c r="W284" i="2"/>
  <c r="W292" i="2" s="1"/>
  <c r="W334" i="2"/>
  <c r="W336" i="2" s="1"/>
  <c r="V352" i="2"/>
  <c r="V380" i="2"/>
  <c r="W396" i="2"/>
  <c r="W397" i="2" s="1"/>
  <c r="V452" i="2"/>
  <c r="V41" i="2"/>
  <c r="V84" i="2"/>
  <c r="V161" i="2"/>
  <c r="V390" i="2"/>
  <c r="V412" i="2"/>
  <c r="V460" i="2"/>
  <c r="K472" i="2"/>
  <c r="V55" i="2"/>
  <c r="V75" i="2"/>
  <c r="V217" i="2"/>
  <c r="V326" i="2"/>
  <c r="V32" i="2"/>
  <c r="W52" i="2"/>
  <c r="W55" i="2" s="1"/>
  <c r="W59" i="2"/>
  <c r="W75" i="2" s="1"/>
  <c r="W157" i="2"/>
  <c r="W161" i="2" s="1"/>
  <c r="W184" i="2"/>
  <c r="W186" i="2" s="1"/>
  <c r="V238" i="2"/>
  <c r="W243" i="2"/>
  <c r="W259" i="2"/>
  <c r="V271" i="2"/>
  <c r="V442" i="2"/>
  <c r="L472" i="2"/>
  <c r="V369" i="2"/>
  <c r="V437" i="2"/>
  <c r="W455" i="2"/>
  <c r="W456" i="2" s="1"/>
  <c r="V430" i="2"/>
  <c r="B472" i="2"/>
  <c r="N472" i="2"/>
  <c r="V76" i="2"/>
  <c r="V123" i="2"/>
  <c r="F9" i="2"/>
  <c r="V107" i="2"/>
  <c r="W119" i="2"/>
  <c r="W123" i="2" s="1"/>
  <c r="V239" i="2"/>
  <c r="V255" i="2"/>
  <c r="V456" i="2"/>
  <c r="V313" i="2"/>
  <c r="V370" i="2"/>
  <c r="V438" i="2"/>
  <c r="V131" i="2"/>
  <c r="V124" i="2"/>
  <c r="W164" i="2"/>
  <c r="W181" i="2" s="1"/>
  <c r="V465" i="2" l="1"/>
  <c r="V466" i="2"/>
  <c r="V462" i="2"/>
  <c r="W260" i="2"/>
  <c r="W467" i="2" s="1"/>
</calcChain>
</file>

<file path=xl/sharedStrings.xml><?xml version="1.0" encoding="utf-8"?>
<sst xmlns="http://schemas.openxmlformats.org/spreadsheetml/2006/main" count="2675" uniqueCount="632">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</sst>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281" zoomScaleNormal="100" zoomScaleSheetLayoutView="100" workbookViewId="0">
      <selection activeCell="U220" sqref="U2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5" t="s">
        <v>29</v>
      </c>
      <c r="E1" s="615"/>
      <c r="F1" s="615"/>
      <c r="G1" s="14" t="s">
        <v>65</v>
      </c>
      <c r="H1" s="615" t="s">
        <v>49</v>
      </c>
      <c r="I1" s="615"/>
      <c r="J1" s="615"/>
      <c r="K1" s="615"/>
      <c r="L1" s="615"/>
      <c r="M1" s="615"/>
      <c r="N1" s="615"/>
      <c r="O1" s="616" t="s">
        <v>66</v>
      </c>
      <c r="P1" s="617"/>
      <c r="Q1" s="6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8"/>
      <c r="O2" s="618"/>
      <c r="P2" s="618"/>
      <c r="Q2" s="618"/>
      <c r="R2" s="618"/>
      <c r="S2" s="618"/>
      <c r="T2" s="6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8"/>
      <c r="N3" s="618"/>
      <c r="O3" s="618"/>
      <c r="P3" s="618"/>
      <c r="Q3" s="618"/>
      <c r="R3" s="618"/>
      <c r="S3" s="618"/>
      <c r="T3" s="6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7" t="s">
        <v>8</v>
      </c>
      <c r="B5" s="597"/>
      <c r="C5" s="597"/>
      <c r="D5" s="619"/>
      <c r="E5" s="619"/>
      <c r="F5" s="620" t="s">
        <v>14</v>
      </c>
      <c r="G5" s="620"/>
      <c r="H5" s="619"/>
      <c r="I5" s="619"/>
      <c r="J5" s="619"/>
      <c r="K5" s="619"/>
      <c r="M5" s="27" t="s">
        <v>4</v>
      </c>
      <c r="N5" s="614">
        <v>45186</v>
      </c>
      <c r="O5" s="614"/>
      <c r="Q5" s="621" t="s">
        <v>3</v>
      </c>
      <c r="R5" s="622"/>
      <c r="S5" s="623" t="s">
        <v>612</v>
      </c>
      <c r="T5" s="624"/>
      <c r="Y5" s="60"/>
      <c r="Z5" s="60"/>
      <c r="AA5" s="60"/>
    </row>
    <row r="6" spans="1:28" s="17" customFormat="1" ht="24" customHeight="1" x14ac:dyDescent="0.2">
      <c r="A6" s="597" t="s">
        <v>1</v>
      </c>
      <c r="B6" s="597"/>
      <c r="C6" s="597"/>
      <c r="D6" s="598" t="s">
        <v>613</v>
      </c>
      <c r="E6" s="598"/>
      <c r="F6" s="598"/>
      <c r="G6" s="598"/>
      <c r="H6" s="598"/>
      <c r="I6" s="598"/>
      <c r="J6" s="598"/>
      <c r="K6" s="598"/>
      <c r="M6" s="27" t="s">
        <v>30</v>
      </c>
      <c r="N6" s="599" t="str">
        <f>IF(N5=0," ",CHOOSE(WEEKDAY(N5,2),"Понедельник","Вторник","Среда","Четверг","Пятница","Суббота","Воскресенье"))</f>
        <v>Воскресенье</v>
      </c>
      <c r="O6" s="599"/>
      <c r="Q6" s="600" t="s">
        <v>5</v>
      </c>
      <c r="R6" s="601"/>
      <c r="S6" s="602" t="s">
        <v>68</v>
      </c>
      <c r="T6" s="60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10"/>
      <c r="M7" s="29"/>
      <c r="N7" s="49"/>
      <c r="O7" s="49"/>
      <c r="Q7" s="600"/>
      <c r="R7" s="601"/>
      <c r="S7" s="604"/>
      <c r="T7" s="605"/>
      <c r="Y7" s="60"/>
      <c r="Z7" s="60"/>
      <c r="AA7" s="60"/>
    </row>
    <row r="8" spans="1:28" s="17" customFormat="1" ht="25.5" customHeight="1" x14ac:dyDescent="0.2">
      <c r="A8" s="611" t="s">
        <v>60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M8" s="27" t="s">
        <v>11</v>
      </c>
      <c r="N8" s="592">
        <v>0.33333333333333331</v>
      </c>
      <c r="O8" s="592"/>
      <c r="Q8" s="600"/>
      <c r="R8" s="601"/>
      <c r="S8" s="604"/>
      <c r="T8" s="605"/>
      <c r="Y8" s="60"/>
      <c r="Z8" s="60"/>
      <c r="AA8" s="60"/>
    </row>
    <row r="9" spans="1:28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48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M9" s="31" t="s">
        <v>15</v>
      </c>
      <c r="N9" s="614"/>
      <c r="O9" s="614"/>
      <c r="Q9" s="600"/>
      <c r="R9" s="601"/>
      <c r="S9" s="606"/>
      <c r="T9" s="60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1" t="str">
        <f>IFERROR(VLOOKUP($D$10,Proxy,2,FALSE),"")</f>
        <v/>
      </c>
      <c r="I10" s="591"/>
      <c r="J10" s="591"/>
      <c r="K10" s="591"/>
      <c r="M10" s="31" t="s">
        <v>35</v>
      </c>
      <c r="N10" s="592"/>
      <c r="O10" s="592"/>
      <c r="R10" s="29" t="s">
        <v>12</v>
      </c>
      <c r="S10" s="593" t="s">
        <v>69</v>
      </c>
      <c r="T10" s="59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2"/>
      <c r="O11" s="592"/>
      <c r="R11" s="29" t="s">
        <v>31</v>
      </c>
      <c r="S11" s="580" t="s">
        <v>57</v>
      </c>
      <c r="T11" s="58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9" t="s">
        <v>70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M12" s="27" t="s">
        <v>33</v>
      </c>
      <c r="N12" s="595"/>
      <c r="O12" s="595"/>
      <c r="P12" s="28"/>
      <c r="Q12"/>
      <c r="R12" s="29" t="s">
        <v>48</v>
      </c>
      <c r="S12" s="596"/>
      <c r="T12" s="596"/>
      <c r="U12"/>
      <c r="Y12" s="60"/>
      <c r="Z12" s="60"/>
      <c r="AA12" s="60"/>
    </row>
    <row r="13" spans="1:28" s="17" customFormat="1" ht="23.25" customHeight="1" x14ac:dyDescent="0.2">
      <c r="A13" s="579" t="s">
        <v>71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31"/>
      <c r="M13" s="31" t="s">
        <v>34</v>
      </c>
      <c r="N13" s="580"/>
      <c r="O13" s="58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9" t="s">
        <v>72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1" t="s">
        <v>73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/>
      <c r="M15" s="582" t="s">
        <v>63</v>
      </c>
      <c r="N15" s="582"/>
      <c r="O15" s="582"/>
      <c r="P15" s="582"/>
      <c r="Q15" s="58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3"/>
      <c r="N16" s="583"/>
      <c r="O16" s="583"/>
      <c r="P16" s="583"/>
      <c r="Q16" s="58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7" t="s">
        <v>61</v>
      </c>
      <c r="B17" s="567" t="s">
        <v>51</v>
      </c>
      <c r="C17" s="585" t="s">
        <v>50</v>
      </c>
      <c r="D17" s="567" t="s">
        <v>52</v>
      </c>
      <c r="E17" s="567"/>
      <c r="F17" s="567" t="s">
        <v>24</v>
      </c>
      <c r="G17" s="567" t="s">
        <v>27</v>
      </c>
      <c r="H17" s="567" t="s">
        <v>25</v>
      </c>
      <c r="I17" s="567" t="s">
        <v>26</v>
      </c>
      <c r="J17" s="586" t="s">
        <v>16</v>
      </c>
      <c r="K17" s="586" t="s">
        <v>2</v>
      </c>
      <c r="L17" s="567" t="s">
        <v>28</v>
      </c>
      <c r="M17" s="567" t="s">
        <v>17</v>
      </c>
      <c r="N17" s="567"/>
      <c r="O17" s="567"/>
      <c r="P17" s="567"/>
      <c r="Q17" s="567"/>
      <c r="R17" s="584" t="s">
        <v>58</v>
      </c>
      <c r="S17" s="567"/>
      <c r="T17" s="567" t="s">
        <v>6</v>
      </c>
      <c r="U17" s="567" t="s">
        <v>44</v>
      </c>
      <c r="V17" s="568" t="s">
        <v>56</v>
      </c>
      <c r="W17" s="567" t="s">
        <v>18</v>
      </c>
      <c r="X17" s="570" t="s">
        <v>62</v>
      </c>
      <c r="Y17" s="570" t="s">
        <v>19</v>
      </c>
      <c r="Z17" s="571" t="s">
        <v>59</v>
      </c>
      <c r="AA17" s="572"/>
      <c r="AB17" s="573"/>
      <c r="AC17" s="577"/>
      <c r="AZ17" s="578" t="s">
        <v>64</v>
      </c>
    </row>
    <row r="18" spans="1:52" ht="14.25" customHeight="1" x14ac:dyDescent="0.2">
      <c r="A18" s="567"/>
      <c r="B18" s="567"/>
      <c r="C18" s="585"/>
      <c r="D18" s="567"/>
      <c r="E18" s="567"/>
      <c r="F18" s="567" t="s">
        <v>20</v>
      </c>
      <c r="G18" s="567" t="s">
        <v>21</v>
      </c>
      <c r="H18" s="567" t="s">
        <v>22</v>
      </c>
      <c r="I18" s="567" t="s">
        <v>22</v>
      </c>
      <c r="J18" s="587"/>
      <c r="K18" s="587"/>
      <c r="L18" s="567"/>
      <c r="M18" s="567"/>
      <c r="N18" s="567"/>
      <c r="O18" s="567"/>
      <c r="P18" s="567"/>
      <c r="Q18" s="567"/>
      <c r="R18" s="36" t="s">
        <v>47</v>
      </c>
      <c r="S18" s="36" t="s">
        <v>46</v>
      </c>
      <c r="T18" s="567"/>
      <c r="U18" s="567"/>
      <c r="V18" s="569"/>
      <c r="W18" s="567"/>
      <c r="X18" s="570"/>
      <c r="Y18" s="570"/>
      <c r="Z18" s="574"/>
      <c r="AA18" s="575"/>
      <c r="AB18" s="576"/>
      <c r="AC18" s="577"/>
      <c r="AZ18" s="578"/>
    </row>
    <row r="19" spans="1:52" ht="27.75" customHeight="1" x14ac:dyDescent="0.2">
      <c r="A19" s="335" t="s">
        <v>74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55"/>
      <c r="Y19" s="55"/>
    </row>
    <row r="20" spans="1:52" ht="16.5" customHeight="1" x14ac:dyDescent="0.25">
      <c r="A20" s="329" t="s">
        <v>74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66"/>
      <c r="Y20" s="66"/>
    </row>
    <row r="21" spans="1:52" ht="14.25" customHeight="1" x14ac:dyDescent="0.25">
      <c r="A21" s="323" t="s">
        <v>75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6"/>
      <c r="O22" s="326"/>
      <c r="P22" s="326"/>
      <c r="Q22" s="32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17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2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2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3" t="s">
        <v>79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6"/>
      <c r="O26" s="326"/>
      <c r="P26" s="326"/>
      <c r="Q26" s="32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6"/>
      <c r="O27" s="326"/>
      <c r="P27" s="326"/>
      <c r="Q27" s="32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6"/>
      <c r="O28" s="326"/>
      <c r="P28" s="326"/>
      <c r="Q28" s="32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6"/>
      <c r="O29" s="326"/>
      <c r="P29" s="326"/>
      <c r="Q29" s="32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6"/>
      <c r="O30" s="326"/>
      <c r="P30" s="326"/>
      <c r="Q30" s="32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6"/>
      <c r="O31" s="326"/>
      <c r="P31" s="326"/>
      <c r="Q31" s="32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17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2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2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3" t="s">
        <v>92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6"/>
      <c r="O35" s="326"/>
      <c r="P35" s="326"/>
      <c r="Q35" s="32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24">
        <v>4680115880139</v>
      </c>
      <c r="E36" s="32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6"/>
      <c r="O36" s="326"/>
      <c r="P36" s="326"/>
      <c r="Q36" s="32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2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2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3" t="s">
        <v>100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24">
        <v>4607091388282</v>
      </c>
      <c r="E40" s="32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6"/>
      <c r="O40" s="326"/>
      <c r="P40" s="326"/>
      <c r="Q40" s="32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2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2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5" t="s">
        <v>104</v>
      </c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55"/>
      <c r="Y43" s="55"/>
    </row>
    <row r="44" spans="1:52" ht="16.5" customHeight="1" x14ac:dyDescent="0.25">
      <c r="A44" s="329" t="s">
        <v>105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66"/>
      <c r="Y44" s="66"/>
    </row>
    <row r="45" spans="1:52" ht="14.25" customHeight="1" x14ac:dyDescent="0.25">
      <c r="A45" s="323" t="s">
        <v>106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24">
        <v>4680115881440</v>
      </c>
      <c r="E46" s="324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6"/>
      <c r="O46" s="326"/>
      <c r="P46" s="326"/>
      <c r="Q46" s="327"/>
      <c r="R46" s="40" t="s">
        <v>48</v>
      </c>
      <c r="S46" s="40" t="s">
        <v>48</v>
      </c>
      <c r="T46" s="41" t="s">
        <v>0</v>
      </c>
      <c r="U46" s="59">
        <v>600</v>
      </c>
      <c r="V46" s="56">
        <f>IFERROR(IF(U46="",0,CEILING((U46/$H46),1)*$H46),"")</f>
        <v>604.80000000000007</v>
      </c>
      <c r="W46" s="42">
        <f>IFERROR(IF(V46=0,"",ROUNDUP(V46/H46,0)*0.02175),"")</f>
        <v>1.218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24">
        <v>4680115881433</v>
      </c>
      <c r="E47" s="324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6"/>
      <c r="O47" s="326"/>
      <c r="P47" s="326"/>
      <c r="Q47" s="327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17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2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55.55555555555555</v>
      </c>
      <c r="V48" s="44">
        <f>IFERROR(V46/H46,"0")+IFERROR(V47/H47,"0")</f>
        <v>56</v>
      </c>
      <c r="W48" s="44">
        <f>IFERROR(IF(W46="",0,W46),"0")+IFERROR(IF(W47="",0,W47),"0")</f>
        <v>1.218</v>
      </c>
      <c r="X48" s="68"/>
      <c r="Y48" s="6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2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600</v>
      </c>
      <c r="V49" s="44">
        <f>IFERROR(SUM(V46:V47),"0")</f>
        <v>604.80000000000007</v>
      </c>
      <c r="W49" s="43"/>
      <c r="X49" s="68"/>
      <c r="Y49" s="68"/>
    </row>
    <row r="50" spans="1:52" ht="16.5" customHeight="1" x14ac:dyDescent="0.25">
      <c r="A50" s="329" t="s">
        <v>112</v>
      </c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66"/>
      <c r="Y50" s="66"/>
    </row>
    <row r="51" spans="1:52" ht="14.25" customHeight="1" x14ac:dyDescent="0.25">
      <c r="A51" s="323" t="s">
        <v>113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24">
        <v>4680115881426</v>
      </c>
      <c r="E52" s="324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6"/>
      <c r="O52" s="326"/>
      <c r="P52" s="326"/>
      <c r="Q52" s="327"/>
      <c r="R52" s="40" t="s">
        <v>48</v>
      </c>
      <c r="S52" s="40" t="s">
        <v>48</v>
      </c>
      <c r="T52" s="41" t="s">
        <v>0</v>
      </c>
      <c r="U52" s="59">
        <v>1200</v>
      </c>
      <c r="V52" s="56">
        <f>IFERROR(IF(U52="",0,CEILING((U52/$H52),1)*$H52),"")</f>
        <v>1209.6000000000001</v>
      </c>
      <c r="W52" s="42">
        <f>IFERROR(IF(V52=0,"",ROUNDUP(V52/H52,0)*0.02175),"")</f>
        <v>2.4359999999999999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24">
        <v>4680115881419</v>
      </c>
      <c r="E53" s="324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6"/>
      <c r="O53" s="326"/>
      <c r="P53" s="326"/>
      <c r="Q53" s="327"/>
      <c r="R53" s="40" t="s">
        <v>48</v>
      </c>
      <c r="S53" s="40" t="s">
        <v>48</v>
      </c>
      <c r="T53" s="41" t="s">
        <v>0</v>
      </c>
      <c r="U53" s="59">
        <v>540</v>
      </c>
      <c r="V53" s="56">
        <f>IFERROR(IF(U53="",0,CEILING((U53/$H53),1)*$H53),"")</f>
        <v>540</v>
      </c>
      <c r="W53" s="42">
        <f>IFERROR(IF(V53=0,"",ROUNDUP(V53/H53,0)*0.00937),"")</f>
        <v>1.1244000000000001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24">
        <v>4680115881525</v>
      </c>
      <c r="E54" s="324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4" t="s">
        <v>120</v>
      </c>
      <c r="N54" s="326"/>
      <c r="O54" s="326"/>
      <c r="P54" s="326"/>
      <c r="Q54" s="327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17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2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231.11111111111109</v>
      </c>
      <c r="V55" s="44">
        <f>IFERROR(V52/H52,"0")+IFERROR(V53/H53,"0")+IFERROR(V54/H54,"0")</f>
        <v>232</v>
      </c>
      <c r="W55" s="44">
        <f>IFERROR(IF(W52="",0,W52),"0")+IFERROR(IF(W53="",0,W53),"0")+IFERROR(IF(W54="",0,W54),"0")</f>
        <v>3.5604</v>
      </c>
      <c r="X55" s="68"/>
      <c r="Y55" s="6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2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1740</v>
      </c>
      <c r="V56" s="44">
        <f>IFERROR(SUM(V52:V54),"0")</f>
        <v>1749.6000000000001</v>
      </c>
      <c r="W56" s="43"/>
      <c r="X56" s="68"/>
      <c r="Y56" s="68"/>
    </row>
    <row r="57" spans="1:52" ht="16.5" customHeight="1" x14ac:dyDescent="0.25">
      <c r="A57" s="329" t="s">
        <v>104</v>
      </c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66"/>
      <c r="Y57" s="66"/>
    </row>
    <row r="58" spans="1:52" ht="14.25" customHeight="1" x14ac:dyDescent="0.25">
      <c r="A58" s="323" t="s">
        <v>113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24">
        <v>4607091382945</v>
      </c>
      <c r="E59" s="324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8" t="s">
        <v>123</v>
      </c>
      <c r="N59" s="326"/>
      <c r="O59" s="326"/>
      <c r="P59" s="326"/>
      <c r="Q59" s="327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24">
        <v>4607091385670</v>
      </c>
      <c r="E60" s="324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6"/>
      <c r="O60" s="326"/>
      <c r="P60" s="326"/>
      <c r="Q60" s="327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24">
        <v>4680115881327</v>
      </c>
      <c r="E61" s="324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6"/>
      <c r="O61" s="326"/>
      <c r="P61" s="326"/>
      <c r="Q61" s="327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24">
        <v>4607091388312</v>
      </c>
      <c r="E62" s="324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6"/>
      <c r="O62" s="326"/>
      <c r="P62" s="326"/>
      <c r="Q62" s="327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24">
        <v>4680115882133</v>
      </c>
      <c r="E63" s="32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6"/>
      <c r="O63" s="326"/>
      <c r="P63" s="326"/>
      <c r="Q63" s="32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24">
        <v>4607091382952</v>
      </c>
      <c r="E64" s="324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6"/>
      <c r="O64" s="326"/>
      <c r="P64" s="326"/>
      <c r="Q64" s="32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4301011382</v>
      </c>
      <c r="D65" s="324">
        <v>4607091385687</v>
      </c>
      <c r="E65" s="324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137</v>
      </c>
      <c r="L65" s="38">
        <v>50</v>
      </c>
      <c r="M65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6"/>
      <c r="O65" s="326"/>
      <c r="P65" s="326"/>
      <c r="Q65" s="327"/>
      <c r="R65" s="40" t="s">
        <v>48</v>
      </c>
      <c r="S65" s="40" t="s">
        <v>48</v>
      </c>
      <c r="T65" s="41" t="s">
        <v>0</v>
      </c>
      <c r="U65" s="59">
        <v>80</v>
      </c>
      <c r="V65" s="56">
        <f t="shared" si="2"/>
        <v>80</v>
      </c>
      <c r="W65" s="42">
        <f t="shared" ref="W65:W70" si="3">IFERROR(IF(V65=0,"",ROUNDUP(V65/H65,0)*0.00937),"")</f>
        <v>0.18740000000000001</v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4301011565</v>
      </c>
      <c r="D66" s="324">
        <v>4680115882539</v>
      </c>
      <c r="E66" s="324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137</v>
      </c>
      <c r="L66" s="38">
        <v>50</v>
      </c>
      <c r="M66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6"/>
      <c r="O66" s="326"/>
      <c r="P66" s="326"/>
      <c r="Q66" s="32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24">
        <v>4607091384604</v>
      </c>
      <c r="E67" s="324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6"/>
      <c r="O67" s="326"/>
      <c r="P67" s="326"/>
      <c r="Q67" s="32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24">
        <v>4680115880283</v>
      </c>
      <c r="E68" s="324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6"/>
      <c r="O68" s="326"/>
      <c r="P68" s="326"/>
      <c r="Q68" s="32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24">
        <v>4680115881518</v>
      </c>
      <c r="E69" s="32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6"/>
      <c r="O69" s="326"/>
      <c r="P69" s="326"/>
      <c r="Q69" s="32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24">
        <v>4680115881303</v>
      </c>
      <c r="E70" s="324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6"/>
      <c r="O70" s="326"/>
      <c r="P70" s="326"/>
      <c r="Q70" s="327"/>
      <c r="R70" s="40" t="s">
        <v>48</v>
      </c>
      <c r="S70" s="40" t="s">
        <v>48</v>
      </c>
      <c r="T70" s="41" t="s">
        <v>0</v>
      </c>
      <c r="U70" s="59">
        <v>225</v>
      </c>
      <c r="V70" s="56">
        <f t="shared" si="2"/>
        <v>225</v>
      </c>
      <c r="W70" s="42">
        <f t="shared" si="3"/>
        <v>0.46849999999999997</v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24">
        <v>4607091388466</v>
      </c>
      <c r="E71" s="324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54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6"/>
      <c r="O71" s="326"/>
      <c r="P71" s="326"/>
      <c r="Q71" s="32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24">
        <v>4680115880269</v>
      </c>
      <c r="E72" s="324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6"/>
      <c r="O72" s="326"/>
      <c r="P72" s="326"/>
      <c r="Q72" s="32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24">
        <v>4680115880429</v>
      </c>
      <c r="E73" s="32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6"/>
      <c r="O73" s="326"/>
      <c r="P73" s="326"/>
      <c r="Q73" s="32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24">
        <v>4680115881457</v>
      </c>
      <c r="E74" s="324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5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6"/>
      <c r="O74" s="326"/>
      <c r="P74" s="326"/>
      <c r="Q74" s="32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2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70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0.65589999999999993</v>
      </c>
      <c r="X75" s="68"/>
      <c r="Y75" s="68"/>
    </row>
    <row r="76" spans="1:52" x14ac:dyDescent="0.2">
      <c r="A76" s="317"/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22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305</v>
      </c>
      <c r="V76" s="44">
        <f>IFERROR(SUM(V59:V74),"0")</f>
        <v>305</v>
      </c>
      <c r="W76" s="43"/>
      <c r="X76" s="68"/>
      <c r="Y76" s="68"/>
    </row>
    <row r="77" spans="1:52" ht="14.25" customHeight="1" x14ac:dyDescent="0.25">
      <c r="A77" s="323" t="s">
        <v>106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24">
        <v>4607091384789</v>
      </c>
      <c r="E78" s="324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537" t="s">
        <v>158</v>
      </c>
      <c r="N78" s="326"/>
      <c r="O78" s="326"/>
      <c r="P78" s="326"/>
      <c r="Q78" s="32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24">
        <v>4680115881488</v>
      </c>
      <c r="E79" s="324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5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6"/>
      <c r="O79" s="326"/>
      <c r="P79" s="326"/>
      <c r="Q79" s="32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24">
        <v>4607091384765</v>
      </c>
      <c r="E80" s="324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531" t="s">
        <v>163</v>
      </c>
      <c r="N80" s="326"/>
      <c r="O80" s="326"/>
      <c r="P80" s="326"/>
      <c r="Q80" s="327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24">
        <v>4680115882775</v>
      </c>
      <c r="E81" s="324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532" t="s">
        <v>166</v>
      </c>
      <c r="N81" s="326"/>
      <c r="O81" s="326"/>
      <c r="P81" s="326"/>
      <c r="Q81" s="32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24">
        <v>4680115880658</v>
      </c>
      <c r="E82" s="324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6"/>
      <c r="O82" s="326"/>
      <c r="P82" s="326"/>
      <c r="Q82" s="32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24">
        <v>4607091381962</v>
      </c>
      <c r="E83" s="324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6"/>
      <c r="O83" s="326"/>
      <c r="P83" s="326"/>
      <c r="Q83" s="327"/>
      <c r="R83" s="40" t="s">
        <v>48</v>
      </c>
      <c r="S83" s="40" t="s">
        <v>48</v>
      </c>
      <c r="T83" s="41" t="s">
        <v>0</v>
      </c>
      <c r="U83" s="59">
        <v>468</v>
      </c>
      <c r="V83" s="56">
        <f t="shared" si="4"/>
        <v>468</v>
      </c>
      <c r="W83" s="42">
        <f>IFERROR(IF(V83=0,"",ROUNDUP(V83/H83,0)*0.00753),"")</f>
        <v>1.1746799999999999</v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2"/>
      <c r="M84" s="319" t="s">
        <v>43</v>
      </c>
      <c r="N84" s="320"/>
      <c r="O84" s="320"/>
      <c r="P84" s="320"/>
      <c r="Q84" s="320"/>
      <c r="R84" s="320"/>
      <c r="S84" s="321"/>
      <c r="T84" s="43" t="s">
        <v>42</v>
      </c>
      <c r="U84" s="44">
        <f>IFERROR(U78/H78,"0")+IFERROR(U79/H79,"0")+IFERROR(U80/H80,"0")+IFERROR(U81/H81,"0")+IFERROR(U82/H82,"0")+IFERROR(U83/H83,"0")</f>
        <v>156</v>
      </c>
      <c r="V84" s="44">
        <f>IFERROR(V78/H78,"0")+IFERROR(V79/H79,"0")+IFERROR(V80/H80,"0")+IFERROR(V81/H81,"0")+IFERROR(V82/H82,"0")+IFERROR(V83/H83,"0")</f>
        <v>156</v>
      </c>
      <c r="W84" s="44">
        <f>IFERROR(IF(W78="",0,W78),"0")+IFERROR(IF(W79="",0,W79),"0")+IFERROR(IF(W80="",0,W80),"0")+IFERROR(IF(W81="",0,W81),"0")+IFERROR(IF(W82="",0,W82),"0")+IFERROR(IF(W83="",0,W83),"0")</f>
        <v>1.1746799999999999</v>
      </c>
      <c r="X84" s="68"/>
      <c r="Y84" s="68"/>
    </row>
    <row r="85" spans="1:52" x14ac:dyDescent="0.2">
      <c r="A85" s="317"/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22"/>
      <c r="M85" s="319" t="s">
        <v>43</v>
      </c>
      <c r="N85" s="320"/>
      <c r="O85" s="320"/>
      <c r="P85" s="320"/>
      <c r="Q85" s="320"/>
      <c r="R85" s="320"/>
      <c r="S85" s="321"/>
      <c r="T85" s="43" t="s">
        <v>0</v>
      </c>
      <c r="U85" s="44">
        <f>IFERROR(SUM(U78:U83),"0")</f>
        <v>468</v>
      </c>
      <c r="V85" s="44">
        <f>IFERROR(SUM(V78:V83),"0")</f>
        <v>468</v>
      </c>
      <c r="W85" s="43"/>
      <c r="X85" s="68"/>
      <c r="Y85" s="68"/>
    </row>
    <row r="86" spans="1:52" ht="14.25" customHeight="1" x14ac:dyDescent="0.25">
      <c r="A86" s="323" t="s">
        <v>75</v>
      </c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  <c r="S86" s="323"/>
      <c r="T86" s="323"/>
      <c r="U86" s="323"/>
      <c r="V86" s="323"/>
      <c r="W86" s="323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24">
        <v>4607091387667</v>
      </c>
      <c r="E87" s="324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6"/>
      <c r="O87" s="326"/>
      <c r="P87" s="326"/>
      <c r="Q87" s="327"/>
      <c r="R87" s="40" t="s">
        <v>48</v>
      </c>
      <c r="S87" s="40" t="s">
        <v>48</v>
      </c>
      <c r="T87" s="41" t="s">
        <v>0</v>
      </c>
      <c r="U87" s="59">
        <v>100</v>
      </c>
      <c r="V87" s="56">
        <f t="shared" ref="V87:V95" si="5">IFERROR(IF(U87="",0,CEILING((U87/$H87),1)*$H87),"")</f>
        <v>108</v>
      </c>
      <c r="W87" s="42">
        <f>IFERROR(IF(V87=0,"",ROUNDUP(V87/H87,0)*0.02175),"")</f>
        <v>0.26100000000000001</v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24">
        <v>4607091387636</v>
      </c>
      <c r="E88" s="324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6"/>
      <c r="O88" s="326"/>
      <c r="P88" s="326"/>
      <c r="Q88" s="327"/>
      <c r="R88" s="40" t="s">
        <v>48</v>
      </c>
      <c r="S88" s="40" t="s">
        <v>48</v>
      </c>
      <c r="T88" s="41" t="s">
        <v>0</v>
      </c>
      <c r="U88" s="59">
        <v>42</v>
      </c>
      <c r="V88" s="56">
        <f t="shared" si="5"/>
        <v>42</v>
      </c>
      <c r="W88" s="42">
        <f>IFERROR(IF(V88=0,"",ROUNDUP(V88/H88,0)*0.00937),"")</f>
        <v>9.3700000000000006E-2</v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24">
        <v>4607091384727</v>
      </c>
      <c r="E89" s="324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6"/>
      <c r="O89" s="326"/>
      <c r="P89" s="326"/>
      <c r="Q89" s="327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24">
        <v>4607091386745</v>
      </c>
      <c r="E90" s="324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6"/>
      <c r="O90" s="326"/>
      <c r="P90" s="326"/>
      <c r="Q90" s="32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24">
        <v>4607091382426</v>
      </c>
      <c r="E91" s="32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6"/>
      <c r="O91" s="326"/>
      <c r="P91" s="326"/>
      <c r="Q91" s="327"/>
      <c r="R91" s="40" t="s">
        <v>48</v>
      </c>
      <c r="S91" s="40" t="s">
        <v>48</v>
      </c>
      <c r="T91" s="41" t="s">
        <v>0</v>
      </c>
      <c r="U91" s="59">
        <v>350</v>
      </c>
      <c r="V91" s="56">
        <f t="shared" si="5"/>
        <v>351</v>
      </c>
      <c r="W91" s="42">
        <f>IFERROR(IF(V91=0,"",ROUNDUP(V91/H91,0)*0.02175),"")</f>
        <v>0.84824999999999995</v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24">
        <v>4607091386547</v>
      </c>
      <c r="E92" s="324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6"/>
      <c r="O92" s="326"/>
      <c r="P92" s="326"/>
      <c r="Q92" s="32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24">
        <v>4607091384703</v>
      </c>
      <c r="E93" s="324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6"/>
      <c r="O93" s="326"/>
      <c r="P93" s="326"/>
      <c r="Q93" s="32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24">
        <v>4607091384734</v>
      </c>
      <c r="E94" s="324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6"/>
      <c r="O94" s="326"/>
      <c r="P94" s="326"/>
      <c r="Q94" s="32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24">
        <v>4607091382464</v>
      </c>
      <c r="E95" s="324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6"/>
      <c r="O95" s="326"/>
      <c r="P95" s="326"/>
      <c r="Q95" s="32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2"/>
      <c r="M96" s="319" t="s">
        <v>43</v>
      </c>
      <c r="N96" s="320"/>
      <c r="O96" s="320"/>
      <c r="P96" s="320"/>
      <c r="Q96" s="320"/>
      <c r="R96" s="320"/>
      <c r="S96" s="321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60</v>
      </c>
      <c r="V96" s="44">
        <f>IFERROR(V87/H87,"0")+IFERROR(V88/H88,"0")+IFERROR(V89/H89,"0")+IFERROR(V90/H90,"0")+IFERROR(V91/H91,"0")+IFERROR(V92/H92,"0")+IFERROR(V93/H93,"0")+IFERROR(V94/H94,"0")+IFERROR(V95/H95,"0")</f>
        <v>61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1.20295</v>
      </c>
      <c r="X96" s="68"/>
      <c r="Y96" s="68"/>
    </row>
    <row r="97" spans="1:52" x14ac:dyDescent="0.2">
      <c r="A97" s="317"/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22"/>
      <c r="M97" s="319" t="s">
        <v>43</v>
      </c>
      <c r="N97" s="320"/>
      <c r="O97" s="320"/>
      <c r="P97" s="320"/>
      <c r="Q97" s="320"/>
      <c r="R97" s="320"/>
      <c r="S97" s="321"/>
      <c r="T97" s="43" t="s">
        <v>0</v>
      </c>
      <c r="U97" s="44">
        <f>IFERROR(SUM(U87:U95),"0")</f>
        <v>492</v>
      </c>
      <c r="V97" s="44">
        <f>IFERROR(SUM(V87:V95),"0")</f>
        <v>501</v>
      </c>
      <c r="W97" s="43"/>
      <c r="X97" s="68"/>
      <c r="Y97" s="68"/>
    </row>
    <row r="98" spans="1:52" ht="14.25" customHeight="1" x14ac:dyDescent="0.25">
      <c r="A98" s="323" t="s">
        <v>79</v>
      </c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  <c r="S98" s="323"/>
      <c r="T98" s="323"/>
      <c r="U98" s="323"/>
      <c r="V98" s="323"/>
      <c r="W98" s="323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24">
        <v>4680115882645</v>
      </c>
      <c r="E99" s="324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520" t="s">
        <v>191</v>
      </c>
      <c r="N99" s="326"/>
      <c r="O99" s="326"/>
      <c r="P99" s="326"/>
      <c r="Q99" s="32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24">
        <v>4607091386967</v>
      </c>
      <c r="E100" s="324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1" t="s">
        <v>195</v>
      </c>
      <c r="N100" s="326"/>
      <c r="O100" s="326"/>
      <c r="P100" s="326"/>
      <c r="Q100" s="327"/>
      <c r="R100" s="40" t="s">
        <v>48</v>
      </c>
      <c r="S100" s="40" t="s">
        <v>48</v>
      </c>
      <c r="T100" s="41" t="s">
        <v>0</v>
      </c>
      <c r="U100" s="59">
        <v>200</v>
      </c>
      <c r="V100" s="56">
        <f t="shared" si="6"/>
        <v>201.60000000000002</v>
      </c>
      <c r="W100" s="42">
        <f>IFERROR(IF(V100=0,"",ROUNDUP(V100/H100,0)*0.02175),"")</f>
        <v>0.52200000000000002</v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24">
        <v>4607091385304</v>
      </c>
      <c r="E101" s="32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6"/>
      <c r="O101" s="326"/>
      <c r="P101" s="326"/>
      <c r="Q101" s="327"/>
      <c r="R101" s="40" t="s">
        <v>48</v>
      </c>
      <c r="S101" s="40" t="s">
        <v>48</v>
      </c>
      <c r="T101" s="41" t="s">
        <v>0</v>
      </c>
      <c r="U101" s="59">
        <v>300</v>
      </c>
      <c r="V101" s="56">
        <f t="shared" si="6"/>
        <v>307.8</v>
      </c>
      <c r="W101" s="42">
        <f>IFERROR(IF(V101=0,"",ROUNDUP(V101/H101,0)*0.02175),"")</f>
        <v>0.8264999999999999</v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24">
        <v>4607091386264</v>
      </c>
      <c r="E102" s="324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6"/>
      <c r="O102" s="326"/>
      <c r="P102" s="326"/>
      <c r="Q102" s="32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24">
        <v>4607091385731</v>
      </c>
      <c r="E103" s="324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516" t="s">
        <v>202</v>
      </c>
      <c r="N103" s="326"/>
      <c r="O103" s="326"/>
      <c r="P103" s="326"/>
      <c r="Q103" s="327"/>
      <c r="R103" s="40" t="s">
        <v>48</v>
      </c>
      <c r="S103" s="40" t="s">
        <v>48</v>
      </c>
      <c r="T103" s="41" t="s">
        <v>0</v>
      </c>
      <c r="U103" s="59">
        <v>27</v>
      </c>
      <c r="V103" s="56">
        <f t="shared" si="6"/>
        <v>27</v>
      </c>
      <c r="W103" s="42">
        <f>IFERROR(IF(V103=0,"",ROUNDUP(V103/H103,0)*0.00753),"")</f>
        <v>7.5300000000000006E-2</v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24">
        <v>4680115880214</v>
      </c>
      <c r="E104" s="324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517" t="s">
        <v>205</v>
      </c>
      <c r="N104" s="326"/>
      <c r="O104" s="326"/>
      <c r="P104" s="326"/>
      <c r="Q104" s="32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24">
        <v>4680115880894</v>
      </c>
      <c r="E105" s="324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518" t="s">
        <v>208</v>
      </c>
      <c r="N105" s="326"/>
      <c r="O105" s="326"/>
      <c r="P105" s="326"/>
      <c r="Q105" s="32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24">
        <v>4607091385427</v>
      </c>
      <c r="E106" s="324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6"/>
      <c r="O106" s="326"/>
      <c r="P106" s="326"/>
      <c r="Q106" s="32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17"/>
      <c r="B107" s="317"/>
      <c r="C107" s="317"/>
      <c r="D107" s="317"/>
      <c r="E107" s="317"/>
      <c r="F107" s="317"/>
      <c r="G107" s="317"/>
      <c r="H107" s="317"/>
      <c r="I107" s="317"/>
      <c r="J107" s="317"/>
      <c r="K107" s="317"/>
      <c r="L107" s="322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70.846560846560848</v>
      </c>
      <c r="V107" s="44">
        <f>IFERROR(V99/H99,"0")+IFERROR(V100/H100,"0")+IFERROR(V101/H101,"0")+IFERROR(V102/H102,"0")+IFERROR(V103/H103,"0")+IFERROR(V104/H104,"0")+IFERROR(V105/H105,"0")+IFERROR(V106/H106,"0")</f>
        <v>72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1.4238</v>
      </c>
      <c r="X107" s="68"/>
      <c r="Y107" s="68"/>
    </row>
    <row r="108" spans="1:52" x14ac:dyDescent="0.2">
      <c r="A108" s="317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2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IFERROR(SUM(U99:U106),"0")</f>
        <v>527</v>
      </c>
      <c r="V108" s="44">
        <f>IFERROR(SUM(V99:V106),"0")</f>
        <v>536.40000000000009</v>
      </c>
      <c r="W108" s="43"/>
      <c r="X108" s="68"/>
      <c r="Y108" s="68"/>
    </row>
    <row r="109" spans="1:52" ht="14.25" customHeight="1" x14ac:dyDescent="0.25">
      <c r="A109" s="323" t="s">
        <v>211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24">
        <v>4680115882652</v>
      </c>
      <c r="E110" s="324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512" t="s">
        <v>214</v>
      </c>
      <c r="N110" s="326"/>
      <c r="O110" s="326"/>
      <c r="P110" s="326"/>
      <c r="Q110" s="327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24">
        <v>4607091383065</v>
      </c>
      <c r="E111" s="324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6"/>
      <c r="O111" s="326"/>
      <c r="P111" s="326"/>
      <c r="Q111" s="327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24">
        <v>4680115881532</v>
      </c>
      <c r="E112" s="324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6"/>
      <c r="O112" s="326"/>
      <c r="P112" s="326"/>
      <c r="Q112" s="327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24">
        <v>4680115880238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50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6"/>
      <c r="O113" s="326"/>
      <c r="P113" s="326"/>
      <c r="Q113" s="327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24">
        <v>4680115881464</v>
      </c>
      <c r="E114" s="324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510" t="s">
        <v>223</v>
      </c>
      <c r="N114" s="326"/>
      <c r="O114" s="326"/>
      <c r="P114" s="326"/>
      <c r="Q114" s="32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17"/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22"/>
      <c r="M115" s="319" t="s">
        <v>43</v>
      </c>
      <c r="N115" s="320"/>
      <c r="O115" s="320"/>
      <c r="P115" s="320"/>
      <c r="Q115" s="320"/>
      <c r="R115" s="320"/>
      <c r="S115" s="321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17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2"/>
      <c r="M116" s="319" t="s">
        <v>43</v>
      </c>
      <c r="N116" s="320"/>
      <c r="O116" s="320"/>
      <c r="P116" s="320"/>
      <c r="Q116" s="320"/>
      <c r="R116" s="320"/>
      <c r="S116" s="321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29" t="s">
        <v>224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6"/>
      <c r="Y117" s="66"/>
    </row>
    <row r="118" spans="1:52" ht="14.25" customHeight="1" x14ac:dyDescent="0.25">
      <c r="A118" s="323" t="s">
        <v>79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24">
        <v>4607091385168</v>
      </c>
      <c r="E119" s="324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6"/>
      <c r="O119" s="326"/>
      <c r="P119" s="326"/>
      <c r="Q119" s="327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24">
        <v>4607091383256</v>
      </c>
      <c r="E120" s="324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6"/>
      <c r="O120" s="326"/>
      <c r="P120" s="326"/>
      <c r="Q120" s="327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24">
        <v>4607091385748</v>
      </c>
      <c r="E121" s="324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6"/>
      <c r="O121" s="326"/>
      <c r="P121" s="326"/>
      <c r="Q121" s="327"/>
      <c r="R121" s="40" t="s">
        <v>48</v>
      </c>
      <c r="S121" s="40" t="s">
        <v>48</v>
      </c>
      <c r="T121" s="41" t="s">
        <v>0</v>
      </c>
      <c r="U121" s="59">
        <v>27</v>
      </c>
      <c r="V121" s="56">
        <f>IFERROR(IF(U121="",0,CEILING((U121/$H121),1)*$H121),"")</f>
        <v>27</v>
      </c>
      <c r="W121" s="42">
        <f>IFERROR(IF(V121=0,"",ROUNDUP(V121/H121,0)*0.00753),"")</f>
        <v>7.5300000000000006E-2</v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24">
        <v>4607091384581</v>
      </c>
      <c r="E122" s="324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50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6"/>
      <c r="O122" s="326"/>
      <c r="P122" s="326"/>
      <c r="Q122" s="32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17"/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22"/>
      <c r="M123" s="319" t="s">
        <v>43</v>
      </c>
      <c r="N123" s="320"/>
      <c r="O123" s="320"/>
      <c r="P123" s="320"/>
      <c r="Q123" s="320"/>
      <c r="R123" s="320"/>
      <c r="S123" s="321"/>
      <c r="T123" s="43" t="s">
        <v>42</v>
      </c>
      <c r="U123" s="44">
        <f>IFERROR(U119/H119,"0")+IFERROR(U120/H120,"0")+IFERROR(U121/H121,"0")+IFERROR(U122/H122,"0")</f>
        <v>10</v>
      </c>
      <c r="V123" s="44">
        <f>IFERROR(V119/H119,"0")+IFERROR(V120/H120,"0")+IFERROR(V121/H121,"0")+IFERROR(V122/H122,"0")</f>
        <v>10</v>
      </c>
      <c r="W123" s="44">
        <f>IFERROR(IF(W119="",0,W119),"0")+IFERROR(IF(W120="",0,W120),"0")+IFERROR(IF(W121="",0,W121),"0")+IFERROR(IF(W122="",0,W122),"0")</f>
        <v>7.5300000000000006E-2</v>
      </c>
      <c r="X123" s="68"/>
      <c r="Y123" s="68"/>
    </row>
    <row r="124" spans="1:52" x14ac:dyDescent="0.2">
      <c r="A124" s="317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2"/>
      <c r="M124" s="319" t="s">
        <v>43</v>
      </c>
      <c r="N124" s="320"/>
      <c r="O124" s="320"/>
      <c r="P124" s="320"/>
      <c r="Q124" s="320"/>
      <c r="R124" s="320"/>
      <c r="S124" s="321"/>
      <c r="T124" s="43" t="s">
        <v>0</v>
      </c>
      <c r="U124" s="44">
        <f>IFERROR(SUM(U119:U122),"0")</f>
        <v>27</v>
      </c>
      <c r="V124" s="44">
        <f>IFERROR(SUM(V119:V122),"0")</f>
        <v>27</v>
      </c>
      <c r="W124" s="43"/>
      <c r="X124" s="68"/>
      <c r="Y124" s="68"/>
    </row>
    <row r="125" spans="1:52" ht="27.75" customHeight="1" x14ac:dyDescent="0.2">
      <c r="A125" s="335" t="s">
        <v>233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55"/>
      <c r="Y125" s="55"/>
    </row>
    <row r="126" spans="1:52" ht="16.5" customHeight="1" x14ac:dyDescent="0.25">
      <c r="A126" s="329" t="s">
        <v>234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6"/>
      <c r="Y126" s="66"/>
    </row>
    <row r="127" spans="1:52" ht="14.25" customHeight="1" x14ac:dyDescent="0.25">
      <c r="A127" s="323" t="s">
        <v>113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24">
        <v>4607091383423</v>
      </c>
      <c r="E128" s="324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5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6"/>
      <c r="O128" s="326"/>
      <c r="P128" s="326"/>
      <c r="Q128" s="327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24">
        <v>4607091381405</v>
      </c>
      <c r="E129" s="32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6"/>
      <c r="O129" s="326"/>
      <c r="P129" s="326"/>
      <c r="Q129" s="327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24">
        <v>4607091386516</v>
      </c>
      <c r="E130" s="324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6"/>
      <c r="O130" s="326"/>
      <c r="P130" s="326"/>
      <c r="Q130" s="327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17"/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22"/>
      <c r="M131" s="319" t="s">
        <v>43</v>
      </c>
      <c r="N131" s="320"/>
      <c r="O131" s="320"/>
      <c r="P131" s="320"/>
      <c r="Q131" s="320"/>
      <c r="R131" s="320"/>
      <c r="S131" s="321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17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2"/>
      <c r="M132" s="319" t="s">
        <v>43</v>
      </c>
      <c r="N132" s="320"/>
      <c r="O132" s="320"/>
      <c r="P132" s="320"/>
      <c r="Q132" s="320"/>
      <c r="R132" s="320"/>
      <c r="S132" s="321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29" t="s">
        <v>241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6"/>
      <c r="Y133" s="66"/>
    </row>
    <row r="134" spans="1:52" ht="14.25" customHeight="1" x14ac:dyDescent="0.25">
      <c r="A134" s="323" t="s">
        <v>75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24">
        <v>4680115880993</v>
      </c>
      <c r="E135" s="324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6"/>
      <c r="O135" s="326"/>
      <c r="P135" s="326"/>
      <c r="Q135" s="327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24">
        <v>4680115881761</v>
      </c>
      <c r="E136" s="32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6"/>
      <c r="O136" s="326"/>
      <c r="P136" s="326"/>
      <c r="Q136" s="327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24">
        <v>4680115881563</v>
      </c>
      <c r="E137" s="324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6"/>
      <c r="O137" s="326"/>
      <c r="P137" s="326"/>
      <c r="Q137" s="327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24">
        <v>4680115880986</v>
      </c>
      <c r="E138" s="324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6"/>
      <c r="O138" s="326"/>
      <c r="P138" s="326"/>
      <c r="Q138" s="32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24">
        <v>4680115880207</v>
      </c>
      <c r="E139" s="324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6"/>
      <c r="O139" s="326"/>
      <c r="P139" s="326"/>
      <c r="Q139" s="32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24">
        <v>4680115881785</v>
      </c>
      <c r="E140" s="324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6"/>
      <c r="O140" s="326"/>
      <c r="P140" s="326"/>
      <c r="Q140" s="32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24">
        <v>4680115881679</v>
      </c>
      <c r="E141" s="324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6"/>
      <c r="O141" s="326"/>
      <c r="P141" s="326"/>
      <c r="Q141" s="32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24">
        <v>4680115880191</v>
      </c>
      <c r="E142" s="324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6"/>
      <c r="O142" s="326"/>
      <c r="P142" s="326"/>
      <c r="Q142" s="32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17"/>
      <c r="B143" s="317"/>
      <c r="C143" s="317"/>
      <c r="D143" s="317"/>
      <c r="E143" s="317"/>
      <c r="F143" s="317"/>
      <c r="G143" s="317"/>
      <c r="H143" s="317"/>
      <c r="I143" s="317"/>
      <c r="J143" s="317"/>
      <c r="K143" s="317"/>
      <c r="L143" s="322"/>
      <c r="M143" s="319" t="s">
        <v>43</v>
      </c>
      <c r="N143" s="320"/>
      <c r="O143" s="320"/>
      <c r="P143" s="320"/>
      <c r="Q143" s="320"/>
      <c r="R143" s="320"/>
      <c r="S143" s="321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17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2"/>
      <c r="M144" s="319" t="s">
        <v>43</v>
      </c>
      <c r="N144" s="320"/>
      <c r="O144" s="320"/>
      <c r="P144" s="320"/>
      <c r="Q144" s="320"/>
      <c r="R144" s="320"/>
      <c r="S144" s="321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29" t="s">
        <v>258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6"/>
      <c r="Y145" s="66"/>
    </row>
    <row r="146" spans="1:52" ht="14.25" customHeight="1" x14ac:dyDescent="0.25">
      <c r="A146" s="323" t="s">
        <v>113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24">
        <v>4680115881402</v>
      </c>
      <c r="E147" s="32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6"/>
      <c r="O147" s="326"/>
      <c r="P147" s="326"/>
      <c r="Q147" s="327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24">
        <v>4680115881396</v>
      </c>
      <c r="E148" s="324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6"/>
      <c r="O148" s="326"/>
      <c r="P148" s="326"/>
      <c r="Q148" s="327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17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22"/>
      <c r="M149" s="319" t="s">
        <v>43</v>
      </c>
      <c r="N149" s="320"/>
      <c r="O149" s="320"/>
      <c r="P149" s="320"/>
      <c r="Q149" s="320"/>
      <c r="R149" s="320"/>
      <c r="S149" s="321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2"/>
      <c r="M150" s="319" t="s">
        <v>43</v>
      </c>
      <c r="N150" s="320"/>
      <c r="O150" s="320"/>
      <c r="P150" s="320"/>
      <c r="Q150" s="320"/>
      <c r="R150" s="320"/>
      <c r="S150" s="321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23" t="s">
        <v>106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24">
        <v>4680115882935</v>
      </c>
      <c r="E152" s="324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92" t="s">
        <v>265</v>
      </c>
      <c r="N152" s="326"/>
      <c r="O152" s="326"/>
      <c r="P152" s="326"/>
      <c r="Q152" s="32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24">
        <v>4680115880764</v>
      </c>
      <c r="E153" s="324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6"/>
      <c r="O153" s="326"/>
      <c r="P153" s="326"/>
      <c r="Q153" s="327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2"/>
      <c r="M154" s="319" t="s">
        <v>43</v>
      </c>
      <c r="N154" s="320"/>
      <c r="O154" s="320"/>
      <c r="P154" s="320"/>
      <c r="Q154" s="320"/>
      <c r="R154" s="320"/>
      <c r="S154" s="321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17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2"/>
      <c r="M155" s="319" t="s">
        <v>43</v>
      </c>
      <c r="N155" s="320"/>
      <c r="O155" s="320"/>
      <c r="P155" s="320"/>
      <c r="Q155" s="320"/>
      <c r="R155" s="320"/>
      <c r="S155" s="321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23" t="s">
        <v>75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24">
        <v>4680115882683</v>
      </c>
      <c r="E157" s="324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6"/>
      <c r="O157" s="326"/>
      <c r="P157" s="326"/>
      <c r="Q157" s="327"/>
      <c r="R157" s="40" t="s">
        <v>48</v>
      </c>
      <c r="S157" s="40" t="s">
        <v>48</v>
      </c>
      <c r="T157" s="41" t="s">
        <v>0</v>
      </c>
      <c r="U157" s="59">
        <v>150</v>
      </c>
      <c r="V157" s="56">
        <f>IFERROR(IF(U157="",0,CEILING((U157/$H157),1)*$H157),"")</f>
        <v>151.20000000000002</v>
      </c>
      <c r="W157" s="42">
        <f>IFERROR(IF(V157=0,"",ROUNDUP(V157/H157,0)*0.00937),"")</f>
        <v>0.26235999999999998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24">
        <v>4680115882690</v>
      </c>
      <c r="E158" s="324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6"/>
      <c r="O158" s="326"/>
      <c r="P158" s="326"/>
      <c r="Q158" s="327"/>
      <c r="R158" s="40" t="s">
        <v>48</v>
      </c>
      <c r="S158" s="40" t="s">
        <v>48</v>
      </c>
      <c r="T158" s="41" t="s">
        <v>0</v>
      </c>
      <c r="U158" s="59">
        <v>150</v>
      </c>
      <c r="V158" s="56">
        <f>IFERROR(IF(U158="",0,CEILING((U158/$H158),1)*$H158),"")</f>
        <v>151.20000000000002</v>
      </c>
      <c r="W158" s="42">
        <f>IFERROR(IF(V158=0,"",ROUNDUP(V158/H158,0)*0.00937),"")</f>
        <v>0.26235999999999998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24">
        <v>4680115882669</v>
      </c>
      <c r="E159" s="32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6"/>
      <c r="O159" s="326"/>
      <c r="P159" s="326"/>
      <c r="Q159" s="327"/>
      <c r="R159" s="40" t="s">
        <v>48</v>
      </c>
      <c r="S159" s="40" t="s">
        <v>48</v>
      </c>
      <c r="T159" s="41" t="s">
        <v>0</v>
      </c>
      <c r="U159" s="59">
        <v>150</v>
      </c>
      <c r="V159" s="56">
        <f>IFERROR(IF(U159="",0,CEILING((U159/$H159),1)*$H159),"")</f>
        <v>151.20000000000002</v>
      </c>
      <c r="W159" s="42">
        <f>IFERROR(IF(V159=0,"",ROUNDUP(V159/H159,0)*0.00937),"")</f>
        <v>0.26235999999999998</v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24">
        <v>4680115882676</v>
      </c>
      <c r="E160" s="32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6"/>
      <c r="O160" s="326"/>
      <c r="P160" s="326"/>
      <c r="Q160" s="327"/>
      <c r="R160" s="40" t="s">
        <v>48</v>
      </c>
      <c r="S160" s="40" t="s">
        <v>48</v>
      </c>
      <c r="T160" s="41" t="s">
        <v>0</v>
      </c>
      <c r="U160" s="59">
        <v>150</v>
      </c>
      <c r="V160" s="56">
        <f>IFERROR(IF(U160="",0,CEILING((U160/$H160),1)*$H160),"")</f>
        <v>151.20000000000002</v>
      </c>
      <c r="W160" s="42">
        <f>IFERROR(IF(V160=0,"",ROUNDUP(V160/H160,0)*0.00937),"")</f>
        <v>0.26235999999999998</v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22"/>
      <c r="M161" s="319" t="s">
        <v>43</v>
      </c>
      <c r="N161" s="320"/>
      <c r="O161" s="320"/>
      <c r="P161" s="320"/>
      <c r="Q161" s="320"/>
      <c r="R161" s="320"/>
      <c r="S161" s="321"/>
      <c r="T161" s="43" t="s">
        <v>42</v>
      </c>
      <c r="U161" s="44">
        <f>IFERROR(U157/H157,"0")+IFERROR(U158/H158,"0")+IFERROR(U159/H159,"0")+IFERROR(U160/H160,"0")</f>
        <v>111.1111111111111</v>
      </c>
      <c r="V161" s="44">
        <f>IFERROR(V157/H157,"0")+IFERROR(V158/H158,"0")+IFERROR(V159/H159,"0")+IFERROR(V160/H160,"0")</f>
        <v>112</v>
      </c>
      <c r="W161" s="44">
        <f>IFERROR(IF(W157="",0,W157),"0")+IFERROR(IF(W158="",0,W158),"0")+IFERROR(IF(W159="",0,W159),"0")+IFERROR(IF(W160="",0,W160),"0")</f>
        <v>1.0494399999999999</v>
      </c>
      <c r="X161" s="68"/>
      <c r="Y161" s="68"/>
    </row>
    <row r="162" spans="1:52" x14ac:dyDescent="0.2">
      <c r="A162" s="317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2"/>
      <c r="M162" s="319" t="s">
        <v>43</v>
      </c>
      <c r="N162" s="320"/>
      <c r="O162" s="320"/>
      <c r="P162" s="320"/>
      <c r="Q162" s="320"/>
      <c r="R162" s="320"/>
      <c r="S162" s="321"/>
      <c r="T162" s="43" t="s">
        <v>0</v>
      </c>
      <c r="U162" s="44">
        <f>IFERROR(SUM(U157:U160),"0")</f>
        <v>600</v>
      </c>
      <c r="V162" s="44">
        <f>IFERROR(SUM(V157:V160),"0")</f>
        <v>604.80000000000007</v>
      </c>
      <c r="W162" s="43"/>
      <c r="X162" s="68"/>
      <c r="Y162" s="68"/>
    </row>
    <row r="163" spans="1:52" ht="14.25" customHeight="1" x14ac:dyDescent="0.25">
      <c r="A163" s="323" t="s">
        <v>79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24">
        <v>4680115881556</v>
      </c>
      <c r="E164" s="324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6"/>
      <c r="O164" s="326"/>
      <c r="P164" s="326"/>
      <c r="Q164" s="32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24">
        <v>4680115880573</v>
      </c>
      <c r="E165" s="324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280</v>
      </c>
      <c r="N165" s="326"/>
      <c r="O165" s="326"/>
      <c r="P165" s="326"/>
      <c r="Q165" s="32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24">
        <v>4680115881594</v>
      </c>
      <c r="E166" s="324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6"/>
      <c r="O166" s="326"/>
      <c r="P166" s="326"/>
      <c r="Q166" s="32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24">
        <v>4680115881587</v>
      </c>
      <c r="E167" s="32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6"/>
      <c r="O167" s="326"/>
      <c r="P167" s="326"/>
      <c r="Q167" s="32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24">
        <v>4680115880962</v>
      </c>
      <c r="E168" s="32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6"/>
      <c r="O168" s="326"/>
      <c r="P168" s="326"/>
      <c r="Q168" s="32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24">
        <v>4680115881617</v>
      </c>
      <c r="E169" s="324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6"/>
      <c r="O169" s="326"/>
      <c r="P169" s="326"/>
      <c r="Q169" s="32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24">
        <v>4680115881228</v>
      </c>
      <c r="E170" s="324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6"/>
      <c r="O170" s="326"/>
      <c r="P170" s="326"/>
      <c r="Q170" s="32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24">
        <v>4680115881037</v>
      </c>
      <c r="E171" s="324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6"/>
      <c r="O171" s="326"/>
      <c r="P171" s="326"/>
      <c r="Q171" s="32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24">
        <v>4680115881211</v>
      </c>
      <c r="E172" s="324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6"/>
      <c r="O172" s="326"/>
      <c r="P172" s="326"/>
      <c r="Q172" s="32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24">
        <v>4680115881020</v>
      </c>
      <c r="E173" s="324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6"/>
      <c r="O173" s="326"/>
      <c r="P173" s="326"/>
      <c r="Q173" s="32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24">
        <v>4680115882195</v>
      </c>
      <c r="E174" s="324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6"/>
      <c r="O174" s="326"/>
      <c r="P174" s="326"/>
      <c r="Q174" s="32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24">
        <v>4680115882607</v>
      </c>
      <c r="E175" s="324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6"/>
      <c r="O175" s="326"/>
      <c r="P175" s="326"/>
      <c r="Q175" s="32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24">
        <v>4680115880092</v>
      </c>
      <c r="E176" s="32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6"/>
      <c r="O176" s="326"/>
      <c r="P176" s="326"/>
      <c r="Q176" s="32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24">
        <v>4680115880221</v>
      </c>
      <c r="E177" s="324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6"/>
      <c r="O177" s="326"/>
      <c r="P177" s="326"/>
      <c r="Q177" s="32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24">
        <v>4680115882942</v>
      </c>
      <c r="E178" s="32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6"/>
      <c r="O178" s="326"/>
      <c r="P178" s="326"/>
      <c r="Q178" s="32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24">
        <v>4680115880504</v>
      </c>
      <c r="E179" s="32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6"/>
      <c r="O179" s="326"/>
      <c r="P179" s="326"/>
      <c r="Q179" s="32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24">
        <v>4680115882164</v>
      </c>
      <c r="E180" s="324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6"/>
      <c r="O180" s="326"/>
      <c r="P180" s="326"/>
      <c r="Q180" s="32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17"/>
      <c r="B181" s="317"/>
      <c r="C181" s="317"/>
      <c r="D181" s="317"/>
      <c r="E181" s="317"/>
      <c r="F181" s="317"/>
      <c r="G181" s="317"/>
      <c r="H181" s="317"/>
      <c r="I181" s="317"/>
      <c r="J181" s="317"/>
      <c r="K181" s="317"/>
      <c r="L181" s="322"/>
      <c r="M181" s="319" t="s">
        <v>43</v>
      </c>
      <c r="N181" s="320"/>
      <c r="O181" s="320"/>
      <c r="P181" s="320"/>
      <c r="Q181" s="320"/>
      <c r="R181" s="320"/>
      <c r="S181" s="321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17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2"/>
      <c r="M182" s="319" t="s">
        <v>43</v>
      </c>
      <c r="N182" s="320"/>
      <c r="O182" s="320"/>
      <c r="P182" s="320"/>
      <c r="Q182" s="320"/>
      <c r="R182" s="320"/>
      <c r="S182" s="321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23" t="s">
        <v>211</v>
      </c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23"/>
      <c r="P183" s="323"/>
      <c r="Q183" s="323"/>
      <c r="R183" s="323"/>
      <c r="S183" s="323"/>
      <c r="T183" s="323"/>
      <c r="U183" s="323"/>
      <c r="V183" s="323"/>
      <c r="W183" s="323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24">
        <v>4680115880801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6"/>
      <c r="O184" s="326"/>
      <c r="P184" s="326"/>
      <c r="Q184" s="327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24">
        <v>4680115880818</v>
      </c>
      <c r="E185" s="32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6"/>
      <c r="O185" s="326"/>
      <c r="P185" s="326"/>
      <c r="Q185" s="327"/>
      <c r="R185" s="40" t="s">
        <v>48</v>
      </c>
      <c r="S185" s="40" t="s">
        <v>48</v>
      </c>
      <c r="T185" s="41" t="s">
        <v>0</v>
      </c>
      <c r="U185" s="59">
        <v>24</v>
      </c>
      <c r="V185" s="56">
        <f>IFERROR(IF(U185="",0,CEILING((U185/$H185),1)*$H185),"")</f>
        <v>24</v>
      </c>
      <c r="W185" s="42">
        <f>IFERROR(IF(V185=0,"",ROUNDUP(V185/H185,0)*0.00753),"")</f>
        <v>7.5300000000000006E-2</v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17"/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22"/>
      <c r="M186" s="319" t="s">
        <v>43</v>
      </c>
      <c r="N186" s="320"/>
      <c r="O186" s="320"/>
      <c r="P186" s="320"/>
      <c r="Q186" s="320"/>
      <c r="R186" s="320"/>
      <c r="S186" s="321"/>
      <c r="T186" s="43" t="s">
        <v>42</v>
      </c>
      <c r="U186" s="44">
        <f>IFERROR(U184/H184,"0")+IFERROR(U185/H185,"0")</f>
        <v>10</v>
      </c>
      <c r="V186" s="44">
        <f>IFERROR(V184/H184,"0")+IFERROR(V185/H185,"0")</f>
        <v>10</v>
      </c>
      <c r="W186" s="44">
        <f>IFERROR(IF(W184="",0,W184),"0")+IFERROR(IF(W185="",0,W185),"0")</f>
        <v>7.5300000000000006E-2</v>
      </c>
      <c r="X186" s="68"/>
      <c r="Y186" s="68"/>
    </row>
    <row r="187" spans="1:52" x14ac:dyDescent="0.2">
      <c r="A187" s="317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2"/>
      <c r="M187" s="319" t="s">
        <v>43</v>
      </c>
      <c r="N187" s="320"/>
      <c r="O187" s="320"/>
      <c r="P187" s="320"/>
      <c r="Q187" s="320"/>
      <c r="R187" s="320"/>
      <c r="S187" s="321"/>
      <c r="T187" s="43" t="s">
        <v>0</v>
      </c>
      <c r="U187" s="44">
        <f>IFERROR(SUM(U184:U185),"0")</f>
        <v>24</v>
      </c>
      <c r="V187" s="44">
        <f>IFERROR(SUM(V184:V185),"0")</f>
        <v>24</v>
      </c>
      <c r="W187" s="43"/>
      <c r="X187" s="68"/>
      <c r="Y187" s="68"/>
    </row>
    <row r="188" spans="1:52" ht="16.5" customHeight="1" x14ac:dyDescent="0.25">
      <c r="A188" s="329" t="s">
        <v>315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6"/>
      <c r="Y188" s="66"/>
    </row>
    <row r="189" spans="1:52" ht="14.25" customHeight="1" x14ac:dyDescent="0.25">
      <c r="A189" s="323" t="s">
        <v>113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24">
        <v>4607091387445</v>
      </c>
      <c r="E190" s="324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6"/>
      <c r="O190" s="326"/>
      <c r="P190" s="326"/>
      <c r="Q190" s="32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24">
        <v>4607091386004</v>
      </c>
      <c r="E191" s="324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6"/>
      <c r="O191" s="326"/>
      <c r="P191" s="326"/>
      <c r="Q191" s="327"/>
      <c r="R191" s="40" t="s">
        <v>48</v>
      </c>
      <c r="S191" s="40" t="s">
        <v>48</v>
      </c>
      <c r="T191" s="41" t="s">
        <v>0</v>
      </c>
      <c r="U191" s="59">
        <v>600</v>
      </c>
      <c r="V191" s="56">
        <f t="shared" si="10"/>
        <v>604.80000000000007</v>
      </c>
      <c r="W191" s="42">
        <f>IFERROR(IF(V191=0,"",ROUNDUP(V191/H191,0)*0.02039),"")</f>
        <v>1.14184</v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24">
        <v>4607091386004</v>
      </c>
      <c r="E192" s="324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6"/>
      <c r="O192" s="326"/>
      <c r="P192" s="326"/>
      <c r="Q192" s="32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24">
        <v>4607091386073</v>
      </c>
      <c r="E193" s="32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6"/>
      <c r="O193" s="326"/>
      <c r="P193" s="326"/>
      <c r="Q193" s="32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24">
        <v>4607091387322</v>
      </c>
      <c r="E194" s="32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6"/>
      <c r="O194" s="326"/>
      <c r="P194" s="326"/>
      <c r="Q194" s="32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24">
        <v>4607091387322</v>
      </c>
      <c r="E195" s="32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6"/>
      <c r="O195" s="326"/>
      <c r="P195" s="326"/>
      <c r="Q195" s="327"/>
      <c r="R195" s="40" t="s">
        <v>48</v>
      </c>
      <c r="S195" s="40" t="s">
        <v>48</v>
      </c>
      <c r="T195" s="41" t="s">
        <v>0</v>
      </c>
      <c r="U195" s="59">
        <v>200</v>
      </c>
      <c r="V195" s="56">
        <f t="shared" si="10"/>
        <v>205.20000000000002</v>
      </c>
      <c r="W195" s="42">
        <f>IFERROR(IF(V195=0,"",ROUNDUP(V195/H195,0)*0.02175),"")</f>
        <v>0.41324999999999995</v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24">
        <v>4607091387377</v>
      </c>
      <c r="E196" s="324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6"/>
      <c r="O196" s="326"/>
      <c r="P196" s="326"/>
      <c r="Q196" s="327"/>
      <c r="R196" s="40" t="s">
        <v>48</v>
      </c>
      <c r="S196" s="40" t="s">
        <v>48</v>
      </c>
      <c r="T196" s="41" t="s">
        <v>0</v>
      </c>
      <c r="U196" s="59">
        <v>350</v>
      </c>
      <c r="V196" s="56">
        <f t="shared" si="10"/>
        <v>356.40000000000003</v>
      </c>
      <c r="W196" s="42">
        <f>IFERROR(IF(V196=0,"",ROUNDUP(V196/H196,0)*0.02175),"")</f>
        <v>0.71775</v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24">
        <v>4607091387353</v>
      </c>
      <c r="E197" s="32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6"/>
      <c r="O197" s="326"/>
      <c r="P197" s="326"/>
      <c r="Q197" s="32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24">
        <v>4607091386011</v>
      </c>
      <c r="E198" s="324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6"/>
      <c r="O198" s="326"/>
      <c r="P198" s="326"/>
      <c r="Q198" s="327"/>
      <c r="R198" s="40" t="s">
        <v>48</v>
      </c>
      <c r="S198" s="40" t="s">
        <v>48</v>
      </c>
      <c r="T198" s="41" t="s">
        <v>0</v>
      </c>
      <c r="U198" s="59">
        <v>1200</v>
      </c>
      <c r="V198" s="56">
        <f t="shared" si="10"/>
        <v>1200</v>
      </c>
      <c r="W198" s="42">
        <f t="shared" ref="W198:W204" si="11">IFERROR(IF(V198=0,"",ROUNDUP(V198/H198,0)*0.00937),"")</f>
        <v>2.2488000000000001</v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24">
        <v>4607091387308</v>
      </c>
      <c r="E199" s="324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6"/>
      <c r="O199" s="326"/>
      <c r="P199" s="326"/>
      <c r="Q199" s="32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24">
        <v>4607091387339</v>
      </c>
      <c r="E200" s="324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6"/>
      <c r="O200" s="326"/>
      <c r="P200" s="326"/>
      <c r="Q200" s="327"/>
      <c r="R200" s="40" t="s">
        <v>48</v>
      </c>
      <c r="S200" s="40" t="s">
        <v>48</v>
      </c>
      <c r="T200" s="41" t="s">
        <v>0</v>
      </c>
      <c r="U200" s="59">
        <v>100</v>
      </c>
      <c r="V200" s="56">
        <f t="shared" si="10"/>
        <v>100</v>
      </c>
      <c r="W200" s="42">
        <f t="shared" si="11"/>
        <v>0.18740000000000001</v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24">
        <v>4680115882638</v>
      </c>
      <c r="E201" s="324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6"/>
      <c r="O201" s="326"/>
      <c r="P201" s="326"/>
      <c r="Q201" s="32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24">
        <v>4680115881938</v>
      </c>
      <c r="E202" s="324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6"/>
      <c r="O202" s="326"/>
      <c r="P202" s="326"/>
      <c r="Q202" s="32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24">
        <v>4607091387346</v>
      </c>
      <c r="E203" s="324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6"/>
      <c r="O203" s="326"/>
      <c r="P203" s="326"/>
      <c r="Q203" s="32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24">
        <v>4607091389807</v>
      </c>
      <c r="E204" s="32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6"/>
      <c r="O204" s="326"/>
      <c r="P204" s="326"/>
      <c r="Q204" s="32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17"/>
      <c r="B205" s="317"/>
      <c r="C205" s="317"/>
      <c r="D205" s="317"/>
      <c r="E205" s="317"/>
      <c r="F205" s="317"/>
      <c r="G205" s="317"/>
      <c r="H205" s="317"/>
      <c r="I205" s="317"/>
      <c r="J205" s="317"/>
      <c r="K205" s="317"/>
      <c r="L205" s="322"/>
      <c r="M205" s="319" t="s">
        <v>43</v>
      </c>
      <c r="N205" s="320"/>
      <c r="O205" s="320"/>
      <c r="P205" s="320"/>
      <c r="Q205" s="320"/>
      <c r="R205" s="320"/>
      <c r="S205" s="321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366.48148148148147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368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4.7090399999999999</v>
      </c>
      <c r="X205" s="68"/>
      <c r="Y205" s="68"/>
    </row>
    <row r="206" spans="1:52" x14ac:dyDescent="0.2">
      <c r="A206" s="317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2"/>
      <c r="M206" s="319" t="s">
        <v>43</v>
      </c>
      <c r="N206" s="320"/>
      <c r="O206" s="320"/>
      <c r="P206" s="320"/>
      <c r="Q206" s="320"/>
      <c r="R206" s="320"/>
      <c r="S206" s="321"/>
      <c r="T206" s="43" t="s">
        <v>0</v>
      </c>
      <c r="U206" s="44">
        <f>IFERROR(SUM(U190:U204),"0")</f>
        <v>2450</v>
      </c>
      <c r="V206" s="44">
        <f>IFERROR(SUM(V190:V204),"0")</f>
        <v>2466.4</v>
      </c>
      <c r="W206" s="43"/>
      <c r="X206" s="68"/>
      <c r="Y206" s="68"/>
    </row>
    <row r="207" spans="1:52" ht="14.25" customHeight="1" x14ac:dyDescent="0.25">
      <c r="A207" s="323" t="s">
        <v>106</v>
      </c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24">
        <v>4680115881914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6"/>
      <c r="O208" s="326"/>
      <c r="P208" s="326"/>
      <c r="Q208" s="327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2"/>
      <c r="M209" s="319" t="s">
        <v>43</v>
      </c>
      <c r="N209" s="320"/>
      <c r="O209" s="320"/>
      <c r="P209" s="320"/>
      <c r="Q209" s="320"/>
      <c r="R209" s="320"/>
      <c r="S209" s="321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17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2"/>
      <c r="M210" s="319" t="s">
        <v>43</v>
      </c>
      <c r="N210" s="320"/>
      <c r="O210" s="320"/>
      <c r="P210" s="320"/>
      <c r="Q210" s="320"/>
      <c r="R210" s="320"/>
      <c r="S210" s="321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23" t="s">
        <v>75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24">
        <v>4607091387193</v>
      </c>
      <c r="E212" s="324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6"/>
      <c r="O212" s="326"/>
      <c r="P212" s="326"/>
      <c r="Q212" s="327"/>
      <c r="R212" s="40" t="s">
        <v>48</v>
      </c>
      <c r="S212" s="40" t="s">
        <v>48</v>
      </c>
      <c r="T212" s="41" t="s">
        <v>0</v>
      </c>
      <c r="U212" s="59">
        <v>500</v>
      </c>
      <c r="V212" s="56">
        <f>IFERROR(IF(U212="",0,CEILING((U212/$H212),1)*$H212),"")</f>
        <v>504</v>
      </c>
      <c r="W212" s="42">
        <f>IFERROR(IF(V212=0,"",ROUNDUP(V212/H212,0)*0.00753),"")</f>
        <v>0.90360000000000007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24">
        <v>4607091387230</v>
      </c>
      <c r="E213" s="324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6"/>
      <c r="O213" s="326"/>
      <c r="P213" s="326"/>
      <c r="Q213" s="327"/>
      <c r="R213" s="40" t="s">
        <v>48</v>
      </c>
      <c r="S213" s="40" t="s">
        <v>48</v>
      </c>
      <c r="T213" s="41" t="s">
        <v>0</v>
      </c>
      <c r="U213" s="59">
        <v>400</v>
      </c>
      <c r="V213" s="56">
        <f>IFERROR(IF(U213="",0,CEILING((U213/$H213),1)*$H213),"")</f>
        <v>403.20000000000005</v>
      </c>
      <c r="W213" s="42">
        <f>IFERROR(IF(V213=0,"",ROUNDUP(V213/H213,0)*0.00753),"")</f>
        <v>0.72287999999999997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24">
        <v>4607091387285</v>
      </c>
      <c r="E214" s="324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6"/>
      <c r="O214" s="326"/>
      <c r="P214" s="326"/>
      <c r="Q214" s="327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24">
        <v>4607091389845</v>
      </c>
      <c r="E215" s="32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6"/>
      <c r="O215" s="326"/>
      <c r="P215" s="326"/>
      <c r="Q215" s="32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17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22"/>
      <c r="M216" s="319" t="s">
        <v>43</v>
      </c>
      <c r="N216" s="320"/>
      <c r="O216" s="320"/>
      <c r="P216" s="320"/>
      <c r="Q216" s="320"/>
      <c r="R216" s="320"/>
      <c r="S216" s="321"/>
      <c r="T216" s="43" t="s">
        <v>42</v>
      </c>
      <c r="U216" s="44">
        <f>IFERROR(U212/H212,"0")+IFERROR(U213/H213,"0")+IFERROR(U214/H214,"0")+IFERROR(U215/H215,"0")</f>
        <v>214.28571428571428</v>
      </c>
      <c r="V216" s="44">
        <f>IFERROR(V212/H212,"0")+IFERROR(V213/H213,"0")+IFERROR(V214/H214,"0")+IFERROR(V215/H215,"0")</f>
        <v>216</v>
      </c>
      <c r="W216" s="44">
        <f>IFERROR(IF(W212="",0,W212),"0")+IFERROR(IF(W213="",0,W213),"0")+IFERROR(IF(W214="",0,W214),"0")+IFERROR(IF(W215="",0,W215),"0")</f>
        <v>1.6264799999999999</v>
      </c>
      <c r="X216" s="68"/>
      <c r="Y216" s="68"/>
    </row>
    <row r="217" spans="1:52" x14ac:dyDescent="0.2">
      <c r="A217" s="317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2"/>
      <c r="M217" s="319" t="s">
        <v>43</v>
      </c>
      <c r="N217" s="320"/>
      <c r="O217" s="320"/>
      <c r="P217" s="320"/>
      <c r="Q217" s="320"/>
      <c r="R217" s="320"/>
      <c r="S217" s="321"/>
      <c r="T217" s="43" t="s">
        <v>0</v>
      </c>
      <c r="U217" s="44">
        <f>IFERROR(SUM(U212:U215),"0")</f>
        <v>900</v>
      </c>
      <c r="V217" s="44">
        <f>IFERROR(SUM(V212:V215),"0")</f>
        <v>907.2</v>
      </c>
      <c r="W217" s="43"/>
      <c r="X217" s="68"/>
      <c r="Y217" s="68"/>
    </row>
    <row r="218" spans="1:52" ht="14.25" customHeight="1" x14ac:dyDescent="0.25">
      <c r="A218" s="323" t="s">
        <v>79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24">
        <v>4607091387766</v>
      </c>
      <c r="E219" s="324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6"/>
      <c r="O219" s="326"/>
      <c r="P219" s="326"/>
      <c r="Q219" s="327"/>
      <c r="R219" s="40" t="s">
        <v>48</v>
      </c>
      <c r="S219" s="40" t="s">
        <v>48</v>
      </c>
      <c r="T219" s="41" t="s">
        <v>0</v>
      </c>
      <c r="U219" s="59">
        <v>14200</v>
      </c>
      <c r="V219" s="56">
        <f t="shared" ref="V219:V224" si="12">IFERROR(IF(U219="",0,CEILING((U219/$H219),1)*$H219),"")</f>
        <v>14207.4</v>
      </c>
      <c r="W219" s="42">
        <f>IFERROR(IF(V219=0,"",ROUNDUP(V219/H219,0)*0.02175),"")</f>
        <v>38.149499999999996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24">
        <v>4607091387957</v>
      </c>
      <c r="E220" s="324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6"/>
      <c r="O220" s="326"/>
      <c r="P220" s="326"/>
      <c r="Q220" s="327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24">
        <v>4607091387964</v>
      </c>
      <c r="E221" s="324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6"/>
      <c r="O221" s="326"/>
      <c r="P221" s="326"/>
      <c r="Q221" s="327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24">
        <v>4607091381672</v>
      </c>
      <c r="E222" s="324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6"/>
      <c r="O222" s="326"/>
      <c r="P222" s="326"/>
      <c r="Q222" s="327"/>
      <c r="R222" s="40" t="s">
        <v>48</v>
      </c>
      <c r="S222" s="40" t="s">
        <v>48</v>
      </c>
      <c r="T222" s="41" t="s">
        <v>0</v>
      </c>
      <c r="U222" s="59">
        <v>252</v>
      </c>
      <c r="V222" s="56">
        <f t="shared" si="12"/>
        <v>252</v>
      </c>
      <c r="W222" s="42">
        <f>IFERROR(IF(V222=0,"",ROUNDUP(V222/H222,0)*0.00937),"")</f>
        <v>0.65590000000000004</v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24">
        <v>4607091387537</v>
      </c>
      <c r="E223" s="324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6"/>
      <c r="O223" s="326"/>
      <c r="P223" s="326"/>
      <c r="Q223" s="32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24">
        <v>4607091387513</v>
      </c>
      <c r="E224" s="324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6"/>
      <c r="O224" s="326"/>
      <c r="P224" s="326"/>
      <c r="Q224" s="32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22"/>
      <c r="M225" s="319" t="s">
        <v>43</v>
      </c>
      <c r="N225" s="320"/>
      <c r="O225" s="320"/>
      <c r="P225" s="320"/>
      <c r="Q225" s="320"/>
      <c r="R225" s="320"/>
      <c r="S225" s="321"/>
      <c r="T225" s="43" t="s">
        <v>42</v>
      </c>
      <c r="U225" s="44">
        <f>IFERROR(U219/H219,"0")+IFERROR(U220/H220,"0")+IFERROR(U221/H221,"0")+IFERROR(U222/H222,"0")+IFERROR(U223/H223,"0")+IFERROR(U224/H224,"0")</f>
        <v>1823.0864197530866</v>
      </c>
      <c r="V225" s="44">
        <f>IFERROR(V219/H219,"0")+IFERROR(V220/H220,"0")+IFERROR(V221/H221,"0")+IFERROR(V222/H222,"0")+IFERROR(V223/H223,"0")+IFERROR(V224/H224,"0")</f>
        <v>1824</v>
      </c>
      <c r="W225" s="44">
        <f>IFERROR(IF(W219="",0,W219),"0")+IFERROR(IF(W220="",0,W220),"0")+IFERROR(IF(W221="",0,W221),"0")+IFERROR(IF(W222="",0,W222),"0")+IFERROR(IF(W223="",0,W223),"0")+IFERROR(IF(W224="",0,W224),"0")</f>
        <v>38.805399999999999</v>
      </c>
      <c r="X225" s="68"/>
      <c r="Y225" s="68"/>
    </row>
    <row r="226" spans="1:52" x14ac:dyDescent="0.2">
      <c r="A226" s="317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2"/>
      <c r="M226" s="319" t="s">
        <v>43</v>
      </c>
      <c r="N226" s="320"/>
      <c r="O226" s="320"/>
      <c r="P226" s="320"/>
      <c r="Q226" s="320"/>
      <c r="R226" s="320"/>
      <c r="S226" s="321"/>
      <c r="T226" s="43" t="s">
        <v>0</v>
      </c>
      <c r="U226" s="44">
        <f>IFERROR(SUM(U219:U224),"0")</f>
        <v>14452</v>
      </c>
      <c r="V226" s="44">
        <f>IFERROR(SUM(V219:V224),"0")</f>
        <v>14459.4</v>
      </c>
      <c r="W226" s="43"/>
      <c r="X226" s="68"/>
      <c r="Y226" s="68"/>
    </row>
    <row r="227" spans="1:52" ht="14.25" customHeight="1" x14ac:dyDescent="0.25">
      <c r="A227" s="323" t="s">
        <v>211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24">
        <v>4607091380880</v>
      </c>
      <c r="E228" s="324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6"/>
      <c r="O228" s="326"/>
      <c r="P228" s="326"/>
      <c r="Q228" s="327"/>
      <c r="R228" s="40" t="s">
        <v>48</v>
      </c>
      <c r="S228" s="40" t="s">
        <v>48</v>
      </c>
      <c r="T228" s="41" t="s">
        <v>0</v>
      </c>
      <c r="U228" s="59">
        <v>200</v>
      </c>
      <c r="V228" s="56">
        <f>IFERROR(IF(U228="",0,CEILING((U228/$H228),1)*$H228),"")</f>
        <v>201.60000000000002</v>
      </c>
      <c r="W228" s="42">
        <f>IFERROR(IF(V228=0,"",ROUNDUP(V228/H228,0)*0.02175),"")</f>
        <v>0.52200000000000002</v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24">
        <v>4607091384482</v>
      </c>
      <c r="E229" s="324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6"/>
      <c r="O229" s="326"/>
      <c r="P229" s="326"/>
      <c r="Q229" s="327"/>
      <c r="R229" s="40" t="s">
        <v>48</v>
      </c>
      <c r="S229" s="40" t="s">
        <v>48</v>
      </c>
      <c r="T229" s="41" t="s">
        <v>0</v>
      </c>
      <c r="U229" s="59">
        <v>800</v>
      </c>
      <c r="V229" s="56">
        <f>IFERROR(IF(U229="",0,CEILING((U229/$H229),1)*$H229),"")</f>
        <v>803.4</v>
      </c>
      <c r="W229" s="42">
        <f>IFERROR(IF(V229=0,"",ROUNDUP(V229/H229,0)*0.02175),"")</f>
        <v>2.2402499999999996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24">
        <v>4607091380897</v>
      </c>
      <c r="E230" s="324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6"/>
      <c r="O230" s="326"/>
      <c r="P230" s="326"/>
      <c r="Q230" s="327"/>
      <c r="R230" s="40" t="s">
        <v>48</v>
      </c>
      <c r="S230" s="40" t="s">
        <v>48</v>
      </c>
      <c r="T230" s="41" t="s">
        <v>0</v>
      </c>
      <c r="U230" s="59">
        <v>200</v>
      </c>
      <c r="V230" s="56">
        <f>IFERROR(IF(U230="",0,CEILING((U230/$H230),1)*$H230),"")</f>
        <v>201.60000000000002</v>
      </c>
      <c r="W230" s="42">
        <f>IFERROR(IF(V230=0,"",ROUNDUP(V230/H230,0)*0.02175),"")</f>
        <v>0.52200000000000002</v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24">
        <v>4680115880368</v>
      </c>
      <c r="E231" s="324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43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6"/>
      <c r="O231" s="326"/>
      <c r="P231" s="326"/>
      <c r="Q231" s="32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17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22"/>
      <c r="M232" s="319" t="s">
        <v>43</v>
      </c>
      <c r="N232" s="320"/>
      <c r="O232" s="320"/>
      <c r="P232" s="320"/>
      <c r="Q232" s="320"/>
      <c r="R232" s="320"/>
      <c r="S232" s="321"/>
      <c r="T232" s="43" t="s">
        <v>42</v>
      </c>
      <c r="U232" s="44">
        <f>IFERROR(U228/H228,"0")+IFERROR(U229/H229,"0")+IFERROR(U230/H230,"0")+IFERROR(U231/H231,"0")</f>
        <v>150.18315018315019</v>
      </c>
      <c r="V232" s="44">
        <f>IFERROR(V228/H228,"0")+IFERROR(V229/H229,"0")+IFERROR(V230/H230,"0")+IFERROR(V231/H231,"0")</f>
        <v>151</v>
      </c>
      <c r="W232" s="44">
        <f>IFERROR(IF(W228="",0,W228),"0")+IFERROR(IF(W229="",0,W229),"0")+IFERROR(IF(W230="",0,W230),"0")+IFERROR(IF(W231="",0,W231),"0")</f>
        <v>3.2842500000000001</v>
      </c>
      <c r="X232" s="68"/>
      <c r="Y232" s="68"/>
    </row>
    <row r="233" spans="1:52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2"/>
      <c r="M233" s="319" t="s">
        <v>43</v>
      </c>
      <c r="N233" s="320"/>
      <c r="O233" s="320"/>
      <c r="P233" s="320"/>
      <c r="Q233" s="320"/>
      <c r="R233" s="320"/>
      <c r="S233" s="321"/>
      <c r="T233" s="43" t="s">
        <v>0</v>
      </c>
      <c r="U233" s="44">
        <f>IFERROR(SUM(U228:U231),"0")</f>
        <v>1200</v>
      </c>
      <c r="V233" s="44">
        <f>IFERROR(SUM(V228:V231),"0")</f>
        <v>1206.5999999999999</v>
      </c>
      <c r="W233" s="43"/>
      <c r="X233" s="68"/>
      <c r="Y233" s="68"/>
    </row>
    <row r="234" spans="1:52" ht="14.25" customHeight="1" x14ac:dyDescent="0.25">
      <c r="A234" s="323" t="s">
        <v>92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24">
        <v>4607091388374</v>
      </c>
      <c r="E235" s="324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433" t="s">
        <v>377</v>
      </c>
      <c r="N235" s="326"/>
      <c r="O235" s="326"/>
      <c r="P235" s="326"/>
      <c r="Q235" s="327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24">
        <v>4607091388381</v>
      </c>
      <c r="E236" s="324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434" t="s">
        <v>380</v>
      </c>
      <c r="N236" s="326"/>
      <c r="O236" s="326"/>
      <c r="P236" s="326"/>
      <c r="Q236" s="327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24">
        <v>4607091388404</v>
      </c>
      <c r="E237" s="324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6"/>
      <c r="O237" s="326"/>
      <c r="P237" s="326"/>
      <c r="Q237" s="327"/>
      <c r="R237" s="40" t="s">
        <v>48</v>
      </c>
      <c r="S237" s="40" t="s">
        <v>48</v>
      </c>
      <c r="T237" s="41" t="s">
        <v>0</v>
      </c>
      <c r="U237" s="59">
        <v>50</v>
      </c>
      <c r="V237" s="56">
        <f>IFERROR(IF(U237="",0,CEILING((U237/$H237),1)*$H237),"")</f>
        <v>51</v>
      </c>
      <c r="W237" s="42">
        <f>IFERROR(IF(V237=0,"",ROUNDUP(V237/H237,0)*0.00753),"")</f>
        <v>0.15060000000000001</v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17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22"/>
      <c r="M238" s="319" t="s">
        <v>43</v>
      </c>
      <c r="N238" s="320"/>
      <c r="O238" s="320"/>
      <c r="P238" s="320"/>
      <c r="Q238" s="320"/>
      <c r="R238" s="320"/>
      <c r="S238" s="321"/>
      <c r="T238" s="43" t="s">
        <v>42</v>
      </c>
      <c r="U238" s="44">
        <f>IFERROR(U235/H235,"0")+IFERROR(U236/H236,"0")+IFERROR(U237/H237,"0")</f>
        <v>19.607843137254903</v>
      </c>
      <c r="V238" s="44">
        <f>IFERROR(V235/H235,"0")+IFERROR(V236/H236,"0")+IFERROR(V237/H237,"0")</f>
        <v>20</v>
      </c>
      <c r="W238" s="44">
        <f>IFERROR(IF(W235="",0,W235),"0")+IFERROR(IF(W236="",0,W236),"0")+IFERROR(IF(W237="",0,W237),"0")</f>
        <v>0.15060000000000001</v>
      </c>
      <c r="X238" s="68"/>
      <c r="Y238" s="68"/>
    </row>
    <row r="239" spans="1:52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2"/>
      <c r="M239" s="319" t="s">
        <v>43</v>
      </c>
      <c r="N239" s="320"/>
      <c r="O239" s="320"/>
      <c r="P239" s="320"/>
      <c r="Q239" s="320"/>
      <c r="R239" s="320"/>
      <c r="S239" s="321"/>
      <c r="T239" s="43" t="s">
        <v>0</v>
      </c>
      <c r="U239" s="44">
        <f>IFERROR(SUM(U235:U237),"0")</f>
        <v>50</v>
      </c>
      <c r="V239" s="44">
        <f>IFERROR(SUM(V235:V237),"0")</f>
        <v>51</v>
      </c>
      <c r="W239" s="43"/>
      <c r="X239" s="68"/>
      <c r="Y239" s="68"/>
    </row>
    <row r="240" spans="1:52" ht="14.25" customHeight="1" x14ac:dyDescent="0.25">
      <c r="A240" s="323" t="s">
        <v>383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24">
        <v>4680115881808</v>
      </c>
      <c r="E241" s="324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4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6"/>
      <c r="O241" s="326"/>
      <c r="P241" s="326"/>
      <c r="Q241" s="32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24">
        <v>4680115881822</v>
      </c>
      <c r="E242" s="324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4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6"/>
      <c r="O242" s="326"/>
      <c r="P242" s="326"/>
      <c r="Q242" s="32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24">
        <v>4680115880016</v>
      </c>
      <c r="E243" s="324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6"/>
      <c r="O243" s="326"/>
      <c r="P243" s="326"/>
      <c r="Q243" s="327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17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22"/>
      <c r="M244" s="319" t="s">
        <v>43</v>
      </c>
      <c r="N244" s="320"/>
      <c r="O244" s="320"/>
      <c r="P244" s="320"/>
      <c r="Q244" s="320"/>
      <c r="R244" s="320"/>
      <c r="S244" s="321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2"/>
      <c r="M245" s="319" t="s">
        <v>43</v>
      </c>
      <c r="N245" s="320"/>
      <c r="O245" s="320"/>
      <c r="P245" s="320"/>
      <c r="Q245" s="320"/>
      <c r="R245" s="320"/>
      <c r="S245" s="321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29" t="s">
        <v>391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6"/>
      <c r="Y246" s="66"/>
    </row>
    <row r="247" spans="1:52" ht="14.25" customHeight="1" x14ac:dyDescent="0.25">
      <c r="A247" s="323" t="s">
        <v>113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24">
        <v>4607091387421</v>
      </c>
      <c r="E248" s="32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6"/>
      <c r="O248" s="326"/>
      <c r="P248" s="326"/>
      <c r="Q248" s="327"/>
      <c r="R248" s="40" t="s">
        <v>48</v>
      </c>
      <c r="S248" s="40" t="s">
        <v>48</v>
      </c>
      <c r="T248" s="41" t="s">
        <v>0</v>
      </c>
      <c r="U248" s="59">
        <v>300</v>
      </c>
      <c r="V248" s="56">
        <f t="shared" ref="V248:V254" si="13">IFERROR(IF(U248="",0,CEILING((U248/$H248),1)*$H248),"")</f>
        <v>302.40000000000003</v>
      </c>
      <c r="W248" s="42">
        <f>IFERROR(IF(V248=0,"",ROUNDUP(V248/H248,0)*0.02175),"")</f>
        <v>0.60899999999999999</v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24">
        <v>4607091387421</v>
      </c>
      <c r="E249" s="324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6"/>
      <c r="O249" s="326"/>
      <c r="P249" s="326"/>
      <c r="Q249" s="327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4301011396</v>
      </c>
      <c r="D250" s="324">
        <v>4607091387452</v>
      </c>
      <c r="E250" s="324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320</v>
      </c>
      <c r="L250" s="38">
        <v>55</v>
      </c>
      <c r="M250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6"/>
      <c r="O250" s="326"/>
      <c r="P250" s="326"/>
      <c r="Q250" s="327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397</v>
      </c>
      <c r="C251" s="37">
        <v>4301011619</v>
      </c>
      <c r="D251" s="324">
        <v>4607091387452</v>
      </c>
      <c r="E251" s="324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398</v>
      </c>
      <c r="N251" s="326"/>
      <c r="O251" s="326"/>
      <c r="P251" s="326"/>
      <c r="Q251" s="32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24">
        <v>4607091385984</v>
      </c>
      <c r="E252" s="324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6"/>
      <c r="O252" s="326"/>
      <c r="P252" s="326"/>
      <c r="Q252" s="32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24">
        <v>4607091387438</v>
      </c>
      <c r="E253" s="324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6"/>
      <c r="O253" s="326"/>
      <c r="P253" s="326"/>
      <c r="Q253" s="32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24">
        <v>4607091387469</v>
      </c>
      <c r="E254" s="324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6"/>
      <c r="O254" s="326"/>
      <c r="P254" s="326"/>
      <c r="Q254" s="327"/>
      <c r="R254" s="40" t="s">
        <v>48</v>
      </c>
      <c r="S254" s="40" t="s">
        <v>48</v>
      </c>
      <c r="T254" s="41" t="s">
        <v>0</v>
      </c>
      <c r="U254" s="59">
        <v>100</v>
      </c>
      <c r="V254" s="56">
        <f t="shared" si="13"/>
        <v>100</v>
      </c>
      <c r="W254" s="42">
        <f>IFERROR(IF(V254=0,"",ROUNDUP(V254/H254,0)*0.00937),"")</f>
        <v>0.18740000000000001</v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22"/>
      <c r="M255" s="319" t="s">
        <v>43</v>
      </c>
      <c r="N255" s="320"/>
      <c r="O255" s="320"/>
      <c r="P255" s="320"/>
      <c r="Q255" s="320"/>
      <c r="R255" s="320"/>
      <c r="S255" s="321"/>
      <c r="T255" s="43" t="s">
        <v>42</v>
      </c>
      <c r="U255" s="44">
        <f>IFERROR(U248/H248,"0")+IFERROR(U249/H249,"0")+IFERROR(U250/H250,"0")+IFERROR(U251/H251,"0")+IFERROR(U252/H252,"0")+IFERROR(U253/H253,"0")+IFERROR(U254/H254,"0")</f>
        <v>47.777777777777771</v>
      </c>
      <c r="V255" s="44">
        <f>IFERROR(V248/H248,"0")+IFERROR(V249/H249,"0")+IFERROR(V250/H250,"0")+IFERROR(V251/H251,"0")+IFERROR(V252/H252,"0")+IFERROR(V253/H253,"0")+IFERROR(V254/H254,"0")</f>
        <v>48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0.7964</v>
      </c>
      <c r="X255" s="68"/>
      <c r="Y255" s="68"/>
    </row>
    <row r="256" spans="1:52" x14ac:dyDescent="0.2">
      <c r="A256" s="317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2"/>
      <c r="M256" s="319" t="s">
        <v>43</v>
      </c>
      <c r="N256" s="320"/>
      <c r="O256" s="320"/>
      <c r="P256" s="320"/>
      <c r="Q256" s="320"/>
      <c r="R256" s="320"/>
      <c r="S256" s="321"/>
      <c r="T256" s="43" t="s">
        <v>0</v>
      </c>
      <c r="U256" s="44">
        <f>IFERROR(SUM(U248:U254),"0")</f>
        <v>400</v>
      </c>
      <c r="V256" s="44">
        <f>IFERROR(SUM(V248:V254),"0")</f>
        <v>402.40000000000003</v>
      </c>
      <c r="W256" s="43"/>
      <c r="X256" s="68"/>
      <c r="Y256" s="68"/>
    </row>
    <row r="257" spans="1:52" ht="14.25" customHeight="1" x14ac:dyDescent="0.25">
      <c r="A257" s="323" t="s">
        <v>75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24">
        <v>4607091387292</v>
      </c>
      <c r="E258" s="324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6"/>
      <c r="O258" s="326"/>
      <c r="P258" s="326"/>
      <c r="Q258" s="32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24">
        <v>4607091387315</v>
      </c>
      <c r="E259" s="324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6"/>
      <c r="O259" s="326"/>
      <c r="P259" s="326"/>
      <c r="Q259" s="327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17"/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22"/>
      <c r="M260" s="319" t="s">
        <v>43</v>
      </c>
      <c r="N260" s="320"/>
      <c r="O260" s="320"/>
      <c r="P260" s="320"/>
      <c r="Q260" s="320"/>
      <c r="R260" s="320"/>
      <c r="S260" s="321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17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2"/>
      <c r="M261" s="319" t="s">
        <v>43</v>
      </c>
      <c r="N261" s="320"/>
      <c r="O261" s="320"/>
      <c r="P261" s="320"/>
      <c r="Q261" s="320"/>
      <c r="R261" s="320"/>
      <c r="S261" s="321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29" t="s">
        <v>409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6"/>
      <c r="Y262" s="66"/>
    </row>
    <row r="263" spans="1:52" ht="14.25" customHeight="1" x14ac:dyDescent="0.25">
      <c r="A263" s="323" t="s">
        <v>75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24">
        <v>4607091383836</v>
      </c>
      <c r="E264" s="324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6"/>
      <c r="O264" s="326"/>
      <c r="P264" s="326"/>
      <c r="Q264" s="327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17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22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2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23" t="s">
        <v>79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24">
        <v>4607091387919</v>
      </c>
      <c r="E268" s="324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6"/>
      <c r="O268" s="326"/>
      <c r="P268" s="326"/>
      <c r="Q268" s="327"/>
      <c r="R268" s="40" t="s">
        <v>48</v>
      </c>
      <c r="S268" s="40" t="s">
        <v>48</v>
      </c>
      <c r="T268" s="41" t="s">
        <v>0</v>
      </c>
      <c r="U268" s="59">
        <v>600</v>
      </c>
      <c r="V268" s="56">
        <f>IFERROR(IF(U268="",0,CEILING((U268/$H268),1)*$H268),"")</f>
        <v>607.5</v>
      </c>
      <c r="W268" s="42">
        <f>IFERROR(IF(V268=0,"",ROUNDUP(V268/H268,0)*0.02175),"")</f>
        <v>1.6312499999999999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24">
        <v>4607091383942</v>
      </c>
      <c r="E269" s="324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4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6"/>
      <c r="O269" s="326"/>
      <c r="P269" s="326"/>
      <c r="Q269" s="327"/>
      <c r="R269" s="40" t="s">
        <v>48</v>
      </c>
      <c r="S269" s="40" t="s">
        <v>48</v>
      </c>
      <c r="T269" s="41" t="s">
        <v>0</v>
      </c>
      <c r="U269" s="59">
        <v>252</v>
      </c>
      <c r="V269" s="56">
        <f>IFERROR(IF(U269="",0,CEILING((U269/$H269),1)*$H269),"")</f>
        <v>252</v>
      </c>
      <c r="W269" s="42">
        <f>IFERROR(IF(V269=0,"",ROUNDUP(V269/H269,0)*0.00753),"")</f>
        <v>0.753</v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24">
        <v>4607091383959</v>
      </c>
      <c r="E270" s="324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1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6"/>
      <c r="O270" s="326"/>
      <c r="P270" s="326"/>
      <c r="Q270" s="327"/>
      <c r="R270" s="40" t="s">
        <v>48</v>
      </c>
      <c r="S270" s="40" t="s">
        <v>48</v>
      </c>
      <c r="T270" s="41" t="s">
        <v>0</v>
      </c>
      <c r="U270" s="59">
        <v>126</v>
      </c>
      <c r="V270" s="56">
        <f>IFERROR(IF(U270="",0,CEILING((U270/$H270),1)*$H270),"")</f>
        <v>126</v>
      </c>
      <c r="W270" s="42">
        <f>IFERROR(IF(V270=0,"",ROUNDUP(V270/H270,0)*0.00753),"")</f>
        <v>0.3765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22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224.07407407407408</v>
      </c>
      <c r="V271" s="44">
        <f>IFERROR(V268/H268,"0")+IFERROR(V269/H269,"0")+IFERROR(V270/H270,"0")</f>
        <v>225</v>
      </c>
      <c r="W271" s="44">
        <f>IFERROR(IF(W268="",0,W268),"0")+IFERROR(IF(W269="",0,W269),"0")+IFERROR(IF(W270="",0,W270),"0")</f>
        <v>2.7607499999999998</v>
      </c>
      <c r="X271" s="68"/>
      <c r="Y271" s="68"/>
    </row>
    <row r="272" spans="1:52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2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978</v>
      </c>
      <c r="V272" s="44">
        <f>IFERROR(SUM(V268:V270),"0")</f>
        <v>985.5</v>
      </c>
      <c r="W272" s="43"/>
      <c r="X272" s="68"/>
      <c r="Y272" s="68"/>
    </row>
    <row r="273" spans="1:52" ht="14.25" customHeight="1" x14ac:dyDescent="0.25">
      <c r="A273" s="323" t="s">
        <v>211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24">
        <v>4607091388831</v>
      </c>
      <c r="E274" s="324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6"/>
      <c r="O274" s="326"/>
      <c r="P274" s="326"/>
      <c r="Q274" s="327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2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2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23" t="s">
        <v>92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24">
        <v>4607091383102</v>
      </c>
      <c r="E278" s="324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6"/>
      <c r="O278" s="326"/>
      <c r="P278" s="326"/>
      <c r="Q278" s="327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2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2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5" t="s">
        <v>422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55"/>
      <c r="Y281" s="55"/>
    </row>
    <row r="282" spans="1:52" ht="16.5" customHeight="1" x14ac:dyDescent="0.25">
      <c r="A282" s="329" t="s">
        <v>423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6"/>
      <c r="Y282" s="66"/>
    </row>
    <row r="283" spans="1:52" ht="14.25" customHeight="1" x14ac:dyDescent="0.25">
      <c r="A283" s="323" t="s">
        <v>113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24">
        <v>4607091383997</v>
      </c>
      <c r="E284" s="324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6"/>
      <c r="O284" s="326"/>
      <c r="P284" s="326"/>
      <c r="Q284" s="327"/>
      <c r="R284" s="40" t="s">
        <v>48</v>
      </c>
      <c r="S284" s="40" t="s">
        <v>48</v>
      </c>
      <c r="T284" s="41" t="s">
        <v>0</v>
      </c>
      <c r="U284" s="59">
        <v>3500</v>
      </c>
      <c r="V284" s="56">
        <f t="shared" ref="V284:V291" si="14">IFERROR(IF(U284="",0,CEILING((U284/$H284),1)*$H284),"")</f>
        <v>3510</v>
      </c>
      <c r="W284" s="42">
        <f>IFERROR(IF(V284=0,"",ROUNDUP(V284/H284,0)*0.02039),"")</f>
        <v>4.7712599999999998</v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24">
        <v>4607091383997</v>
      </c>
      <c r="E285" s="324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6"/>
      <c r="O285" s="326"/>
      <c r="P285" s="326"/>
      <c r="Q285" s="327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24">
        <v>4607091384130</v>
      </c>
      <c r="E286" s="324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6"/>
      <c r="O286" s="326"/>
      <c r="P286" s="326"/>
      <c r="Q286" s="327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24">
        <v>4607091384130</v>
      </c>
      <c r="E287" s="32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6"/>
      <c r="O287" s="326"/>
      <c r="P287" s="326"/>
      <c r="Q287" s="327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24">
        <v>4607091384147</v>
      </c>
      <c r="E288" s="32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6"/>
      <c r="O288" s="326"/>
      <c r="P288" s="326"/>
      <c r="Q288" s="327"/>
      <c r="R288" s="40" t="s">
        <v>48</v>
      </c>
      <c r="S288" s="40" t="s">
        <v>48</v>
      </c>
      <c r="T288" s="41" t="s">
        <v>0</v>
      </c>
      <c r="U288" s="59">
        <v>3000</v>
      </c>
      <c r="V288" s="56">
        <f t="shared" si="14"/>
        <v>3000</v>
      </c>
      <c r="W288" s="42">
        <f>IFERROR(IF(V288=0,"",ROUNDUP(V288/H288,0)*0.02175),"")</f>
        <v>4.3499999999999996</v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24">
        <v>4607091384147</v>
      </c>
      <c r="E289" s="32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409" t="s">
        <v>433</v>
      </c>
      <c r="N289" s="326"/>
      <c r="O289" s="326"/>
      <c r="P289" s="326"/>
      <c r="Q289" s="32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24">
        <v>4607091384154</v>
      </c>
      <c r="E290" s="324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6"/>
      <c r="O290" s="326"/>
      <c r="P290" s="326"/>
      <c r="Q290" s="327"/>
      <c r="R290" s="40" t="s">
        <v>48</v>
      </c>
      <c r="S290" s="40" t="s">
        <v>48</v>
      </c>
      <c r="T290" s="41" t="s">
        <v>0</v>
      </c>
      <c r="U290" s="59">
        <v>75</v>
      </c>
      <c r="V290" s="56">
        <f t="shared" si="14"/>
        <v>75</v>
      </c>
      <c r="W290" s="42">
        <f>IFERROR(IF(V290=0,"",ROUNDUP(V290/H290,0)*0.00937),"")</f>
        <v>0.14055000000000001</v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24">
        <v>4607091384161</v>
      </c>
      <c r="E291" s="324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6"/>
      <c r="O291" s="326"/>
      <c r="P291" s="326"/>
      <c r="Q291" s="327"/>
      <c r="R291" s="40" t="s">
        <v>48</v>
      </c>
      <c r="S291" s="40" t="s">
        <v>48</v>
      </c>
      <c r="T291" s="41" t="s">
        <v>0</v>
      </c>
      <c r="U291" s="59">
        <v>50</v>
      </c>
      <c r="V291" s="56">
        <f t="shared" si="14"/>
        <v>50</v>
      </c>
      <c r="W291" s="42">
        <f>IFERROR(IF(V291=0,"",ROUNDUP(V291/H291,0)*0.00937),"")</f>
        <v>9.3700000000000006E-2</v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17"/>
      <c r="B292" s="317"/>
      <c r="C292" s="317"/>
      <c r="D292" s="317"/>
      <c r="E292" s="317"/>
      <c r="F292" s="317"/>
      <c r="G292" s="317"/>
      <c r="H292" s="317"/>
      <c r="I292" s="317"/>
      <c r="J292" s="317"/>
      <c r="K292" s="317"/>
      <c r="L292" s="322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458.33333333333337</v>
      </c>
      <c r="V292" s="44">
        <f>IFERROR(V284/H284,"0")+IFERROR(V285/H285,"0")+IFERROR(V286/H286,"0")+IFERROR(V287/H287,"0")+IFERROR(V288/H288,"0")+IFERROR(V289/H289,"0")+IFERROR(V290/H290,"0")+IFERROR(V291/H291,"0")</f>
        <v>459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9.3555099999999989</v>
      </c>
      <c r="X292" s="68"/>
      <c r="Y292" s="68"/>
    </row>
    <row r="293" spans="1:52" x14ac:dyDescent="0.2">
      <c r="A293" s="317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2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6625</v>
      </c>
      <c r="V293" s="44">
        <f>IFERROR(SUM(V284:V291),"0")</f>
        <v>6635</v>
      </c>
      <c r="W293" s="43"/>
      <c r="X293" s="68"/>
      <c r="Y293" s="68"/>
    </row>
    <row r="294" spans="1:52" ht="14.25" customHeight="1" x14ac:dyDescent="0.25">
      <c r="A294" s="323" t="s">
        <v>106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24">
        <v>4607091383980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6"/>
      <c r="O295" s="326"/>
      <c r="P295" s="326"/>
      <c r="Q295" s="327"/>
      <c r="R295" s="40" t="s">
        <v>48</v>
      </c>
      <c r="S295" s="40" t="s">
        <v>48</v>
      </c>
      <c r="T295" s="41" t="s">
        <v>0</v>
      </c>
      <c r="U295" s="59">
        <v>9500</v>
      </c>
      <c r="V295" s="56">
        <f>IFERROR(IF(U295="",0,CEILING((U295/$H295),1)*$H295),"")</f>
        <v>9510</v>
      </c>
      <c r="W295" s="42">
        <f>IFERROR(IF(V295=0,"",ROUNDUP(V295/H295,0)*0.02175),"")</f>
        <v>13.789499999999999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24">
        <v>4607091384178</v>
      </c>
      <c r="E296" s="324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6"/>
      <c r="O296" s="326"/>
      <c r="P296" s="326"/>
      <c r="Q296" s="327"/>
      <c r="R296" s="40" t="s">
        <v>48</v>
      </c>
      <c r="S296" s="40" t="s">
        <v>48</v>
      </c>
      <c r="T296" s="41" t="s">
        <v>0</v>
      </c>
      <c r="U296" s="59">
        <v>80</v>
      </c>
      <c r="V296" s="56">
        <f>IFERROR(IF(U296="",0,CEILING((U296/$H296),1)*$H296),"")</f>
        <v>80</v>
      </c>
      <c r="W296" s="42">
        <f>IFERROR(IF(V296=0,"",ROUNDUP(V296/H296,0)*0.00937),"")</f>
        <v>0.18740000000000001</v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17"/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22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653.33333333333337</v>
      </c>
      <c r="V297" s="44">
        <f>IFERROR(V295/H295,"0")+IFERROR(V296/H296,"0")</f>
        <v>654</v>
      </c>
      <c r="W297" s="44">
        <f>IFERROR(IF(W295="",0,W295),"0")+IFERROR(IF(W296="",0,W296),"0")</f>
        <v>13.976899999999999</v>
      </c>
      <c r="X297" s="68"/>
      <c r="Y297" s="68"/>
    </row>
    <row r="298" spans="1:52" x14ac:dyDescent="0.2">
      <c r="A298" s="317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2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9580</v>
      </c>
      <c r="V298" s="44">
        <f>IFERROR(SUM(V295:V296),"0")</f>
        <v>9590</v>
      </c>
      <c r="W298" s="43"/>
      <c r="X298" s="68"/>
      <c r="Y298" s="68"/>
    </row>
    <row r="299" spans="1:52" ht="14.25" customHeight="1" x14ac:dyDescent="0.25">
      <c r="A299" s="323" t="s">
        <v>79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24">
        <v>4607091384260</v>
      </c>
      <c r="E300" s="324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4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6"/>
      <c r="O300" s="326"/>
      <c r="P300" s="326"/>
      <c r="Q300" s="327"/>
      <c r="R300" s="40" t="s">
        <v>48</v>
      </c>
      <c r="S300" s="40" t="s">
        <v>48</v>
      </c>
      <c r="T300" s="41" t="s">
        <v>0</v>
      </c>
      <c r="U300" s="59">
        <v>195</v>
      </c>
      <c r="V300" s="56">
        <f>IFERROR(IF(U300="",0,CEILING((U300/$H300),1)*$H300),"")</f>
        <v>195</v>
      </c>
      <c r="W300" s="42">
        <f>IFERROR(IF(V300=0,"",ROUNDUP(V300/H300,0)*0.02175),"")</f>
        <v>0.54374999999999996</v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2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25</v>
      </c>
      <c r="V301" s="44">
        <f>IFERROR(V300/H300,"0")</f>
        <v>25</v>
      </c>
      <c r="W301" s="44">
        <f>IFERROR(IF(W300="",0,W300),"0")</f>
        <v>0.54374999999999996</v>
      </c>
      <c r="X301" s="68"/>
      <c r="Y301" s="68"/>
    </row>
    <row r="302" spans="1:52" x14ac:dyDescent="0.2">
      <c r="A302" s="317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2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195</v>
      </c>
      <c r="V302" s="44">
        <f>IFERROR(SUM(V300:V300),"0")</f>
        <v>195</v>
      </c>
      <c r="W302" s="43"/>
      <c r="X302" s="68"/>
      <c r="Y302" s="68"/>
    </row>
    <row r="303" spans="1:52" ht="14.25" customHeight="1" x14ac:dyDescent="0.25">
      <c r="A303" s="323" t="s">
        <v>211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24">
        <v>4607091384673</v>
      </c>
      <c r="E304" s="324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4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6"/>
      <c r="O304" s="326"/>
      <c r="P304" s="326"/>
      <c r="Q304" s="32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2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17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2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29" t="s">
        <v>446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6"/>
      <c r="Y307" s="66"/>
    </row>
    <row r="308" spans="1:52" ht="14.25" customHeight="1" x14ac:dyDescent="0.25">
      <c r="A308" s="323" t="s">
        <v>113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24">
        <v>4607091384185</v>
      </c>
      <c r="E309" s="324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6"/>
      <c r="O309" s="326"/>
      <c r="P309" s="326"/>
      <c r="Q309" s="32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24">
        <v>4607091384192</v>
      </c>
      <c r="E310" s="324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6"/>
      <c r="O310" s="326"/>
      <c r="P310" s="326"/>
      <c r="Q310" s="32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24">
        <v>4680115881907</v>
      </c>
      <c r="E311" s="324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6"/>
      <c r="O311" s="326"/>
      <c r="P311" s="326"/>
      <c r="Q311" s="32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24">
        <v>4607091384680</v>
      </c>
      <c r="E312" s="324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6"/>
      <c r="O312" s="326"/>
      <c r="P312" s="326"/>
      <c r="Q312" s="32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17"/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22"/>
      <c r="M313" s="319" t="s">
        <v>43</v>
      </c>
      <c r="N313" s="320"/>
      <c r="O313" s="320"/>
      <c r="P313" s="320"/>
      <c r="Q313" s="320"/>
      <c r="R313" s="320"/>
      <c r="S313" s="32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17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2"/>
      <c r="M314" s="319" t="s">
        <v>43</v>
      </c>
      <c r="N314" s="320"/>
      <c r="O314" s="320"/>
      <c r="P314" s="320"/>
      <c r="Q314" s="320"/>
      <c r="R314" s="320"/>
      <c r="S314" s="32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23" t="s">
        <v>75</v>
      </c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323"/>
      <c r="W315" s="323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24">
        <v>4607091384802</v>
      </c>
      <c r="E316" s="324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6"/>
      <c r="O316" s="326"/>
      <c r="P316" s="326"/>
      <c r="Q316" s="32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24">
        <v>4607091384826</v>
      </c>
      <c r="E317" s="324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6"/>
      <c r="O317" s="326"/>
      <c r="P317" s="326"/>
      <c r="Q317" s="32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17"/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22"/>
      <c r="M318" s="319" t="s">
        <v>43</v>
      </c>
      <c r="N318" s="320"/>
      <c r="O318" s="320"/>
      <c r="P318" s="320"/>
      <c r="Q318" s="320"/>
      <c r="R318" s="320"/>
      <c r="S318" s="321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17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2"/>
      <c r="M319" s="319" t="s">
        <v>43</v>
      </c>
      <c r="N319" s="320"/>
      <c r="O319" s="320"/>
      <c r="P319" s="320"/>
      <c r="Q319" s="320"/>
      <c r="R319" s="320"/>
      <c r="S319" s="321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23" t="s">
        <v>79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24">
        <v>4607091384246</v>
      </c>
      <c r="E321" s="324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6"/>
      <c r="O321" s="326"/>
      <c r="P321" s="326"/>
      <c r="Q321" s="327"/>
      <c r="R321" s="40" t="s">
        <v>48</v>
      </c>
      <c r="S321" s="40" t="s">
        <v>48</v>
      </c>
      <c r="T321" s="41" t="s">
        <v>0</v>
      </c>
      <c r="U321" s="59">
        <v>78</v>
      </c>
      <c r="V321" s="56">
        <f>IFERROR(IF(U321="",0,CEILING((U321/$H321),1)*$H321),"")</f>
        <v>78</v>
      </c>
      <c r="W321" s="42">
        <f>IFERROR(IF(V321=0,"",ROUNDUP(V321/H321,0)*0.02175),"")</f>
        <v>0.21749999999999997</v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24">
        <v>4680115881976</v>
      </c>
      <c r="E322" s="324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6"/>
      <c r="O322" s="326"/>
      <c r="P322" s="326"/>
      <c r="Q322" s="32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24">
        <v>4607091384253</v>
      </c>
      <c r="E323" s="324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6"/>
      <c r="O323" s="326"/>
      <c r="P323" s="326"/>
      <c r="Q323" s="32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24">
        <v>4680115881969</v>
      </c>
      <c r="E324" s="324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6"/>
      <c r="O324" s="326"/>
      <c r="P324" s="326"/>
      <c r="Q324" s="32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22"/>
      <c r="M325" s="319" t="s">
        <v>43</v>
      </c>
      <c r="N325" s="320"/>
      <c r="O325" s="320"/>
      <c r="P325" s="320"/>
      <c r="Q325" s="320"/>
      <c r="R325" s="320"/>
      <c r="S325" s="321"/>
      <c r="T325" s="43" t="s">
        <v>42</v>
      </c>
      <c r="U325" s="44">
        <f>IFERROR(U321/H321,"0")+IFERROR(U322/H322,"0")+IFERROR(U323/H323,"0")+IFERROR(U324/H324,"0")</f>
        <v>10</v>
      </c>
      <c r="V325" s="44">
        <f>IFERROR(V321/H321,"0")+IFERROR(V322/H322,"0")+IFERROR(V323/H323,"0")+IFERROR(V324/H324,"0")</f>
        <v>10</v>
      </c>
      <c r="W325" s="44">
        <f>IFERROR(IF(W321="",0,W321),"0")+IFERROR(IF(W322="",0,W322),"0")+IFERROR(IF(W323="",0,W323),"0")+IFERROR(IF(W324="",0,W324),"0")</f>
        <v>0.21749999999999997</v>
      </c>
      <c r="X325" s="68"/>
      <c r="Y325" s="68"/>
    </row>
    <row r="326" spans="1:52" x14ac:dyDescent="0.2">
      <c r="A326" s="317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2"/>
      <c r="M326" s="319" t="s">
        <v>43</v>
      </c>
      <c r="N326" s="320"/>
      <c r="O326" s="320"/>
      <c r="P326" s="320"/>
      <c r="Q326" s="320"/>
      <c r="R326" s="320"/>
      <c r="S326" s="321"/>
      <c r="T326" s="43" t="s">
        <v>0</v>
      </c>
      <c r="U326" s="44">
        <f>IFERROR(SUM(U321:U324),"0")</f>
        <v>78</v>
      </c>
      <c r="V326" s="44">
        <f>IFERROR(SUM(V321:V324),"0")</f>
        <v>78</v>
      </c>
      <c r="W326" s="43"/>
      <c r="X326" s="68"/>
      <c r="Y326" s="68"/>
    </row>
    <row r="327" spans="1:52" ht="14.25" customHeight="1" x14ac:dyDescent="0.25">
      <c r="A327" s="323" t="s">
        <v>211</v>
      </c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24">
        <v>4607091389357</v>
      </c>
      <c r="E328" s="324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6"/>
      <c r="O328" s="326"/>
      <c r="P328" s="326"/>
      <c r="Q328" s="327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2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17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2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35" t="s">
        <v>469</v>
      </c>
      <c r="B331" s="335"/>
      <c r="C331" s="335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55"/>
      <c r="Y331" s="55"/>
    </row>
    <row r="332" spans="1:52" ht="16.5" customHeight="1" x14ac:dyDescent="0.25">
      <c r="A332" s="329" t="s">
        <v>470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6"/>
      <c r="Y332" s="66"/>
    </row>
    <row r="333" spans="1:52" ht="14.25" customHeight="1" x14ac:dyDescent="0.25">
      <c r="A333" s="323" t="s">
        <v>113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24">
        <v>4607091389708</v>
      </c>
      <c r="E334" s="324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6"/>
      <c r="O334" s="326"/>
      <c r="P334" s="326"/>
      <c r="Q334" s="327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24">
        <v>4607091389692</v>
      </c>
      <c r="E335" s="324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6"/>
      <c r="O335" s="326"/>
      <c r="P335" s="326"/>
      <c r="Q335" s="327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22"/>
      <c r="M336" s="319" t="s">
        <v>43</v>
      </c>
      <c r="N336" s="320"/>
      <c r="O336" s="320"/>
      <c r="P336" s="320"/>
      <c r="Q336" s="320"/>
      <c r="R336" s="320"/>
      <c r="S336" s="321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17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2"/>
      <c r="M337" s="319" t="s">
        <v>43</v>
      </c>
      <c r="N337" s="320"/>
      <c r="O337" s="320"/>
      <c r="P337" s="320"/>
      <c r="Q337" s="320"/>
      <c r="R337" s="320"/>
      <c r="S337" s="321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23" t="s">
        <v>75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24">
        <v>4607091389753</v>
      </c>
      <c r="E339" s="324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6"/>
      <c r="O339" s="326"/>
      <c r="P339" s="326"/>
      <c r="Q339" s="327"/>
      <c r="R339" s="40" t="s">
        <v>48</v>
      </c>
      <c r="S339" s="40" t="s">
        <v>48</v>
      </c>
      <c r="T339" s="41" t="s">
        <v>0</v>
      </c>
      <c r="U339" s="59">
        <v>500</v>
      </c>
      <c r="V339" s="56">
        <f t="shared" ref="V339:V351" si="15">IFERROR(IF(U339="",0,CEILING((U339/$H339),1)*$H339),"")</f>
        <v>504</v>
      </c>
      <c r="W339" s="42">
        <f>IFERROR(IF(V339=0,"",ROUNDUP(V339/H339,0)*0.00753),"")</f>
        <v>0.90360000000000007</v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24">
        <v>4607091389760</v>
      </c>
      <c r="E340" s="324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6"/>
      <c r="O340" s="326"/>
      <c r="P340" s="326"/>
      <c r="Q340" s="327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24">
        <v>4607091389746</v>
      </c>
      <c r="E341" s="324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6"/>
      <c r="O341" s="326"/>
      <c r="P341" s="326"/>
      <c r="Q341" s="327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24">
        <v>4680115882928</v>
      </c>
      <c r="E342" s="324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3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6"/>
      <c r="O342" s="326"/>
      <c r="P342" s="326"/>
      <c r="Q342" s="327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24">
        <v>4680115883147</v>
      </c>
      <c r="E343" s="324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6"/>
      <c r="O343" s="326"/>
      <c r="P343" s="326"/>
      <c r="Q343" s="32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24">
        <v>4607091384338</v>
      </c>
      <c r="E344" s="324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6"/>
      <c r="O344" s="326"/>
      <c r="P344" s="326"/>
      <c r="Q344" s="327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24">
        <v>4680115883154</v>
      </c>
      <c r="E345" s="324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6"/>
      <c r="O345" s="326"/>
      <c r="P345" s="326"/>
      <c r="Q345" s="32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24">
        <v>4607091389524</v>
      </c>
      <c r="E346" s="324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6"/>
      <c r="O346" s="326"/>
      <c r="P346" s="326"/>
      <c r="Q346" s="327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24">
        <v>4680115883161</v>
      </c>
      <c r="E347" s="324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6"/>
      <c r="O347" s="326"/>
      <c r="P347" s="326"/>
      <c r="Q347" s="32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24">
        <v>4607091384345</v>
      </c>
      <c r="E348" s="324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6"/>
      <c r="O348" s="326"/>
      <c r="P348" s="326"/>
      <c r="Q348" s="32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24">
        <v>4680115883178</v>
      </c>
      <c r="E349" s="324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6"/>
      <c r="O349" s="326"/>
      <c r="P349" s="326"/>
      <c r="Q349" s="32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24">
        <v>4607091389531</v>
      </c>
      <c r="E350" s="324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6"/>
      <c r="O350" s="326"/>
      <c r="P350" s="326"/>
      <c r="Q350" s="32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24">
        <v>4680115883185</v>
      </c>
      <c r="E351" s="32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81" t="s">
        <v>501</v>
      </c>
      <c r="N351" s="326"/>
      <c r="O351" s="326"/>
      <c r="P351" s="326"/>
      <c r="Q351" s="32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17"/>
      <c r="B352" s="317"/>
      <c r="C352" s="317"/>
      <c r="D352" s="317"/>
      <c r="E352" s="317"/>
      <c r="F352" s="317"/>
      <c r="G352" s="317"/>
      <c r="H352" s="317"/>
      <c r="I352" s="317"/>
      <c r="J352" s="317"/>
      <c r="K352" s="317"/>
      <c r="L352" s="322"/>
      <c r="M352" s="319" t="s">
        <v>43</v>
      </c>
      <c r="N352" s="320"/>
      <c r="O352" s="320"/>
      <c r="P352" s="320"/>
      <c r="Q352" s="320"/>
      <c r="R352" s="320"/>
      <c r="S352" s="321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119.04761904761904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120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0.90360000000000007</v>
      </c>
      <c r="X352" s="68"/>
      <c r="Y352" s="68"/>
    </row>
    <row r="353" spans="1:52" x14ac:dyDescent="0.2">
      <c r="A353" s="317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2"/>
      <c r="M353" s="319" t="s">
        <v>43</v>
      </c>
      <c r="N353" s="320"/>
      <c r="O353" s="320"/>
      <c r="P353" s="320"/>
      <c r="Q353" s="320"/>
      <c r="R353" s="320"/>
      <c r="S353" s="321"/>
      <c r="T353" s="43" t="s">
        <v>0</v>
      </c>
      <c r="U353" s="44">
        <f>IFERROR(SUM(U339:U351),"0")</f>
        <v>500</v>
      </c>
      <c r="V353" s="44">
        <f>IFERROR(SUM(V339:V351),"0")</f>
        <v>504</v>
      </c>
      <c r="W353" s="43"/>
      <c r="X353" s="68"/>
      <c r="Y353" s="68"/>
    </row>
    <row r="354" spans="1:52" ht="14.25" customHeight="1" x14ac:dyDescent="0.25">
      <c r="A354" s="323" t="s">
        <v>79</v>
      </c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3"/>
      <c r="M354" s="323"/>
      <c r="N354" s="323"/>
      <c r="O354" s="323"/>
      <c r="P354" s="323"/>
      <c r="Q354" s="323"/>
      <c r="R354" s="323"/>
      <c r="S354" s="323"/>
      <c r="T354" s="323"/>
      <c r="U354" s="323"/>
      <c r="V354" s="323"/>
      <c r="W354" s="323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24">
        <v>4607091389685</v>
      </c>
      <c r="E355" s="324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3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6"/>
      <c r="O355" s="326"/>
      <c r="P355" s="326"/>
      <c r="Q355" s="32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24">
        <v>4607091389654</v>
      </c>
      <c r="E356" s="324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3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6"/>
      <c r="O356" s="326"/>
      <c r="P356" s="326"/>
      <c r="Q356" s="32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24">
        <v>4607091384352</v>
      </c>
      <c r="E357" s="324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3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6"/>
      <c r="O357" s="326"/>
      <c r="P357" s="326"/>
      <c r="Q357" s="327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24">
        <v>4607091389661</v>
      </c>
      <c r="E358" s="324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6"/>
      <c r="O358" s="326"/>
      <c r="P358" s="326"/>
      <c r="Q358" s="32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22"/>
      <c r="M359" s="319" t="s">
        <v>43</v>
      </c>
      <c r="N359" s="320"/>
      <c r="O359" s="320"/>
      <c r="P359" s="320"/>
      <c r="Q359" s="320"/>
      <c r="R359" s="320"/>
      <c r="S359" s="321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17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2"/>
      <c r="M360" s="319" t="s">
        <v>43</v>
      </c>
      <c r="N360" s="320"/>
      <c r="O360" s="320"/>
      <c r="P360" s="320"/>
      <c r="Q360" s="320"/>
      <c r="R360" s="320"/>
      <c r="S360" s="321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23" t="s">
        <v>211</v>
      </c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3"/>
      <c r="M361" s="323"/>
      <c r="N361" s="323"/>
      <c r="O361" s="323"/>
      <c r="P361" s="323"/>
      <c r="Q361" s="323"/>
      <c r="R361" s="323"/>
      <c r="S361" s="323"/>
      <c r="T361" s="323"/>
      <c r="U361" s="323"/>
      <c r="V361" s="323"/>
      <c r="W361" s="323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24">
        <v>4680115881648</v>
      </c>
      <c r="E362" s="324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6"/>
      <c r="O362" s="326"/>
      <c r="P362" s="326"/>
      <c r="Q362" s="32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2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17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2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23" t="s">
        <v>92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24">
        <v>4680115883017</v>
      </c>
      <c r="E366" s="324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36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6"/>
      <c r="O366" s="326"/>
      <c r="P366" s="326"/>
      <c r="Q366" s="327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24">
        <v>4680115883031</v>
      </c>
      <c r="E367" s="324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37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6"/>
      <c r="O367" s="326"/>
      <c r="P367" s="326"/>
      <c r="Q367" s="327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24">
        <v>4680115883024</v>
      </c>
      <c r="E368" s="324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37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6"/>
      <c r="O368" s="326"/>
      <c r="P368" s="326"/>
      <c r="Q368" s="327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22"/>
      <c r="M369" s="319" t="s">
        <v>43</v>
      </c>
      <c r="N369" s="320"/>
      <c r="O369" s="320"/>
      <c r="P369" s="320"/>
      <c r="Q369" s="320"/>
      <c r="R369" s="320"/>
      <c r="S369" s="321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2"/>
      <c r="M370" s="319" t="s">
        <v>43</v>
      </c>
      <c r="N370" s="320"/>
      <c r="O370" s="320"/>
      <c r="P370" s="320"/>
      <c r="Q370" s="320"/>
      <c r="R370" s="320"/>
      <c r="S370" s="321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23" t="s">
        <v>519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24">
        <v>4680115882997</v>
      </c>
      <c r="E372" s="324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367" t="s">
        <v>522</v>
      </c>
      <c r="N372" s="326"/>
      <c r="O372" s="326"/>
      <c r="P372" s="326"/>
      <c r="Q372" s="327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2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17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2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29" t="s">
        <v>523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6"/>
      <c r="Y375" s="66"/>
    </row>
    <row r="376" spans="1:52" ht="14.25" customHeight="1" x14ac:dyDescent="0.25">
      <c r="A376" s="323" t="s">
        <v>106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24">
        <v>4607091389388</v>
      </c>
      <c r="E377" s="324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6"/>
      <c r="O377" s="326"/>
      <c r="P377" s="326"/>
      <c r="Q377" s="327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24">
        <v>4607091389364</v>
      </c>
      <c r="E378" s="324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6"/>
      <c r="O378" s="326"/>
      <c r="P378" s="326"/>
      <c r="Q378" s="327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17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22"/>
      <c r="M379" s="319" t="s">
        <v>43</v>
      </c>
      <c r="N379" s="320"/>
      <c r="O379" s="320"/>
      <c r="P379" s="320"/>
      <c r="Q379" s="320"/>
      <c r="R379" s="320"/>
      <c r="S379" s="321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2"/>
      <c r="M380" s="319" t="s">
        <v>43</v>
      </c>
      <c r="N380" s="320"/>
      <c r="O380" s="320"/>
      <c r="P380" s="320"/>
      <c r="Q380" s="320"/>
      <c r="R380" s="320"/>
      <c r="S380" s="321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23" t="s">
        <v>75</v>
      </c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24">
        <v>4607091389739</v>
      </c>
      <c r="E382" s="324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6"/>
      <c r="O382" s="326"/>
      <c r="P382" s="326"/>
      <c r="Q382" s="327"/>
      <c r="R382" s="40" t="s">
        <v>48</v>
      </c>
      <c r="S382" s="40" t="s">
        <v>48</v>
      </c>
      <c r="T382" s="41" t="s">
        <v>0</v>
      </c>
      <c r="U382" s="59">
        <v>400</v>
      </c>
      <c r="V382" s="56">
        <f t="shared" ref="V382:V388" si="17">IFERROR(IF(U382="",0,CEILING((U382/$H382),1)*$H382),"")</f>
        <v>403.20000000000005</v>
      </c>
      <c r="W382" s="42">
        <f>IFERROR(IF(V382=0,"",ROUNDUP(V382/H382,0)*0.00753),"")</f>
        <v>0.72287999999999997</v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24">
        <v>4680115883048</v>
      </c>
      <c r="E383" s="324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6"/>
      <c r="O383" s="326"/>
      <c r="P383" s="326"/>
      <c r="Q383" s="327"/>
      <c r="R383" s="40" t="s">
        <v>48</v>
      </c>
      <c r="S383" s="40" t="s">
        <v>48</v>
      </c>
      <c r="T383" s="41" t="s">
        <v>0</v>
      </c>
      <c r="U383" s="59">
        <v>50</v>
      </c>
      <c r="V383" s="56">
        <f t="shared" si="17"/>
        <v>52</v>
      </c>
      <c r="W383" s="42">
        <f>IFERROR(IF(V383=0,"",ROUNDUP(V383/H383,0)*0.00937),"")</f>
        <v>0.12181</v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24">
        <v>4607091389425</v>
      </c>
      <c r="E384" s="324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6"/>
      <c r="O384" s="326"/>
      <c r="P384" s="326"/>
      <c r="Q384" s="327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24">
        <v>4680115882911</v>
      </c>
      <c r="E385" s="324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360" t="s">
        <v>536</v>
      </c>
      <c r="N385" s="326"/>
      <c r="O385" s="326"/>
      <c r="P385" s="326"/>
      <c r="Q385" s="32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24">
        <v>4680115880771</v>
      </c>
      <c r="E386" s="324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6"/>
      <c r="O386" s="326"/>
      <c r="P386" s="326"/>
      <c r="Q386" s="32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24">
        <v>4607091389500</v>
      </c>
      <c r="E387" s="32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6"/>
      <c r="O387" s="326"/>
      <c r="P387" s="326"/>
      <c r="Q387" s="32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24">
        <v>4680115881983</v>
      </c>
      <c r="E388" s="324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6"/>
      <c r="O388" s="326"/>
      <c r="P388" s="326"/>
      <c r="Q388" s="32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17"/>
      <c r="B389" s="317"/>
      <c r="C389" s="317"/>
      <c r="D389" s="317"/>
      <c r="E389" s="317"/>
      <c r="F389" s="317"/>
      <c r="G389" s="317"/>
      <c r="H389" s="317"/>
      <c r="I389" s="317"/>
      <c r="J389" s="317"/>
      <c r="K389" s="317"/>
      <c r="L389" s="322"/>
      <c r="M389" s="319" t="s">
        <v>43</v>
      </c>
      <c r="N389" s="320"/>
      <c r="O389" s="320"/>
      <c r="P389" s="320"/>
      <c r="Q389" s="320"/>
      <c r="R389" s="320"/>
      <c r="S389" s="321"/>
      <c r="T389" s="43" t="s">
        <v>42</v>
      </c>
      <c r="U389" s="44">
        <f>IFERROR(U382/H382,"0")+IFERROR(U383/H383,"0")+IFERROR(U384/H384,"0")+IFERROR(U385/H385,"0")+IFERROR(U386/H386,"0")+IFERROR(U387/H387,"0")+IFERROR(U388/H388,"0")</f>
        <v>107.73809523809524</v>
      </c>
      <c r="V389" s="44">
        <f>IFERROR(V382/H382,"0")+IFERROR(V383/H383,"0")+IFERROR(V384/H384,"0")+IFERROR(V385/H385,"0")+IFERROR(V386/H386,"0")+IFERROR(V387/H387,"0")+IFERROR(V388/H388,"0")</f>
        <v>109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0.84468999999999994</v>
      </c>
      <c r="X389" s="68"/>
      <c r="Y389" s="68"/>
    </row>
    <row r="390" spans="1:52" x14ac:dyDescent="0.2">
      <c r="A390" s="317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2"/>
      <c r="M390" s="319" t="s">
        <v>43</v>
      </c>
      <c r="N390" s="320"/>
      <c r="O390" s="320"/>
      <c r="P390" s="320"/>
      <c r="Q390" s="320"/>
      <c r="R390" s="320"/>
      <c r="S390" s="321"/>
      <c r="T390" s="43" t="s">
        <v>0</v>
      </c>
      <c r="U390" s="44">
        <f>IFERROR(SUM(U382:U388),"0")</f>
        <v>450</v>
      </c>
      <c r="V390" s="44">
        <f>IFERROR(SUM(V382:V388),"0")</f>
        <v>455.20000000000005</v>
      </c>
      <c r="W390" s="43"/>
      <c r="X390" s="68"/>
      <c r="Y390" s="68"/>
    </row>
    <row r="391" spans="1:52" ht="14.25" customHeight="1" x14ac:dyDescent="0.25">
      <c r="A391" s="323" t="s">
        <v>92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24">
        <v>4680115883000</v>
      </c>
      <c r="E392" s="324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35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6"/>
      <c r="O392" s="326"/>
      <c r="P392" s="326"/>
      <c r="Q392" s="327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2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17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2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23" t="s">
        <v>519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24">
        <v>4680115882980</v>
      </c>
      <c r="E396" s="324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35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6"/>
      <c r="O396" s="326"/>
      <c r="P396" s="326"/>
      <c r="Q396" s="327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2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17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2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35" t="s">
        <v>547</v>
      </c>
      <c r="B399" s="335"/>
      <c r="C399" s="335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55"/>
      <c r="Y399" s="55"/>
    </row>
    <row r="400" spans="1:52" ht="16.5" customHeight="1" x14ac:dyDescent="0.25">
      <c r="A400" s="329" t="s">
        <v>547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6"/>
      <c r="Y400" s="66"/>
    </row>
    <row r="401" spans="1:52" ht="14.25" customHeight="1" x14ac:dyDescent="0.25">
      <c r="A401" s="323" t="s">
        <v>113</v>
      </c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24">
        <v>4607091389067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6"/>
      <c r="O402" s="326"/>
      <c r="P402" s="326"/>
      <c r="Q402" s="327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24">
        <v>4607091383522</v>
      </c>
      <c r="E403" s="32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6"/>
      <c r="O403" s="326"/>
      <c r="P403" s="326"/>
      <c r="Q403" s="327"/>
      <c r="R403" s="40" t="s">
        <v>48</v>
      </c>
      <c r="S403" s="40" t="s">
        <v>48</v>
      </c>
      <c r="T403" s="41" t="s">
        <v>0</v>
      </c>
      <c r="U403" s="59">
        <v>2000</v>
      </c>
      <c r="V403" s="56">
        <f t="shared" si="18"/>
        <v>2001.1200000000001</v>
      </c>
      <c r="W403" s="42">
        <f>IFERROR(IF(V403=0,"",ROUNDUP(V403/H403,0)*0.01196),"")</f>
        <v>4.5328400000000002</v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24">
        <v>4607091384437</v>
      </c>
      <c r="E404" s="32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6"/>
      <c r="O404" s="326"/>
      <c r="P404" s="326"/>
      <c r="Q404" s="32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24">
        <v>4607091389104</v>
      </c>
      <c r="E405" s="32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6"/>
      <c r="O405" s="326"/>
      <c r="P405" s="326"/>
      <c r="Q405" s="327"/>
      <c r="R405" s="40" t="s">
        <v>48</v>
      </c>
      <c r="S405" s="40" t="s">
        <v>48</v>
      </c>
      <c r="T405" s="41" t="s">
        <v>0</v>
      </c>
      <c r="U405" s="59">
        <v>400</v>
      </c>
      <c r="V405" s="56">
        <f t="shared" si="18"/>
        <v>401.28000000000003</v>
      </c>
      <c r="W405" s="42">
        <f>IFERROR(IF(V405=0,"",ROUNDUP(V405/H405,0)*0.01196),"")</f>
        <v>0.90895999999999999</v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24">
        <v>4680115880603</v>
      </c>
      <c r="E406" s="32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6"/>
      <c r="O406" s="326"/>
      <c r="P406" s="326"/>
      <c r="Q406" s="32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24">
        <v>4607091389999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6"/>
      <c r="O407" s="326"/>
      <c r="P407" s="326"/>
      <c r="Q407" s="32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24">
        <v>4680115882782</v>
      </c>
      <c r="E408" s="32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3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6"/>
      <c r="O408" s="326"/>
      <c r="P408" s="326"/>
      <c r="Q408" s="32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24">
        <v>4607091389098</v>
      </c>
      <c r="E409" s="324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3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6"/>
      <c r="O409" s="326"/>
      <c r="P409" s="326"/>
      <c r="Q409" s="32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24">
        <v>4607091389982</v>
      </c>
      <c r="E410" s="324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6"/>
      <c r="O410" s="326"/>
      <c r="P410" s="326"/>
      <c r="Q410" s="32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17"/>
      <c r="B411" s="317"/>
      <c r="C411" s="317"/>
      <c r="D411" s="317"/>
      <c r="E411" s="317"/>
      <c r="F411" s="317"/>
      <c r="G411" s="317"/>
      <c r="H411" s="317"/>
      <c r="I411" s="317"/>
      <c r="J411" s="317"/>
      <c r="K411" s="317"/>
      <c r="L411" s="322"/>
      <c r="M411" s="319" t="s">
        <v>43</v>
      </c>
      <c r="N411" s="320"/>
      <c r="O411" s="320"/>
      <c r="P411" s="320"/>
      <c r="Q411" s="320"/>
      <c r="R411" s="320"/>
      <c r="S411" s="321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454.5454545454545</v>
      </c>
      <c r="V411" s="44">
        <f>IFERROR(V402/H402,"0")+IFERROR(V403/H403,"0")+IFERROR(V404/H404,"0")+IFERROR(V405/H405,"0")+IFERROR(V406/H406,"0")+IFERROR(V407/H407,"0")+IFERROR(V408/H408,"0")+IFERROR(V409/H409,"0")+IFERROR(V410/H410,"0")</f>
        <v>455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5.4418000000000006</v>
      </c>
      <c r="X411" s="68"/>
      <c r="Y411" s="68"/>
    </row>
    <row r="412" spans="1:52" x14ac:dyDescent="0.2">
      <c r="A412" s="317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2"/>
      <c r="M412" s="319" t="s">
        <v>43</v>
      </c>
      <c r="N412" s="320"/>
      <c r="O412" s="320"/>
      <c r="P412" s="320"/>
      <c r="Q412" s="320"/>
      <c r="R412" s="320"/>
      <c r="S412" s="321"/>
      <c r="T412" s="43" t="s">
        <v>0</v>
      </c>
      <c r="U412" s="44">
        <f>IFERROR(SUM(U402:U410),"0")</f>
        <v>2400</v>
      </c>
      <c r="V412" s="44">
        <f>IFERROR(SUM(V402:V410),"0")</f>
        <v>2402.4</v>
      </c>
      <c r="W412" s="43"/>
      <c r="X412" s="68"/>
      <c r="Y412" s="68"/>
    </row>
    <row r="413" spans="1:52" ht="14.25" customHeight="1" x14ac:dyDescent="0.25">
      <c r="A413" s="323" t="s">
        <v>106</v>
      </c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3"/>
      <c r="N413" s="323"/>
      <c r="O413" s="323"/>
      <c r="P413" s="323"/>
      <c r="Q413" s="323"/>
      <c r="R413" s="323"/>
      <c r="S413" s="323"/>
      <c r="T413" s="323"/>
      <c r="U413" s="323"/>
      <c r="V413" s="323"/>
      <c r="W413" s="323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24">
        <v>4607091388930</v>
      </c>
      <c r="E414" s="32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6"/>
      <c r="O414" s="326"/>
      <c r="P414" s="326"/>
      <c r="Q414" s="327"/>
      <c r="R414" s="40" t="s">
        <v>48</v>
      </c>
      <c r="S414" s="40" t="s">
        <v>48</v>
      </c>
      <c r="T414" s="41" t="s">
        <v>0</v>
      </c>
      <c r="U414" s="59">
        <v>600</v>
      </c>
      <c r="V414" s="56">
        <f>IFERROR(IF(U414="",0,CEILING((U414/$H414),1)*$H414),"")</f>
        <v>601.92000000000007</v>
      </c>
      <c r="W414" s="42">
        <f>IFERROR(IF(V414=0,"",ROUNDUP(V414/H414,0)*0.01196),"")</f>
        <v>1.36344</v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24">
        <v>4680115880054</v>
      </c>
      <c r="E415" s="324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6"/>
      <c r="O415" s="326"/>
      <c r="P415" s="326"/>
      <c r="Q415" s="32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17"/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22"/>
      <c r="M416" s="319" t="s">
        <v>43</v>
      </c>
      <c r="N416" s="320"/>
      <c r="O416" s="320"/>
      <c r="P416" s="320"/>
      <c r="Q416" s="320"/>
      <c r="R416" s="320"/>
      <c r="S416" s="321"/>
      <c r="T416" s="43" t="s">
        <v>42</v>
      </c>
      <c r="U416" s="44">
        <f>IFERROR(U414/H414,"0")+IFERROR(U415/H415,"0")</f>
        <v>113.63636363636363</v>
      </c>
      <c r="V416" s="44">
        <f>IFERROR(V414/H414,"0")+IFERROR(V415/H415,"0")</f>
        <v>114.00000000000001</v>
      </c>
      <c r="W416" s="44">
        <f>IFERROR(IF(W414="",0,W414),"0")+IFERROR(IF(W415="",0,W415),"0")</f>
        <v>1.36344</v>
      </c>
      <c r="X416" s="68"/>
      <c r="Y416" s="68"/>
    </row>
    <row r="417" spans="1:52" x14ac:dyDescent="0.2">
      <c r="A417" s="317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2"/>
      <c r="M417" s="319" t="s">
        <v>43</v>
      </c>
      <c r="N417" s="320"/>
      <c r="O417" s="320"/>
      <c r="P417" s="320"/>
      <c r="Q417" s="320"/>
      <c r="R417" s="320"/>
      <c r="S417" s="321"/>
      <c r="T417" s="43" t="s">
        <v>0</v>
      </c>
      <c r="U417" s="44">
        <f>IFERROR(SUM(U414:U415),"0")</f>
        <v>600</v>
      </c>
      <c r="V417" s="44">
        <f>IFERROR(SUM(V414:V415),"0")</f>
        <v>601.92000000000007</v>
      </c>
      <c r="W417" s="43"/>
      <c r="X417" s="68"/>
      <c r="Y417" s="68"/>
    </row>
    <row r="418" spans="1:52" ht="14.25" customHeight="1" x14ac:dyDescent="0.25">
      <c r="A418" s="323" t="s">
        <v>75</v>
      </c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3"/>
      <c r="M418" s="323"/>
      <c r="N418" s="323"/>
      <c r="O418" s="323"/>
      <c r="P418" s="323"/>
      <c r="Q418" s="323"/>
      <c r="R418" s="323"/>
      <c r="S418" s="323"/>
      <c r="T418" s="323"/>
      <c r="U418" s="323"/>
      <c r="V418" s="323"/>
      <c r="W418" s="323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24">
        <v>4680115883116</v>
      </c>
      <c r="E419" s="32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3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6"/>
      <c r="O419" s="326"/>
      <c r="P419" s="326"/>
      <c r="Q419" s="327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24">
        <v>4680115883093</v>
      </c>
      <c r="E420" s="32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6"/>
      <c r="O420" s="326"/>
      <c r="P420" s="326"/>
      <c r="Q420" s="327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24">
        <v>4680115883109</v>
      </c>
      <c r="E421" s="324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6"/>
      <c r="O421" s="326"/>
      <c r="P421" s="326"/>
      <c r="Q421" s="327"/>
      <c r="R421" s="40" t="s">
        <v>48</v>
      </c>
      <c r="S421" s="40" t="s">
        <v>48</v>
      </c>
      <c r="T421" s="41" t="s">
        <v>0</v>
      </c>
      <c r="U421" s="59">
        <v>500</v>
      </c>
      <c r="V421" s="56">
        <f t="shared" si="19"/>
        <v>501.6</v>
      </c>
      <c r="W421" s="42">
        <f>IFERROR(IF(V421=0,"",ROUNDUP(V421/H421,0)*0.01196),"")</f>
        <v>1.1362000000000001</v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24">
        <v>4680115882072</v>
      </c>
      <c r="E422" s="324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344" t="s">
        <v>578</v>
      </c>
      <c r="N422" s="326"/>
      <c r="O422" s="326"/>
      <c r="P422" s="326"/>
      <c r="Q422" s="32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24">
        <v>4680115882102</v>
      </c>
      <c r="E423" s="324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45" t="s">
        <v>581</v>
      </c>
      <c r="N423" s="326"/>
      <c r="O423" s="326"/>
      <c r="P423" s="326"/>
      <c r="Q423" s="32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24">
        <v>4680115882096</v>
      </c>
      <c r="E424" s="324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38" t="s">
        <v>584</v>
      </c>
      <c r="N424" s="326"/>
      <c r="O424" s="326"/>
      <c r="P424" s="326"/>
      <c r="Q424" s="32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17"/>
      <c r="B425" s="317"/>
      <c r="C425" s="317"/>
      <c r="D425" s="317"/>
      <c r="E425" s="317"/>
      <c r="F425" s="317"/>
      <c r="G425" s="317"/>
      <c r="H425" s="317"/>
      <c r="I425" s="317"/>
      <c r="J425" s="317"/>
      <c r="K425" s="317"/>
      <c r="L425" s="322"/>
      <c r="M425" s="319" t="s">
        <v>43</v>
      </c>
      <c r="N425" s="320"/>
      <c r="O425" s="320"/>
      <c r="P425" s="320"/>
      <c r="Q425" s="320"/>
      <c r="R425" s="320"/>
      <c r="S425" s="321"/>
      <c r="T425" s="43" t="s">
        <v>42</v>
      </c>
      <c r="U425" s="44">
        <f>IFERROR(U419/H419,"0")+IFERROR(U420/H420,"0")+IFERROR(U421/H421,"0")+IFERROR(U422/H422,"0")+IFERROR(U423/H423,"0")+IFERROR(U424/H424,"0")</f>
        <v>94.696969696969688</v>
      </c>
      <c r="V425" s="44">
        <f>IFERROR(V419/H419,"0")+IFERROR(V420/H420,"0")+IFERROR(V421/H421,"0")+IFERROR(V422/H422,"0")+IFERROR(V423/H423,"0")+IFERROR(V424/H424,"0")</f>
        <v>95</v>
      </c>
      <c r="W425" s="44">
        <f>IFERROR(IF(W419="",0,W419),"0")+IFERROR(IF(W420="",0,W420),"0")+IFERROR(IF(W421="",0,W421),"0")+IFERROR(IF(W422="",0,W422),"0")+IFERROR(IF(W423="",0,W423),"0")+IFERROR(IF(W424="",0,W424),"0")</f>
        <v>1.1362000000000001</v>
      </c>
      <c r="X425" s="68"/>
      <c r="Y425" s="68"/>
    </row>
    <row r="426" spans="1:52" x14ac:dyDescent="0.2">
      <c r="A426" s="317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2"/>
      <c r="M426" s="319" t="s">
        <v>43</v>
      </c>
      <c r="N426" s="320"/>
      <c r="O426" s="320"/>
      <c r="P426" s="320"/>
      <c r="Q426" s="320"/>
      <c r="R426" s="320"/>
      <c r="S426" s="321"/>
      <c r="T426" s="43" t="s">
        <v>0</v>
      </c>
      <c r="U426" s="44">
        <f>IFERROR(SUM(U419:U424),"0")</f>
        <v>500</v>
      </c>
      <c r="V426" s="44">
        <f>IFERROR(SUM(V419:V424),"0")</f>
        <v>501.6</v>
      </c>
      <c r="W426" s="43"/>
      <c r="X426" s="68"/>
      <c r="Y426" s="68"/>
    </row>
    <row r="427" spans="1:52" ht="14.25" customHeight="1" x14ac:dyDescent="0.25">
      <c r="A427" s="323" t="s">
        <v>79</v>
      </c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3"/>
      <c r="N427" s="323"/>
      <c r="O427" s="323"/>
      <c r="P427" s="323"/>
      <c r="Q427" s="323"/>
      <c r="R427" s="323"/>
      <c r="S427" s="323"/>
      <c r="T427" s="323"/>
      <c r="U427" s="323"/>
      <c r="V427" s="323"/>
      <c r="W427" s="323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24">
        <v>4607091383409</v>
      </c>
      <c r="E428" s="324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6"/>
      <c r="O428" s="326"/>
      <c r="P428" s="326"/>
      <c r="Q428" s="32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24">
        <v>4607091383416</v>
      </c>
      <c r="E429" s="324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6"/>
      <c r="O429" s="326"/>
      <c r="P429" s="326"/>
      <c r="Q429" s="327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17"/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22"/>
      <c r="M430" s="319" t="s">
        <v>43</v>
      </c>
      <c r="N430" s="320"/>
      <c r="O430" s="320"/>
      <c r="P430" s="320"/>
      <c r="Q430" s="320"/>
      <c r="R430" s="320"/>
      <c r="S430" s="321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17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2"/>
      <c r="M431" s="319" t="s">
        <v>43</v>
      </c>
      <c r="N431" s="320"/>
      <c r="O431" s="320"/>
      <c r="P431" s="320"/>
      <c r="Q431" s="320"/>
      <c r="R431" s="320"/>
      <c r="S431" s="321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35" t="s">
        <v>589</v>
      </c>
      <c r="B432" s="335"/>
      <c r="C432" s="335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55"/>
      <c r="Y432" s="55"/>
    </row>
    <row r="433" spans="1:52" ht="16.5" customHeight="1" x14ac:dyDescent="0.25">
      <c r="A433" s="329" t="s">
        <v>590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6"/>
      <c r="Y433" s="66"/>
    </row>
    <row r="434" spans="1:52" ht="14.25" customHeight="1" x14ac:dyDescent="0.25">
      <c r="A434" s="323" t="s">
        <v>113</v>
      </c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3"/>
      <c r="N434" s="323"/>
      <c r="O434" s="323"/>
      <c r="P434" s="323"/>
      <c r="Q434" s="323"/>
      <c r="R434" s="323"/>
      <c r="S434" s="323"/>
      <c r="T434" s="323"/>
      <c r="U434" s="323"/>
      <c r="V434" s="323"/>
      <c r="W434" s="323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24">
        <v>4680115881099</v>
      </c>
      <c r="E435" s="324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6"/>
      <c r="O435" s="326"/>
      <c r="P435" s="326"/>
      <c r="Q435" s="327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24">
        <v>4680115881150</v>
      </c>
      <c r="E436" s="324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6"/>
      <c r="O436" s="326"/>
      <c r="P436" s="326"/>
      <c r="Q436" s="32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17"/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22"/>
      <c r="M437" s="319" t="s">
        <v>43</v>
      </c>
      <c r="N437" s="320"/>
      <c r="O437" s="320"/>
      <c r="P437" s="320"/>
      <c r="Q437" s="320"/>
      <c r="R437" s="320"/>
      <c r="S437" s="321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17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2"/>
      <c r="M438" s="319" t="s">
        <v>43</v>
      </c>
      <c r="N438" s="320"/>
      <c r="O438" s="320"/>
      <c r="P438" s="320"/>
      <c r="Q438" s="320"/>
      <c r="R438" s="320"/>
      <c r="S438" s="321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23" t="s">
        <v>106</v>
      </c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3"/>
      <c r="N439" s="323"/>
      <c r="O439" s="323"/>
      <c r="P439" s="323"/>
      <c r="Q439" s="323"/>
      <c r="R439" s="323"/>
      <c r="S439" s="323"/>
      <c r="T439" s="323"/>
      <c r="U439" s="323"/>
      <c r="V439" s="323"/>
      <c r="W439" s="323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24">
        <v>4680115881129</v>
      </c>
      <c r="E440" s="324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6"/>
      <c r="O440" s="326"/>
      <c r="P440" s="326"/>
      <c r="Q440" s="327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24">
        <v>4680115881112</v>
      </c>
      <c r="E441" s="324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6"/>
      <c r="O441" s="326"/>
      <c r="P441" s="326"/>
      <c r="Q441" s="327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17"/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22"/>
      <c r="M442" s="319" t="s">
        <v>43</v>
      </c>
      <c r="N442" s="320"/>
      <c r="O442" s="320"/>
      <c r="P442" s="320"/>
      <c r="Q442" s="320"/>
      <c r="R442" s="320"/>
      <c r="S442" s="321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17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2"/>
      <c r="M443" s="319" t="s">
        <v>43</v>
      </c>
      <c r="N443" s="320"/>
      <c r="O443" s="320"/>
      <c r="P443" s="320"/>
      <c r="Q443" s="320"/>
      <c r="R443" s="320"/>
      <c r="S443" s="321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23" t="s">
        <v>75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24">
        <v>4680115881167</v>
      </c>
      <c r="E445" s="324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6"/>
      <c r="O445" s="326"/>
      <c r="P445" s="326"/>
      <c r="Q445" s="327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2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IFERROR(U445/H445,"0")</f>
        <v>0</v>
      </c>
      <c r="V446" s="44">
        <f>IFERROR(V445/H445,"0")</f>
        <v>0</v>
      </c>
      <c r="W446" s="44">
        <f>IFERROR(IF(W445="",0,W445),"0")</f>
        <v>0</v>
      </c>
      <c r="X446" s="68"/>
      <c r="Y446" s="68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2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IFERROR(SUM(U445:U445),"0")</f>
        <v>0</v>
      </c>
      <c r="V447" s="44">
        <f>IFERROR(SUM(V445:V445),"0")</f>
        <v>0</v>
      </c>
      <c r="W447" s="43"/>
      <c r="X447" s="68"/>
      <c r="Y447" s="68"/>
    </row>
    <row r="448" spans="1:52" ht="14.25" customHeight="1" x14ac:dyDescent="0.25">
      <c r="A448" s="323" t="s">
        <v>79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67"/>
      <c r="Y448" s="67"/>
    </row>
    <row r="449" spans="1:52" ht="27" customHeight="1" x14ac:dyDescent="0.25">
      <c r="A449" s="64" t="s">
        <v>601</v>
      </c>
      <c r="B449" s="64" t="s">
        <v>602</v>
      </c>
      <c r="C449" s="37">
        <v>4301051381</v>
      </c>
      <c r="D449" s="324">
        <v>4680115881068</v>
      </c>
      <c r="E449" s="324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3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6"/>
      <c r="O449" s="326"/>
      <c r="P449" s="326"/>
      <c r="Q449" s="327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603</v>
      </c>
      <c r="B450" s="64" t="s">
        <v>604</v>
      </c>
      <c r="C450" s="37">
        <v>4301051382</v>
      </c>
      <c r="D450" s="324">
        <v>4680115881075</v>
      </c>
      <c r="E450" s="324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6"/>
      <c r="O450" s="326"/>
      <c r="P450" s="326"/>
      <c r="Q450" s="327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22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17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2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29" t="s">
        <v>605</v>
      </c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29"/>
      <c r="N453" s="329"/>
      <c r="O453" s="329"/>
      <c r="P453" s="329"/>
      <c r="Q453" s="329"/>
      <c r="R453" s="329"/>
      <c r="S453" s="329"/>
      <c r="T453" s="329"/>
      <c r="U453" s="329"/>
      <c r="V453" s="329"/>
      <c r="W453" s="329"/>
      <c r="X453" s="66"/>
      <c r="Y453" s="66"/>
    </row>
    <row r="454" spans="1:52" ht="14.25" customHeight="1" x14ac:dyDescent="0.25">
      <c r="A454" s="323" t="s">
        <v>75</v>
      </c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3"/>
      <c r="N454" s="323"/>
      <c r="O454" s="323"/>
      <c r="P454" s="323"/>
      <c r="Q454" s="323"/>
      <c r="R454" s="323"/>
      <c r="S454" s="323"/>
      <c r="T454" s="323"/>
      <c r="U454" s="323"/>
      <c r="V454" s="323"/>
      <c r="W454" s="323"/>
      <c r="X454" s="67"/>
      <c r="Y454" s="67"/>
    </row>
    <row r="455" spans="1:52" ht="27" customHeight="1" x14ac:dyDescent="0.25">
      <c r="A455" s="64" t="s">
        <v>606</v>
      </c>
      <c r="B455" s="64" t="s">
        <v>607</v>
      </c>
      <c r="C455" s="37">
        <v>4301031156</v>
      </c>
      <c r="D455" s="324">
        <v>4680115880856</v>
      </c>
      <c r="E455" s="324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35</v>
      </c>
      <c r="M455" s="330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6"/>
      <c r="O455" s="326"/>
      <c r="P455" s="326"/>
      <c r="Q455" s="327"/>
      <c r="R455" s="40" t="s">
        <v>48</v>
      </c>
      <c r="S455" s="40" t="s">
        <v>48</v>
      </c>
      <c r="T455" s="41" t="s">
        <v>0</v>
      </c>
      <c r="U455" s="59">
        <v>800</v>
      </c>
      <c r="V455" s="56">
        <f>IFERROR(IF(U455="",0,CEILING((U455/$H455),1)*$H455),"")</f>
        <v>802.2</v>
      </c>
      <c r="W455" s="42">
        <f>IFERROR(IF(V455=0,"",ROUNDUP(V455/H455,0)*0.00753),"")</f>
        <v>1.4382300000000001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22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IFERROR(U455/H455,"0")</f>
        <v>190.47619047619048</v>
      </c>
      <c r="V456" s="44">
        <f>IFERROR(V455/H455,"0")</f>
        <v>191</v>
      </c>
      <c r="W456" s="44">
        <f>IFERROR(IF(W455="",0,W455),"0")</f>
        <v>1.4382300000000001</v>
      </c>
      <c r="X456" s="68"/>
      <c r="Y456" s="68"/>
    </row>
    <row r="457" spans="1:52" x14ac:dyDescent="0.2">
      <c r="A457" s="317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2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IFERROR(SUM(U455:U455),"0")</f>
        <v>800</v>
      </c>
      <c r="V457" s="44">
        <f>IFERROR(SUM(V455:V455),"0")</f>
        <v>802.2</v>
      </c>
      <c r="W457" s="43"/>
      <c r="X457" s="68"/>
      <c r="Y457" s="68"/>
    </row>
    <row r="458" spans="1:52" ht="14.25" customHeight="1" x14ac:dyDescent="0.25">
      <c r="A458" s="323" t="s">
        <v>79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67"/>
      <c r="Y458" s="67"/>
    </row>
    <row r="459" spans="1:52" ht="16.5" customHeight="1" x14ac:dyDescent="0.25">
      <c r="A459" s="64" t="s">
        <v>608</v>
      </c>
      <c r="B459" s="64" t="s">
        <v>609</v>
      </c>
      <c r="C459" s="37">
        <v>4301051310</v>
      </c>
      <c r="D459" s="324">
        <v>4680115880870</v>
      </c>
      <c r="E459" s="324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9" t="s">
        <v>137</v>
      </c>
      <c r="L459" s="38">
        <v>40</v>
      </c>
      <c r="M459" s="3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6"/>
      <c r="O459" s="326"/>
      <c r="P459" s="326"/>
      <c r="Q459" s="327"/>
      <c r="R459" s="40" t="s">
        <v>48</v>
      </c>
      <c r="S459" s="40" t="s">
        <v>48</v>
      </c>
      <c r="T459" s="41" t="s">
        <v>0</v>
      </c>
      <c r="U459" s="59">
        <v>780</v>
      </c>
      <c r="V459" s="56">
        <f>IFERROR(IF(U459="",0,CEILING((U459/$H459),1)*$H459),"")</f>
        <v>780</v>
      </c>
      <c r="W459" s="42">
        <f>IFERROR(IF(V459=0,"",ROUNDUP(V459/H459,0)*0.02175),"")</f>
        <v>2.1749999999999998</v>
      </c>
      <c r="X459" s="69" t="s">
        <v>48</v>
      </c>
      <c r="Y459" s="70" t="s">
        <v>48</v>
      </c>
      <c r="AC459" s="71"/>
      <c r="AZ459" s="310" t="s">
        <v>65</v>
      </c>
    </row>
    <row r="460" spans="1:52" x14ac:dyDescent="0.2">
      <c r="A460" s="317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22"/>
      <c r="M460" s="319" t="s">
        <v>43</v>
      </c>
      <c r="N460" s="320"/>
      <c r="O460" s="320"/>
      <c r="P460" s="320"/>
      <c r="Q460" s="320"/>
      <c r="R460" s="320"/>
      <c r="S460" s="321"/>
      <c r="T460" s="43" t="s">
        <v>42</v>
      </c>
      <c r="U460" s="44">
        <f>IFERROR(U459/H459,"0")</f>
        <v>100</v>
      </c>
      <c r="V460" s="44">
        <f>IFERROR(V459/H459,"0")</f>
        <v>100</v>
      </c>
      <c r="W460" s="44">
        <f>IFERROR(IF(W459="",0,W459),"0")</f>
        <v>2.1749999999999998</v>
      </c>
      <c r="X460" s="68"/>
      <c r="Y460" s="68"/>
    </row>
    <row r="461" spans="1:52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2"/>
      <c r="M461" s="319" t="s">
        <v>43</v>
      </c>
      <c r="N461" s="320"/>
      <c r="O461" s="320"/>
      <c r="P461" s="320"/>
      <c r="Q461" s="320"/>
      <c r="R461" s="320"/>
      <c r="S461" s="321"/>
      <c r="T461" s="43" t="s">
        <v>0</v>
      </c>
      <c r="U461" s="44">
        <f>IFERROR(SUM(U459:U459),"0")</f>
        <v>780</v>
      </c>
      <c r="V461" s="44">
        <f>IFERROR(SUM(V459:V459),"0")</f>
        <v>780</v>
      </c>
      <c r="W461" s="43"/>
      <c r="X461" s="68"/>
      <c r="Y461" s="68"/>
    </row>
    <row r="462" spans="1:52" ht="15" customHeight="1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8"/>
      <c r="M462" s="314" t="s">
        <v>36</v>
      </c>
      <c r="N462" s="315"/>
      <c r="O462" s="315"/>
      <c r="P462" s="315"/>
      <c r="Q462" s="315"/>
      <c r="R462" s="315"/>
      <c r="S462" s="316"/>
      <c r="T462" s="43" t="s">
        <v>0</v>
      </c>
      <c r="U462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47721</v>
      </c>
      <c r="V462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47844.419999999991</v>
      </c>
      <c r="W462" s="43"/>
      <c r="X462" s="68"/>
      <c r="Y462" s="68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4" t="s">
        <v>37</v>
      </c>
      <c r="N463" s="315"/>
      <c r="O463" s="315"/>
      <c r="P463" s="315"/>
      <c r="Q463" s="315"/>
      <c r="R463" s="315"/>
      <c r="S463" s="316"/>
      <c r="T463" s="43" t="s">
        <v>0</v>
      </c>
      <c r="U46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50265.516453056756</v>
      </c>
      <c r="V46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50395.633999999998</v>
      </c>
      <c r="W463" s="43"/>
      <c r="X463" s="68"/>
      <c r="Y463" s="6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4" t="s">
        <v>38</v>
      </c>
      <c r="N464" s="315"/>
      <c r="O464" s="315"/>
      <c r="P464" s="315"/>
      <c r="Q464" s="315"/>
      <c r="R464" s="315"/>
      <c r="S464" s="316"/>
      <c r="T464" s="43" t="s">
        <v>23</v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87</v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87</v>
      </c>
      <c r="W464" s="43"/>
      <c r="X464" s="68"/>
      <c r="Y464" s="6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4" t="s">
        <v>39</v>
      </c>
      <c r="N465" s="315"/>
      <c r="O465" s="315"/>
      <c r="P465" s="315"/>
      <c r="Q465" s="315"/>
      <c r="R465" s="315"/>
      <c r="S465" s="316"/>
      <c r="T465" s="43" t="s">
        <v>0</v>
      </c>
      <c r="U465" s="44">
        <f>GrossWeightTotal+PalletQtyTotal*25</f>
        <v>52440.516453056756</v>
      </c>
      <c r="V465" s="44">
        <f>GrossWeightTotalR+PalletQtyTotalR*25</f>
        <v>52570.633999999998</v>
      </c>
      <c r="W465" s="43"/>
      <c r="X465" s="68"/>
      <c r="Y465" s="6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4" t="s">
        <v>40</v>
      </c>
      <c r="N466" s="315"/>
      <c r="O466" s="315"/>
      <c r="P466" s="315"/>
      <c r="Q466" s="315"/>
      <c r="R466" s="315"/>
      <c r="S466" s="316"/>
      <c r="T466" s="43" t="s">
        <v>23</v>
      </c>
      <c r="U466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5946.9281586242378</v>
      </c>
      <c r="V466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5963</v>
      </c>
      <c r="W466" s="43"/>
      <c r="X466" s="68"/>
      <c r="Y466" s="68"/>
    </row>
    <row r="467" spans="1:28" ht="14.25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4" t="s">
        <v>41</v>
      </c>
      <c r="N467" s="315"/>
      <c r="O467" s="315"/>
      <c r="P467" s="315"/>
      <c r="Q467" s="315"/>
      <c r="R467" s="315"/>
      <c r="S467" s="316"/>
      <c r="T467" s="46" t="s">
        <v>54</v>
      </c>
      <c r="U467" s="43"/>
      <c r="V467" s="43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99.965310000000002</v>
      </c>
      <c r="X467" s="68"/>
      <c r="Y467" s="68"/>
    </row>
    <row r="468" spans="1:28" ht="13.5" thickBot="1" x14ac:dyDescent="0.25"/>
    <row r="469" spans="1:28" ht="27" thickTop="1" thickBot="1" x14ac:dyDescent="0.25">
      <c r="A469" s="47" t="s">
        <v>9</v>
      </c>
      <c r="B469" s="72" t="s">
        <v>74</v>
      </c>
      <c r="C469" s="311" t="s">
        <v>104</v>
      </c>
      <c r="D469" s="311" t="s">
        <v>104</v>
      </c>
      <c r="E469" s="311" t="s">
        <v>104</v>
      </c>
      <c r="F469" s="311" t="s">
        <v>104</v>
      </c>
      <c r="G469" s="311" t="s">
        <v>233</v>
      </c>
      <c r="H469" s="311" t="s">
        <v>233</v>
      </c>
      <c r="I469" s="311" t="s">
        <v>233</v>
      </c>
      <c r="J469" s="311" t="s">
        <v>233</v>
      </c>
      <c r="K469" s="311" t="s">
        <v>233</v>
      </c>
      <c r="L469" s="311" t="s">
        <v>233</v>
      </c>
      <c r="M469" s="311" t="s">
        <v>422</v>
      </c>
      <c r="N469" s="311" t="s">
        <v>422</v>
      </c>
      <c r="O469" s="311" t="s">
        <v>469</v>
      </c>
      <c r="P469" s="311" t="s">
        <v>469</v>
      </c>
      <c r="Q469" s="72" t="s">
        <v>547</v>
      </c>
      <c r="R469" s="311" t="s">
        <v>589</v>
      </c>
      <c r="S469" s="311" t="s">
        <v>589</v>
      </c>
      <c r="T469" s="1"/>
      <c r="Y469" s="61"/>
      <c r="AB469" s="1"/>
    </row>
    <row r="470" spans="1:28" ht="14.25" customHeight="1" thickTop="1" x14ac:dyDescent="0.2">
      <c r="A470" s="312" t="s">
        <v>10</v>
      </c>
      <c r="B470" s="311" t="s">
        <v>74</v>
      </c>
      <c r="C470" s="311" t="s">
        <v>105</v>
      </c>
      <c r="D470" s="311" t="s">
        <v>112</v>
      </c>
      <c r="E470" s="311" t="s">
        <v>104</v>
      </c>
      <c r="F470" s="311" t="s">
        <v>224</v>
      </c>
      <c r="G470" s="311" t="s">
        <v>234</v>
      </c>
      <c r="H470" s="311" t="s">
        <v>241</v>
      </c>
      <c r="I470" s="311" t="s">
        <v>258</v>
      </c>
      <c r="J470" s="311" t="s">
        <v>315</v>
      </c>
      <c r="K470" s="311" t="s">
        <v>391</v>
      </c>
      <c r="L470" s="311" t="s">
        <v>409</v>
      </c>
      <c r="M470" s="311" t="s">
        <v>423</v>
      </c>
      <c r="N470" s="311" t="s">
        <v>446</v>
      </c>
      <c r="O470" s="311" t="s">
        <v>470</v>
      </c>
      <c r="P470" s="311" t="s">
        <v>523</v>
      </c>
      <c r="Q470" s="311" t="s">
        <v>547</v>
      </c>
      <c r="R470" s="311" t="s">
        <v>590</v>
      </c>
      <c r="S470" s="311" t="s">
        <v>605</v>
      </c>
      <c r="T470" s="1"/>
      <c r="Y470" s="61"/>
      <c r="AB470" s="1"/>
    </row>
    <row r="471" spans="1:28" ht="13.5" thickBot="1" x14ac:dyDescent="0.25">
      <c r="A471" s="313"/>
      <c r="B471" s="311"/>
      <c r="C471" s="311"/>
      <c r="D471" s="311"/>
      <c r="E471" s="311"/>
      <c r="F471" s="311"/>
      <c r="G471" s="311"/>
      <c r="H471" s="311"/>
      <c r="I471" s="311"/>
      <c r="J471" s="311"/>
      <c r="K471" s="311"/>
      <c r="L471" s="311"/>
      <c r="M471" s="311"/>
      <c r="N471" s="311"/>
      <c r="O471" s="311"/>
      <c r="P471" s="311"/>
      <c r="Q471" s="311"/>
      <c r="R471" s="311"/>
      <c r="S471" s="311"/>
      <c r="T471" s="1"/>
      <c r="Y471" s="61"/>
      <c r="AB471" s="1"/>
    </row>
    <row r="472" spans="1:28" ht="18" thickTop="1" thickBot="1" x14ac:dyDescent="0.25">
      <c r="A472" s="47" t="s">
        <v>13</v>
      </c>
      <c r="B472" s="53">
        <f>IFERROR(V22*1,"0")+IFERROR(V26*1,"0")+IFERROR(V27*1,"0")+IFERROR(V28*1,"0")+IFERROR(V29*1,"0")+IFERROR(V30*1,"0")+IFERROR(V31*1,"0")+IFERROR(V35*1,"0")+IFERROR(V36*1,"0")+IFERROR(V40*1,"0")</f>
        <v>0</v>
      </c>
      <c r="C472" s="53">
        <f>IFERROR(V46*1,"0")+IFERROR(V47*1,"0")</f>
        <v>604.80000000000007</v>
      </c>
      <c r="D472" s="53">
        <f>IFERROR(V52*1,"0")+IFERROR(V53*1,"0")+IFERROR(V54*1,"0")</f>
        <v>1749.6000000000001</v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1810.3999999999999</v>
      </c>
      <c r="F472" s="53">
        <f>IFERROR(V119*1,"0")+IFERROR(V120*1,"0")+IFERROR(V121*1,"0")+IFERROR(V122*1,"0")</f>
        <v>27</v>
      </c>
      <c r="G472" s="53">
        <f>IFERROR(V128*1,"0")+IFERROR(V129*1,"0")+IFERROR(V130*1,"0")</f>
        <v>0</v>
      </c>
      <c r="H472" s="53">
        <f>IFERROR(V135*1,"0")+IFERROR(V136*1,"0")+IFERROR(V137*1,"0")+IFERROR(V138*1,"0")+IFERROR(V139*1,"0")+IFERROR(V140*1,"0")+IFERROR(V141*1,"0")+IFERROR(V142*1,"0")</f>
        <v>0</v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628.80000000000007</v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19090.599999999999</v>
      </c>
      <c r="K472" s="53">
        <f>IFERROR(V248*1,"0")+IFERROR(V249*1,"0")+IFERROR(V250*1,"0")+IFERROR(V251*1,"0")+IFERROR(V252*1,"0")+IFERROR(V253*1,"0")+IFERROR(V254*1,"0")+IFERROR(V258*1,"0")+IFERROR(V259*1,"0")</f>
        <v>402.40000000000003</v>
      </c>
      <c r="L472" s="53">
        <f>IFERROR(V264*1,"0")+IFERROR(V268*1,"0")+IFERROR(V269*1,"0")+IFERROR(V270*1,"0")+IFERROR(V274*1,"0")+IFERROR(V278*1,"0")</f>
        <v>985.5</v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>16420</v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>78</v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504</v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>455.20000000000005</v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3505.92</v>
      </c>
      <c r="R472" s="53">
        <f>IFERROR(V435*1,"0")+IFERROR(V436*1,"0")+IFERROR(V440*1,"0")+IFERROR(V441*1,"0")+IFERROR(V445*1,"0")+IFERROR(V449*1,"0")+IFERROR(V450*1,"0")</f>
        <v>0</v>
      </c>
      <c r="S472" s="53">
        <f>IFERROR(V455*1,"0")+IFERROR(V459*1,"0")</f>
        <v>1582.2</v>
      </c>
      <c r="T472" s="1"/>
      <c r="Y472" s="61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9" spans="2:8" x14ac:dyDescent="0.2">
      <c r="B9" s="54" t="s">
        <v>619</v>
      </c>
      <c r="C9" s="54" t="s">
        <v>614</v>
      </c>
      <c r="D9" s="54" t="s">
        <v>48</v>
      </c>
      <c r="E9" s="54" t="s">
        <v>48</v>
      </c>
    </row>
    <row r="11" spans="2:8" x14ac:dyDescent="0.2">
      <c r="B11" s="54" t="s">
        <v>620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631</v>
      </c>
      <c r="C23" s="54" t="s">
        <v>48</v>
      </c>
      <c r="D23" s="54" t="s">
        <v>48</v>
      </c>
      <c r="E23" s="54" t="s">
        <v>48</v>
      </c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2023-09-19T09:35:49Z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