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2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O1" s="312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9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5" t="n"/>
      <c r="C5" s="626" t="n"/>
      <c r="D5" s="316" t="n"/>
      <c r="E5" s="627" t="n"/>
      <c r="F5" s="317" t="inlineStr">
        <is>
          <t>Комментарий к заказу:</t>
        </is>
      </c>
      <c r="G5" s="626" t="n"/>
      <c r="H5" s="316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320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349">
      <c r="A6" s="315" t="inlineStr">
        <is>
          <t>Адрес доставки:</t>
        </is>
      </c>
      <c r="B6" s="625" t="n"/>
      <c r="C6" s="626" t="n"/>
      <c r="D6" s="323" t="inlineStr">
        <is>
          <t>ЛП, ООО, Крым Респ, Симферополь г, Данилова ул, 43В, лит В, офис 4,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324">
        <f>IF(N5=0," ",CHOOSE(WEEKDAY(N5,2),"Понедельник","Вторник","Среда","Четверг","Пятница","Суббота","Воскресенье"))</f>
        <v/>
      </c>
      <c r="O6" s="634" t="n"/>
      <c r="Q6" s="326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349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349">
      <c r="A8" s="336" t="inlineStr">
        <is>
          <t>Адрес сдачи груза:</t>
        </is>
      </c>
      <c r="B8" s="642" t="n"/>
      <c r="C8" s="643" t="n"/>
      <c r="D8" s="337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338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8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8" t="n"/>
      <c r="O11" s="630" t="n"/>
      <c r="R11" s="29" t="inlineStr">
        <is>
          <t>Тип заказа</t>
        </is>
      </c>
      <c r="S11" s="346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348" t="n"/>
      <c r="O12" s="639" t="n"/>
      <c r="P12" s="28" t="n"/>
      <c r="R12" s="29" t="inlineStr"/>
      <c r="S12" s="349" t="n"/>
      <c r="T12" s="1" t="n"/>
      <c r="Y12" s="60" t="n"/>
      <c r="Z12" s="60" t="n"/>
      <c r="AA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346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352" t="inlineStr">
        <is>
          <t>Кликните на продукт, чтобы просмотреть изображение</t>
        </is>
      </c>
      <c r="U15" s="349" t="n"/>
      <c r="V15" s="349" t="n"/>
      <c r="W15" s="349" t="n"/>
      <c r="X15" s="34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1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Завод</t>
        </is>
      </c>
      <c r="L17" s="354" t="inlineStr">
        <is>
          <t>Срок годности, сут.</t>
        </is>
      </c>
      <c r="M17" s="354" t="inlineStr">
        <is>
          <t>Наименование</t>
        </is>
      </c>
      <c r="N17" s="652" t="n"/>
      <c r="O17" s="652" t="n"/>
      <c r="P17" s="652" t="n"/>
      <c r="Q17" s="651" t="n"/>
      <c r="R17" s="353" t="inlineStr">
        <is>
          <t>Доступно к отгрузке</t>
        </is>
      </c>
      <c r="S17" s="626" t="n"/>
      <c r="T17" s="354" t="inlineStr">
        <is>
          <t>Ед. изм.</t>
        </is>
      </c>
      <c r="U17" s="354" t="inlineStr">
        <is>
          <t>Заказ</t>
        </is>
      </c>
      <c r="V17" s="358" t="inlineStr">
        <is>
          <t>Заказ с округлением до короба</t>
        </is>
      </c>
      <c r="W17" s="354" t="inlineStr">
        <is>
          <t>Объём заказа, м3</t>
        </is>
      </c>
      <c r="X17" s="360" t="inlineStr">
        <is>
          <t>Примечание по продуктку</t>
        </is>
      </c>
      <c r="Y17" s="360" t="inlineStr">
        <is>
          <t>Признак "НОВИНКА"</t>
        </is>
      </c>
      <c r="Z17" s="360" t="inlineStr">
        <is>
          <t>Для формул</t>
        </is>
      </c>
      <c r="AA17" s="653" t="n"/>
      <c r="AB17" s="654" t="n"/>
      <c r="AC17" s="367" t="n"/>
      <c r="AZ17" s="36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353" t="inlineStr">
        <is>
          <t>начиная с</t>
        </is>
      </c>
      <c r="S18" s="353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69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69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7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0" t="n"/>
      <c r="Y44" s="370" t="n"/>
    </row>
    <row r="45" ht="14.25" customHeight="1">
      <c r="A45" s="37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1" t="n"/>
      <c r="Y45" s="37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2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2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0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7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0" t="n"/>
      <c r="Y50" s="370" t="n"/>
    </row>
    <row r="51" ht="14.25" customHeight="1">
      <c r="A51" s="37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1" t="n"/>
      <c r="Y51" s="37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2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2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2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0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7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0" t="n"/>
      <c r="Y57" s="370" t="n"/>
    </row>
    <row r="58" ht="14.25" customHeight="1">
      <c r="A58" s="37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1" t="n"/>
      <c r="Y58" s="371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2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2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2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72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2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2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72" t="n">
        <v>4607091385687</v>
      </c>
      <c r="E65" s="634" t="n"/>
      <c r="F65" s="666" t="n">
        <v>0.4</v>
      </c>
      <c r="G65" s="38" t="n">
        <v>10</v>
      </c>
      <c r="H65" s="666" t="n">
        <v>4</v>
      </c>
      <c r="I65" s="666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72" t="n">
        <v>4680115882539</v>
      </c>
      <c r="E66" s="634" t="n"/>
      <c r="F66" s="666" t="n">
        <v>0.37</v>
      </c>
      <c r="G66" s="38" t="n">
        <v>10</v>
      </c>
      <c r="H66" s="666" t="n">
        <v>3.7</v>
      </c>
      <c r="I66" s="666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2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2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2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2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72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72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72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0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72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80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7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71" t="n"/>
      <c r="Y77" s="371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72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72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72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72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72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72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8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71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71" t="n"/>
      <c r="Y86" s="371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72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72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72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72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72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72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72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72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72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80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71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71" t="n"/>
      <c r="Y98" s="371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72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2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2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2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2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0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2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2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2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80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7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71" t="n"/>
      <c r="Y109" s="371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72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2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2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72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72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80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70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14.25" customHeight="1">
      <c r="A118" s="371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72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500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72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72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0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72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8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69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70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14.25" customHeight="1">
      <c r="A127" s="371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72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72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72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80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70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14.25" customHeight="1">
      <c r="A134" s="371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72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72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72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72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0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72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72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72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0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72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70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4.25" customHeight="1">
      <c r="A146" s="371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72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72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80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71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1" t="n"/>
      <c r="Y151" s="371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72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72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8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71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71" t="n"/>
      <c r="Y156" s="371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72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72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72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72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71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72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2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2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2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2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2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2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2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2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2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2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72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72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72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72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72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72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71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71" t="n"/>
      <c r="Y183" s="371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72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72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0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0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70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14.25" customHeight="1">
      <c r="A189" s="371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72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72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72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72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72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72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72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72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72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72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72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72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72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72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72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8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71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71" t="n"/>
      <c r="Y207" s="371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72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80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71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71" t="n"/>
      <c r="Y211" s="371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72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72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30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72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72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0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0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71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1" t="n"/>
      <c r="Y218" s="371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72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72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72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72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72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72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80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71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71" t="n"/>
      <c r="Y227" s="371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72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72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72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72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0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71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1" t="n"/>
      <c r="Y234" s="371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72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72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72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0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71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1" t="n"/>
      <c r="Y240" s="371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72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72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72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70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72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72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72" t="n">
        <v>4607091387452</v>
      </c>
      <c r="E250" s="634" t="n"/>
      <c r="F250" s="666" t="n">
        <v>1.35</v>
      </c>
      <c r="G250" s="38" t="n">
        <v>8</v>
      </c>
      <c r="H250" s="666" t="n">
        <v>10.8</v>
      </c>
      <c r="I250" s="666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2" t="n">
        <v>4607091387452</v>
      </c>
      <c r="E251" s="634" t="n"/>
      <c r="F251" s="666" t="n">
        <v>1.45</v>
      </c>
      <c r="G251" s="38" t="n">
        <v>8</v>
      </c>
      <c r="H251" s="666" t="n">
        <v>11.6</v>
      </c>
      <c r="I251" s="666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4" t="inlineStr">
        <is>
          <t>Вареные колбасы Молочная По-стародворски Фирменная Весовые П/а Стародворье</t>
        </is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72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72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72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80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71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1" t="n"/>
      <c r="Y257" s="371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72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72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70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14.25" customHeight="1">
      <c r="A263" s="371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72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80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7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1" t="n"/>
      <c r="Y267" s="37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72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72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72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0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7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1" t="n"/>
      <c r="Y273" s="37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72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8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7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1" t="n"/>
      <c r="Y277" s="37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72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8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69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7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14.25" customHeight="1">
      <c r="A283" s="37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2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2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72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72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1750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72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72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72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72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8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7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71" t="n"/>
      <c r="Y294" s="37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72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72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0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71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1" t="n"/>
      <c r="Y299" s="371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72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8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71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1" t="n"/>
      <c r="Y303" s="371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72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8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70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14.25" customHeight="1">
      <c r="A308" s="371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72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72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72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72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8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71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1" t="n"/>
      <c r="Y315" s="371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72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72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71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1" t="n"/>
      <c r="Y320" s="371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72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200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72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72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72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71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72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80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69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70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14.25" customHeight="1">
      <c r="A333" s="371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72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72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80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71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1" t="n"/>
      <c r="Y338" s="371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72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72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72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72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72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72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72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72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72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72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72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72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72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71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72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72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72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72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80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71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71" t="n"/>
      <c r="Y361" s="371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72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80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71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72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72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72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0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71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1" t="n"/>
      <c r="Y371" s="371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72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80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70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14.25" customHeight="1">
      <c r="A376" s="371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72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72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80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71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1" t="n"/>
      <c r="Y381" s="371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72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72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72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72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72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72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0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72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80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71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71" t="n"/>
      <c r="Y391" s="371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72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80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71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1" t="n"/>
      <c r="Y395" s="371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72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8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69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70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14.25" customHeight="1">
      <c r="A401" s="371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72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72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72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72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72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72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72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72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72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80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71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71" t="n"/>
      <c r="Y413" s="371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72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550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72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0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71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1" t="n"/>
      <c r="Y418" s="371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72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72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72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72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72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72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71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72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72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69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70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14.25" customHeight="1">
      <c r="A434" s="371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72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72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80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71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1" t="n"/>
      <c r="Y439" s="371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72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72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0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71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1" t="n"/>
      <c r="Y444" s="371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72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0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1" t="n"/>
      <c r="M446" s="672" t="inlineStr">
        <is>
          <t>Итого</t>
        </is>
      </c>
      <c r="N446" s="642" t="n"/>
      <c r="O446" s="642" t="n"/>
      <c r="P446" s="642" t="n"/>
      <c r="Q446" s="642" t="n"/>
      <c r="R446" s="642" t="n"/>
      <c r="S446" s="643" t="n"/>
      <c r="T446" s="43" t="inlineStr">
        <is>
          <t>кор</t>
        </is>
      </c>
      <c r="U446" s="673">
        <f>IFERROR(U445/H445,"0")</f>
        <v/>
      </c>
      <c r="V446" s="673">
        <f>IFERROR(V445/H445,"0")</f>
        <v/>
      </c>
      <c r="W446" s="673">
        <f>IFERROR(IF(W445="",0,W445),"0")</f>
        <v/>
      </c>
      <c r="X446" s="674" t="n"/>
      <c r="Y446" s="674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кг</t>
        </is>
      </c>
      <c r="U447" s="673">
        <f>IFERROR(SUM(U445:U445),"0")</f>
        <v/>
      </c>
      <c r="V447" s="673">
        <f>IFERROR(SUM(V445:V445),"0")</f>
        <v/>
      </c>
      <c r="W447" s="43" t="n"/>
      <c r="X447" s="674" t="n"/>
      <c r="Y447" s="674" t="n"/>
    </row>
    <row r="448" ht="14.25" customHeight="1">
      <c r="A448" s="371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1" t="n"/>
      <c r="Y448" s="371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2" t="n">
        <v>4680115881068</v>
      </c>
      <c r="E449" s="634" t="n"/>
      <c r="F449" s="666" t="n">
        <v>1.3</v>
      </c>
      <c r="G449" s="38" t="n">
        <v>6</v>
      </c>
      <c r="H449" s="666" t="n">
        <v>7.8</v>
      </c>
      <c r="I449" s="666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8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8" t="n"/>
      <c r="O449" s="668" t="n"/>
      <c r="P449" s="668" t="n"/>
      <c r="Q449" s="634" t="n"/>
      <c r="R449" s="40" t="inlineStr"/>
      <c r="S449" s="40" t="inlineStr"/>
      <c r="T449" s="41" t="inlineStr">
        <is>
          <t>кг</t>
        </is>
      </c>
      <c r="U449" s="669" t="n">
        <v>0</v>
      </c>
      <c r="V449" s="670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2" t="n">
        <v>4680115881075</v>
      </c>
      <c r="E450" s="634" t="n"/>
      <c r="F450" s="666" t="n">
        <v>0.5</v>
      </c>
      <c r="G450" s="38" t="n">
        <v>6</v>
      </c>
      <c r="H450" s="666" t="n">
        <v>3</v>
      </c>
      <c r="I450" s="666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80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1" t="n"/>
      <c r="M451" s="672" t="inlineStr">
        <is>
          <t>Итого</t>
        </is>
      </c>
      <c r="N451" s="642" t="n"/>
      <c r="O451" s="642" t="n"/>
      <c r="P451" s="642" t="n"/>
      <c r="Q451" s="642" t="n"/>
      <c r="R451" s="642" t="n"/>
      <c r="S451" s="643" t="n"/>
      <c r="T451" s="43" t="inlineStr">
        <is>
          <t>кор</t>
        </is>
      </c>
      <c r="U451" s="673">
        <f>IFERROR(U449/H449,"0")+IFERROR(U450/H450,"0")</f>
        <v/>
      </c>
      <c r="V451" s="673">
        <f>IFERROR(V449/H449,"0")+IFERROR(V450/H450,"0")</f>
        <v/>
      </c>
      <c r="W451" s="673">
        <f>IFERROR(IF(W449="",0,W449),"0")+IFERROR(IF(W450="",0,W450),"0")</f>
        <v/>
      </c>
      <c r="X451" s="674" t="n"/>
      <c r="Y451" s="674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кг</t>
        </is>
      </c>
      <c r="U452" s="673">
        <f>IFERROR(SUM(U449:U450),"0")</f>
        <v/>
      </c>
      <c r="V452" s="673">
        <f>IFERROR(SUM(V449:V450),"0")</f>
        <v/>
      </c>
      <c r="W452" s="43" t="n"/>
      <c r="X452" s="674" t="n"/>
      <c r="Y452" s="674" t="n"/>
    </row>
    <row r="453" ht="16.5" customHeight="1">
      <c r="A453" s="370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70" t="n"/>
      <c r="Y453" s="370" t="n"/>
    </row>
    <row r="454" ht="14.25" customHeight="1">
      <c r="A454" s="371" t="inlineStr">
        <is>
          <t>Копченые колбасы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72" t="n">
        <v>4680115880856</v>
      </c>
      <c r="E455" s="634" t="n"/>
      <c r="F455" s="666" t="n">
        <v>0.7</v>
      </c>
      <c r="G455" s="38" t="n">
        <v>6</v>
      </c>
      <c r="H455" s="666" t="n">
        <v>4.2</v>
      </c>
      <c r="I455" s="666" t="n">
        <v>4.46</v>
      </c>
      <c r="J455" s="38" t="n">
        <v>156</v>
      </c>
      <c r="K455" s="39" t="inlineStr">
        <is>
          <t>СК2</t>
        </is>
      </c>
      <c r="L455" s="38" t="n">
        <v>35</v>
      </c>
      <c r="M455" s="91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5" s="668" t="n"/>
      <c r="O455" s="668" t="n"/>
      <c r="P455" s="668" t="n"/>
      <c r="Q455" s="634" t="n"/>
      <c r="R455" s="40" t="inlineStr"/>
      <c r="S455" s="40" t="inlineStr"/>
      <c r="T455" s="41" t="inlineStr">
        <is>
          <t>кг</t>
        </is>
      </c>
      <c r="U455" s="669" t="n">
        <v>0</v>
      </c>
      <c r="V455" s="670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80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1" t="n"/>
      <c r="M456" s="672" t="inlineStr">
        <is>
          <t>Итого</t>
        </is>
      </c>
      <c r="N456" s="642" t="n"/>
      <c r="O456" s="642" t="n"/>
      <c r="P456" s="642" t="n"/>
      <c r="Q456" s="642" t="n"/>
      <c r="R456" s="642" t="n"/>
      <c r="S456" s="643" t="n"/>
      <c r="T456" s="43" t="inlineStr">
        <is>
          <t>кор</t>
        </is>
      </c>
      <c r="U456" s="673">
        <f>IFERROR(U455/H455,"0")</f>
        <v/>
      </c>
      <c r="V456" s="673">
        <f>IFERROR(V455/H455,"0")</f>
        <v/>
      </c>
      <c r="W456" s="673">
        <f>IFERROR(IF(W455="",0,W455),"0")</f>
        <v/>
      </c>
      <c r="X456" s="674" t="n"/>
      <c r="Y456" s="674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кг</t>
        </is>
      </c>
      <c r="U457" s="673">
        <f>IFERROR(SUM(U455:U455),"0")</f>
        <v/>
      </c>
      <c r="V457" s="673">
        <f>IFERROR(SUM(V455:V455),"0")</f>
        <v/>
      </c>
      <c r="W457" s="43" t="n"/>
      <c r="X457" s="674" t="n"/>
      <c r="Y457" s="674" t="n"/>
    </row>
    <row r="458" ht="14.25" customHeight="1">
      <c r="A458" s="371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71" t="n"/>
      <c r="Y458" s="37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2" t="n">
        <v>4680115880870</v>
      </c>
      <c r="E459" s="634" t="n"/>
      <c r="F459" s="666" t="n">
        <v>1.3</v>
      </c>
      <c r="G459" s="38" t="n">
        <v>6</v>
      </c>
      <c r="H459" s="666" t="n">
        <v>7.8</v>
      </c>
      <c r="I459" s="666" t="n">
        <v>8.364000000000001</v>
      </c>
      <c r="J459" s="38" t="n">
        <v>56</v>
      </c>
      <c r="K459" s="39" t="inlineStr">
        <is>
          <t>СК3</t>
        </is>
      </c>
      <c r="L459" s="38" t="n">
        <v>40</v>
      </c>
      <c r="M459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9" s="668" t="n"/>
      <c r="O459" s="668" t="n"/>
      <c r="P459" s="668" t="n"/>
      <c r="Q459" s="634" t="n"/>
      <c r="R459" s="40" t="inlineStr"/>
      <c r="S459" s="40" t="inlineStr"/>
      <c r="T459" s="41" t="inlineStr">
        <is>
          <t>кг</t>
        </is>
      </c>
      <c r="U459" s="669" t="n">
        <v>0</v>
      </c>
      <c r="V459" s="670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0" t="inlineStr">
        <is>
          <t>КИ</t>
        </is>
      </c>
    </row>
    <row r="460">
      <c r="A460" s="380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1" t="n"/>
      <c r="M460" s="672" t="inlineStr">
        <is>
          <t>Итого</t>
        </is>
      </c>
      <c r="N460" s="642" t="n"/>
      <c r="O460" s="642" t="n"/>
      <c r="P460" s="642" t="n"/>
      <c r="Q460" s="642" t="n"/>
      <c r="R460" s="642" t="n"/>
      <c r="S460" s="643" t="n"/>
      <c r="T460" s="43" t="inlineStr">
        <is>
          <t>кор</t>
        </is>
      </c>
      <c r="U460" s="673">
        <f>IFERROR(U459/H459,"0")</f>
        <v/>
      </c>
      <c r="V460" s="673">
        <f>IFERROR(V459/H459,"0")</f>
        <v/>
      </c>
      <c r="W460" s="673">
        <f>IFERROR(IF(W459="",0,W459),"0")</f>
        <v/>
      </c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1" t="n"/>
      <c r="M461" s="672" t="inlineStr">
        <is>
          <t>Итого</t>
        </is>
      </c>
      <c r="N461" s="642" t="n"/>
      <c r="O461" s="642" t="n"/>
      <c r="P461" s="642" t="n"/>
      <c r="Q461" s="642" t="n"/>
      <c r="R461" s="642" t="n"/>
      <c r="S461" s="643" t="n"/>
      <c r="T461" s="43" t="inlineStr">
        <is>
          <t>кг</t>
        </is>
      </c>
      <c r="U461" s="673">
        <f>IFERROR(SUM(U459:U459),"0")</f>
        <v/>
      </c>
      <c r="V461" s="673">
        <f>IFERROR(SUM(V459:V459),"0")</f>
        <v/>
      </c>
      <c r="W461" s="43" t="n"/>
      <c r="X461" s="674" t="n"/>
      <c r="Y461" s="674" t="n"/>
    </row>
    <row r="462" ht="15" customHeight="1">
      <c r="A462" s="62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ИТОГО НЕТТО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2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ИТОГО БРУТТО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кг</t>
        </is>
      </c>
      <c r="U463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/>
      </c>
      <c r="V463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/>
      </c>
      <c r="W463" s="43" t="n"/>
      <c r="X463" s="674" t="n"/>
      <c r="Y463" s="674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Кол-во паллет</t>
        </is>
      </c>
      <c r="N464" s="625" t="n"/>
      <c r="O464" s="625" t="n"/>
      <c r="P464" s="625" t="n"/>
      <c r="Q464" s="625" t="n"/>
      <c r="R464" s="625" t="n"/>
      <c r="S464" s="626" t="n"/>
      <c r="T464" s="43" t="inlineStr">
        <is>
          <t>шт</t>
        </is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/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/>
      </c>
      <c r="W464" s="43" t="n"/>
      <c r="X464" s="674" t="n"/>
      <c r="Y464" s="674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1" t="n"/>
      <c r="M465" s="912" t="inlineStr">
        <is>
          <t>Вес брутто  с паллетами</t>
        </is>
      </c>
      <c r="N465" s="625" t="n"/>
      <c r="O465" s="625" t="n"/>
      <c r="P465" s="625" t="n"/>
      <c r="Q465" s="625" t="n"/>
      <c r="R465" s="625" t="n"/>
      <c r="S465" s="626" t="n"/>
      <c r="T465" s="43" t="inlineStr">
        <is>
          <t>кг</t>
        </is>
      </c>
      <c r="U465" s="673">
        <f>GrossWeightTotal+PalletQtyTotal*25</f>
        <v/>
      </c>
      <c r="V465" s="673">
        <f>GrossWeightTotalR+PalletQtyTotalR*25</f>
        <v/>
      </c>
      <c r="W465" s="43" t="n"/>
      <c r="X465" s="674" t="n"/>
      <c r="Y465" s="67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1" t="n"/>
      <c r="M466" s="912" t="inlineStr">
        <is>
          <t>Кол-во коробок</t>
        </is>
      </c>
      <c r="N466" s="625" t="n"/>
      <c r="O466" s="625" t="n"/>
      <c r="P466" s="625" t="n"/>
      <c r="Q466" s="625" t="n"/>
      <c r="R466" s="625" t="n"/>
      <c r="S466" s="626" t="n"/>
      <c r="T466" s="43" t="inlineStr">
        <is>
          <t>шт</t>
        </is>
      </c>
      <c r="U466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/>
      </c>
      <c r="V466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/>
      </c>
      <c r="W466" s="43" t="n"/>
      <c r="X466" s="674" t="n"/>
      <c r="Y466" s="674" t="n"/>
    </row>
    <row r="467" ht="14.2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1" t="n"/>
      <c r="M467" s="912" t="inlineStr">
        <is>
          <t>Объем заказа</t>
        </is>
      </c>
      <c r="N467" s="625" t="n"/>
      <c r="O467" s="625" t="n"/>
      <c r="P467" s="625" t="n"/>
      <c r="Q467" s="625" t="n"/>
      <c r="R467" s="625" t="n"/>
      <c r="S467" s="626" t="n"/>
      <c r="T467" s="46" t="inlineStr">
        <is>
          <t>м3</t>
        </is>
      </c>
      <c r="U467" s="43" t="n"/>
      <c r="V467" s="43" t="n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/>
      </c>
      <c r="X467" s="674" t="n"/>
      <c r="Y467" s="674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2" t="inlineStr">
        <is>
          <t>Ядрена копоть</t>
        </is>
      </c>
      <c r="C469" s="622" t="inlineStr">
        <is>
          <t>Вязанка</t>
        </is>
      </c>
      <c r="D469" s="913" t="n"/>
      <c r="E469" s="913" t="n"/>
      <c r="F469" s="914" t="n"/>
      <c r="G469" s="622" t="inlineStr">
        <is>
          <t>Стародворье</t>
        </is>
      </c>
      <c r="H469" s="913" t="n"/>
      <c r="I469" s="913" t="n"/>
      <c r="J469" s="913" t="n"/>
      <c r="K469" s="913" t="n"/>
      <c r="L469" s="914" t="n"/>
      <c r="M469" s="622" t="inlineStr">
        <is>
          <t>Особый рецепт</t>
        </is>
      </c>
      <c r="N469" s="914" t="n"/>
      <c r="O469" s="622" t="inlineStr">
        <is>
          <t>Баварушка</t>
        </is>
      </c>
      <c r="P469" s="914" t="n"/>
      <c r="Q469" s="622" t="inlineStr">
        <is>
          <t>Дугушка</t>
        </is>
      </c>
      <c r="R469" s="622" t="inlineStr">
        <is>
          <t>Зареченские</t>
        </is>
      </c>
      <c r="S469" s="914" t="n"/>
      <c r="T469" s="1" t="n"/>
      <c r="Y469" s="61" t="n"/>
      <c r="AB469" s="1" t="n"/>
    </row>
    <row r="470" ht="14.25" customHeight="1" thickTop="1">
      <c r="A470" s="623" t="inlineStr">
        <is>
          <t>СЕРИЯ</t>
        </is>
      </c>
      <c r="B470" s="622" t="inlineStr">
        <is>
          <t>Ядрена копоть</t>
        </is>
      </c>
      <c r="C470" s="622" t="inlineStr">
        <is>
          <t>Столичная</t>
        </is>
      </c>
      <c r="D470" s="622" t="inlineStr">
        <is>
          <t>Классическая</t>
        </is>
      </c>
      <c r="E470" s="622" t="inlineStr">
        <is>
          <t>Вязанка</t>
        </is>
      </c>
      <c r="F470" s="622" t="inlineStr">
        <is>
          <t>Сливушки</t>
        </is>
      </c>
      <c r="G470" s="622" t="inlineStr">
        <is>
          <t>Золоченная в печи</t>
        </is>
      </c>
      <c r="H470" s="622" t="inlineStr">
        <is>
          <t>Мясорубская</t>
        </is>
      </c>
      <c r="I470" s="622" t="inlineStr">
        <is>
          <t>Сочинка</t>
        </is>
      </c>
      <c r="J470" s="622" t="inlineStr">
        <is>
          <t>Бордо</t>
        </is>
      </c>
      <c r="K470" s="622" t="inlineStr">
        <is>
          <t>Фирменная</t>
        </is>
      </c>
      <c r="L470" s="622" t="inlineStr">
        <is>
          <t>Бавария</t>
        </is>
      </c>
      <c r="M470" s="622" t="inlineStr">
        <is>
          <t>Особая</t>
        </is>
      </c>
      <c r="N470" s="622" t="inlineStr">
        <is>
          <t>Особая Без свинины</t>
        </is>
      </c>
      <c r="O470" s="622" t="inlineStr">
        <is>
          <t>Филейбургская</t>
        </is>
      </c>
      <c r="P470" s="622" t="inlineStr">
        <is>
          <t>Балыкбургская</t>
        </is>
      </c>
      <c r="Q470" s="622" t="inlineStr">
        <is>
          <t>Дугушка</t>
        </is>
      </c>
      <c r="R470" s="622" t="inlineStr">
        <is>
          <t>Зареченские продукты</t>
        </is>
      </c>
      <c r="S470" s="622" t="inlineStr">
        <is>
          <t>Выгодная цена</t>
        </is>
      </c>
      <c r="T470" s="1" t="n"/>
      <c r="Y470" s="61" t="n"/>
      <c r="AB470" s="1" t="n"/>
    </row>
    <row r="471" ht="13.5" customHeight="1" thickBot="1">
      <c r="A471" s="915" t="n"/>
      <c r="B471" s="916" t="n"/>
      <c r="C471" s="916" t="n"/>
      <c r="D471" s="916" t="n"/>
      <c r="E471" s="916" t="n"/>
      <c r="F471" s="916" t="n"/>
      <c r="G471" s="916" t="n"/>
      <c r="H471" s="916" t="n"/>
      <c r="I471" s="916" t="n"/>
      <c r="J471" s="916" t="n"/>
      <c r="K471" s="916" t="n"/>
      <c r="L471" s="916" t="n"/>
      <c r="M471" s="916" t="n"/>
      <c r="N471" s="916" t="n"/>
      <c r="O471" s="916" t="n"/>
      <c r="P471" s="916" t="n"/>
      <c r="Q471" s="916" t="n"/>
      <c r="R471" s="916" t="n"/>
      <c r="S471" s="916" t="n"/>
      <c r="T471" s="1" t="n"/>
      <c r="Y471" s="61" t="n"/>
      <c r="AB471" s="1" t="n"/>
    </row>
    <row r="472" ht="18" customHeight="1" thickBot="1" thickTop="1">
      <c r="A472" s="47" t="inlineStr">
        <is>
          <t>ИТОГО, кг</t>
        </is>
      </c>
      <c r="B472" s="53">
        <f>IFERROR(V22*1,"0")+IFERROR(V26*1,"0")+IFERROR(V27*1,"0")+IFERROR(V28*1,"0")+IFERROR(V29*1,"0")+IFERROR(V30*1,"0")+IFERROR(V31*1,"0")+IFERROR(V35*1,"0")+IFERROR(V36*1,"0")+IFERROR(V40*1,"0")</f>
        <v/>
      </c>
      <c r="C472" s="53">
        <f>IFERROR(V46*1,"0")+IFERROR(V47*1,"0")</f>
        <v/>
      </c>
      <c r="D472" s="53">
        <f>IFERROR(V52*1,"0")+IFERROR(V53*1,"0")+IFERROR(V54*1,"0")</f>
        <v/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2" s="53">
        <f>IFERROR(V119*1,"0")+IFERROR(V120*1,"0")+IFERROR(V121*1,"0")+IFERROR(V122*1,"0")</f>
        <v/>
      </c>
      <c r="G472" s="53">
        <f>IFERROR(V128*1,"0")+IFERROR(V129*1,"0")+IFERROR(V130*1,"0")</f>
        <v/>
      </c>
      <c r="H472" s="53">
        <f>IFERROR(V135*1,"0")+IFERROR(V136*1,"0")+IFERROR(V137*1,"0")+IFERROR(V138*1,"0")+IFERROR(V139*1,"0")+IFERROR(V140*1,"0")+IFERROR(V141*1,"0")+IFERROR(V142*1,"0")</f>
        <v/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2" s="53">
        <f>IFERROR(V248*1,"0")+IFERROR(V249*1,"0")+IFERROR(V250*1,"0")+IFERROR(V251*1,"0")+IFERROR(V252*1,"0")+IFERROR(V253*1,"0")+IFERROR(V254*1,"0")+IFERROR(V258*1,"0")+IFERROR(V259*1,"0")</f>
        <v/>
      </c>
      <c r="L472" s="53">
        <f>IFERROR(V264*1,"0")+IFERROR(V268*1,"0")+IFERROR(V269*1,"0")+IFERROR(V270*1,"0")+IFERROR(V274*1,"0")+IFERROR(V278*1,"0")</f>
        <v/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72" s="53">
        <f>IFERROR(V435*1,"0")+IFERROR(V436*1,"0")+IFERROR(V440*1,"0")+IFERROR(V441*1,"0")+IFERROR(V445*1,"0")+IFERROR(V449*1,"0")+IFERROR(V450*1,"0")</f>
        <v/>
      </c>
      <c r="S472" s="53">
        <f>IFERROR(V455*1,"0")+IFERROR(V459*1,"0")</f>
        <v/>
      </c>
      <c r="T472" s="1" t="n"/>
      <c r="Y472" s="61" t="n"/>
      <c r="AB472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z5BJokagoXa6N1EWxIjBQ==" formatRows="1" sort="0" spinCount="100000" hashValue="GSTG968jO1hPpsy662h5LlnmFyoh3nw38GV4cy1zv4MRYRSaFFMq4vTjOB1JNlPWFDQOMJrtgiw43fsmUBn99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QutN5HRSAVPbxC2QIytAw==" formatRows="1" sort="0" spinCount="100000" hashValue="eacHPFa0W0d8zJMsGBorQ+Zzx/rW2cnUBdQ0erHSCwFq3buEN92Yji5sxM0mNJiSdMAZ3Eq83UlhfwczD3KCu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2023-09-15T11:09:05Z</dcterms:modified>
  <cp:lastModifiedBy>Uaer4</cp:lastModifiedBy>
</cp:coreProperties>
</file>