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9,23\25,09,23 КР_СЧ_РнД\"/>
    </mc:Choice>
  </mc:AlternateContent>
  <xr:revisionPtr revIDLastSave="0" documentId="13_ncr:1_{876D0BD9-37BF-4C8F-BB4B-050FC17C0C2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6" i="1" l="1"/>
  <c r="W127" i="1"/>
  <c r="W128" i="1"/>
  <c r="Y5" i="1" l="1"/>
  <c r="N140" i="1"/>
  <c r="W140" i="1" s="1"/>
  <c r="N139" i="1"/>
  <c r="W139" i="1" s="1"/>
  <c r="N138" i="1"/>
  <c r="W138" i="1" s="1"/>
  <c r="N137" i="1"/>
  <c r="W137" i="1" s="1"/>
  <c r="N136" i="1"/>
  <c r="W136" i="1" s="1"/>
  <c r="N135" i="1"/>
  <c r="W135" i="1" s="1"/>
  <c r="N134" i="1"/>
  <c r="W134" i="1" s="1"/>
  <c r="N133" i="1"/>
  <c r="W133" i="1" s="1"/>
  <c r="N132" i="1"/>
  <c r="W132" i="1" s="1"/>
  <c r="N131" i="1"/>
  <c r="W131" i="1" s="1"/>
  <c r="N130" i="1"/>
  <c r="W130" i="1" s="1"/>
  <c r="N129" i="1"/>
  <c r="W129" i="1" s="1"/>
  <c r="N98" i="1"/>
  <c r="W98" i="1" s="1"/>
  <c r="N39" i="1"/>
  <c r="W39" i="1" s="1"/>
  <c r="J17" i="1"/>
  <c r="J19" i="1"/>
  <c r="J21" i="1"/>
  <c r="J28" i="1"/>
  <c r="J30" i="1"/>
  <c r="J34" i="1"/>
  <c r="J35" i="1"/>
  <c r="J42" i="1"/>
  <c r="J44" i="1"/>
  <c r="J53" i="1"/>
  <c r="J57" i="1"/>
  <c r="J58" i="1"/>
  <c r="J66" i="1"/>
  <c r="J68" i="1"/>
  <c r="J73" i="1"/>
  <c r="J79" i="1"/>
  <c r="J81" i="1"/>
  <c r="J82" i="1"/>
  <c r="J84" i="1"/>
  <c r="J85" i="1"/>
  <c r="J86" i="1"/>
  <c r="J91" i="1"/>
  <c r="J94" i="1"/>
  <c r="J95" i="1"/>
  <c r="J101" i="1"/>
  <c r="J103" i="1"/>
  <c r="J108" i="1"/>
  <c r="J112" i="1"/>
  <c r="J119" i="1"/>
  <c r="N46" i="1"/>
  <c r="W46" i="1" s="1"/>
  <c r="N45" i="1"/>
  <c r="W45" i="1" s="1"/>
  <c r="N40" i="1"/>
  <c r="W40" i="1" s="1"/>
  <c r="N58" i="1"/>
  <c r="W58" i="1" s="1"/>
  <c r="M95" i="1" l="1"/>
  <c r="M85" i="1"/>
  <c r="M21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6" i="1"/>
  <c r="V45" i="1" l="1"/>
  <c r="V58" i="1"/>
  <c r="R58" i="1"/>
  <c r="S58" i="1"/>
  <c r="T58" i="1"/>
  <c r="L58" i="1"/>
  <c r="L6" i="1"/>
  <c r="L7" i="1"/>
  <c r="Q7" i="1" s="1"/>
  <c r="L8" i="1"/>
  <c r="L9" i="1"/>
  <c r="L10" i="1"/>
  <c r="L11" i="1"/>
  <c r="Q11" i="1" s="1"/>
  <c r="L13" i="1"/>
  <c r="L14" i="1"/>
  <c r="L15" i="1"/>
  <c r="L16" i="1"/>
  <c r="Q16" i="1" s="1"/>
  <c r="L17" i="1"/>
  <c r="Q17" i="1" s="1"/>
  <c r="L18" i="1"/>
  <c r="L19" i="1"/>
  <c r="L20" i="1"/>
  <c r="Q20" i="1" s="1"/>
  <c r="L21" i="1"/>
  <c r="L22" i="1"/>
  <c r="L23" i="1"/>
  <c r="L24" i="1"/>
  <c r="Q24" i="1" s="1"/>
  <c r="L25" i="1"/>
  <c r="L26" i="1"/>
  <c r="L27" i="1"/>
  <c r="L28" i="1"/>
  <c r="L29" i="1"/>
  <c r="L30" i="1"/>
  <c r="L31" i="1"/>
  <c r="Q31" i="1" s="1"/>
  <c r="L32" i="1"/>
  <c r="L33" i="1"/>
  <c r="L34" i="1"/>
  <c r="L35" i="1"/>
  <c r="L36" i="1"/>
  <c r="L37" i="1"/>
  <c r="L38" i="1"/>
  <c r="L39" i="1"/>
  <c r="L40" i="1"/>
  <c r="Q40" i="1" s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Q54" i="1" s="1"/>
  <c r="L55" i="1"/>
  <c r="L56" i="1"/>
  <c r="L57" i="1"/>
  <c r="L59" i="1"/>
  <c r="L60" i="1"/>
  <c r="L61" i="1"/>
  <c r="L62" i="1"/>
  <c r="Q62" i="1" s="1"/>
  <c r="L63" i="1"/>
  <c r="L64" i="1"/>
  <c r="L65" i="1"/>
  <c r="L66" i="1"/>
  <c r="L67" i="1"/>
  <c r="L68" i="1"/>
  <c r="L69" i="1"/>
  <c r="L70" i="1"/>
  <c r="L71" i="1"/>
  <c r="L72" i="1"/>
  <c r="L73" i="1"/>
  <c r="L74" i="1"/>
  <c r="Q74" i="1" s="1"/>
  <c r="L75" i="1"/>
  <c r="L76" i="1"/>
  <c r="L77" i="1"/>
  <c r="L78" i="1"/>
  <c r="L79" i="1"/>
  <c r="Q79" i="1" s="1"/>
  <c r="L80" i="1"/>
  <c r="L81" i="1"/>
  <c r="L82" i="1"/>
  <c r="Q82" i="1" s="1"/>
  <c r="L83" i="1"/>
  <c r="Q83" i="1" s="1"/>
  <c r="L84" i="1"/>
  <c r="L85" i="1"/>
  <c r="L86" i="1"/>
  <c r="L87" i="1"/>
  <c r="L88" i="1"/>
  <c r="L89" i="1"/>
  <c r="Q89" i="1" s="1"/>
  <c r="L90" i="1"/>
  <c r="L91" i="1"/>
  <c r="Q91" i="1" s="1"/>
  <c r="L92" i="1"/>
  <c r="Q92" i="1" s="1"/>
  <c r="L93" i="1"/>
  <c r="Q93" i="1" s="1"/>
  <c r="L94" i="1"/>
  <c r="Q94" i="1" s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Q112" i="1" s="1"/>
  <c r="L113" i="1"/>
  <c r="L114" i="1"/>
  <c r="L115" i="1"/>
  <c r="L116" i="1"/>
  <c r="L117" i="1"/>
  <c r="L118" i="1"/>
  <c r="L119" i="1"/>
  <c r="Q119" i="1" s="1"/>
  <c r="L120" i="1"/>
  <c r="L121" i="1"/>
  <c r="L122" i="1"/>
  <c r="L123" i="1"/>
  <c r="L124" i="1"/>
  <c r="L125" i="1"/>
  <c r="L12" i="1"/>
  <c r="E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6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6" i="1"/>
  <c r="F86" i="1"/>
  <c r="F26" i="1"/>
  <c r="F114" i="1"/>
  <c r="U8" i="1"/>
  <c r="U9" i="1"/>
  <c r="U10" i="1"/>
  <c r="U12" i="1"/>
  <c r="U13" i="1"/>
  <c r="U14" i="1"/>
  <c r="U22" i="1"/>
  <c r="U23" i="1"/>
  <c r="U25" i="1"/>
  <c r="U29" i="1"/>
  <c r="U33" i="1"/>
  <c r="U37" i="1"/>
  <c r="U39" i="1"/>
  <c r="U46" i="1"/>
  <c r="U49" i="1"/>
  <c r="U52" i="1"/>
  <c r="U55" i="1"/>
  <c r="U59" i="1"/>
  <c r="U60" i="1"/>
  <c r="U64" i="1"/>
  <c r="U65" i="1"/>
  <c r="U69" i="1"/>
  <c r="U76" i="1"/>
  <c r="U77" i="1"/>
  <c r="U78" i="1"/>
  <c r="U80" i="1"/>
  <c r="U88" i="1"/>
  <c r="U97" i="1"/>
  <c r="U98" i="1"/>
  <c r="U104" i="1"/>
  <c r="U105" i="1"/>
  <c r="U107" i="1"/>
  <c r="U110" i="1"/>
  <c r="U111" i="1"/>
  <c r="U115" i="1"/>
  <c r="U116" i="1"/>
  <c r="U117" i="1"/>
  <c r="U121" i="1"/>
  <c r="U6" i="1"/>
  <c r="G7" i="1"/>
  <c r="N7" i="1" s="1"/>
  <c r="W7" i="1" s="1"/>
  <c r="G8" i="1"/>
  <c r="G9" i="1"/>
  <c r="G10" i="1"/>
  <c r="G11" i="1"/>
  <c r="N11" i="1" s="1"/>
  <c r="W11" i="1" s="1"/>
  <c r="G12" i="1"/>
  <c r="G13" i="1"/>
  <c r="G14" i="1"/>
  <c r="G15" i="1"/>
  <c r="G16" i="1"/>
  <c r="N16" i="1" s="1"/>
  <c r="W16" i="1" s="1"/>
  <c r="G18" i="1"/>
  <c r="N18" i="1" s="1"/>
  <c r="W18" i="1" s="1"/>
  <c r="G19" i="1"/>
  <c r="G20" i="1"/>
  <c r="N20" i="1" s="1"/>
  <c r="W20" i="1" s="1"/>
  <c r="G21" i="1"/>
  <c r="G22" i="1"/>
  <c r="G23" i="1"/>
  <c r="G24" i="1"/>
  <c r="N24" i="1" s="1"/>
  <c r="W24" i="1" s="1"/>
  <c r="G25" i="1"/>
  <c r="G26" i="1"/>
  <c r="N26" i="1" s="1"/>
  <c r="W26" i="1" s="1"/>
  <c r="G27" i="1"/>
  <c r="N27" i="1" s="1"/>
  <c r="W27" i="1" s="1"/>
  <c r="G28" i="1"/>
  <c r="N28" i="1" s="1"/>
  <c r="W28" i="1" s="1"/>
  <c r="G29" i="1"/>
  <c r="G30" i="1"/>
  <c r="N30" i="1" s="1"/>
  <c r="W30" i="1" s="1"/>
  <c r="G31" i="1"/>
  <c r="N31" i="1" s="1"/>
  <c r="W31" i="1" s="1"/>
  <c r="G32" i="1"/>
  <c r="N32" i="1" s="1"/>
  <c r="W32" i="1" s="1"/>
  <c r="G33" i="1"/>
  <c r="G34" i="1"/>
  <c r="N34" i="1" s="1"/>
  <c r="W34" i="1" s="1"/>
  <c r="G35" i="1"/>
  <c r="N35" i="1" s="1"/>
  <c r="W35" i="1" s="1"/>
  <c r="G36" i="1"/>
  <c r="G37" i="1"/>
  <c r="G38" i="1"/>
  <c r="N38" i="1" s="1"/>
  <c r="W38" i="1" s="1"/>
  <c r="G41" i="1"/>
  <c r="N41" i="1" s="1"/>
  <c r="W41" i="1" s="1"/>
  <c r="G42" i="1"/>
  <c r="N42" i="1" s="1"/>
  <c r="W42" i="1" s="1"/>
  <c r="G43" i="1"/>
  <c r="N43" i="1" s="1"/>
  <c r="W43" i="1" s="1"/>
  <c r="G44" i="1"/>
  <c r="N44" i="1" s="1"/>
  <c r="W44" i="1" s="1"/>
  <c r="G47" i="1"/>
  <c r="N47" i="1" s="1"/>
  <c r="W47" i="1" s="1"/>
  <c r="G48" i="1"/>
  <c r="N48" i="1" s="1"/>
  <c r="W48" i="1" s="1"/>
  <c r="G49" i="1"/>
  <c r="W49" i="1" s="1"/>
  <c r="G50" i="1"/>
  <c r="N50" i="1" s="1"/>
  <c r="W50" i="1" s="1"/>
  <c r="G51" i="1"/>
  <c r="G52" i="1"/>
  <c r="W52" i="1" s="1"/>
  <c r="G53" i="1"/>
  <c r="N53" i="1" s="1"/>
  <c r="W53" i="1" s="1"/>
  <c r="G54" i="1"/>
  <c r="N54" i="1" s="1"/>
  <c r="W54" i="1" s="1"/>
  <c r="G55" i="1"/>
  <c r="W55" i="1" s="1"/>
  <c r="G56" i="1"/>
  <c r="N56" i="1" s="1"/>
  <c r="W56" i="1" s="1"/>
  <c r="G57" i="1"/>
  <c r="N57" i="1" s="1"/>
  <c r="W57" i="1" s="1"/>
  <c r="G59" i="1"/>
  <c r="G60" i="1"/>
  <c r="G61" i="1"/>
  <c r="N61" i="1" s="1"/>
  <c r="W61" i="1" s="1"/>
  <c r="G62" i="1"/>
  <c r="N62" i="1" s="1"/>
  <c r="W62" i="1" s="1"/>
  <c r="G63" i="1"/>
  <c r="G64" i="1"/>
  <c r="G65" i="1"/>
  <c r="G66" i="1"/>
  <c r="N66" i="1" s="1"/>
  <c r="W66" i="1" s="1"/>
  <c r="G67" i="1"/>
  <c r="N67" i="1" s="1"/>
  <c r="W67" i="1" s="1"/>
  <c r="G68" i="1"/>
  <c r="N68" i="1" s="1"/>
  <c r="W68" i="1" s="1"/>
  <c r="G69" i="1"/>
  <c r="G70" i="1"/>
  <c r="N70" i="1" s="1"/>
  <c r="W70" i="1" s="1"/>
  <c r="G71" i="1"/>
  <c r="N71" i="1" s="1"/>
  <c r="W71" i="1" s="1"/>
  <c r="G72" i="1"/>
  <c r="N72" i="1" s="1"/>
  <c r="W72" i="1" s="1"/>
  <c r="G73" i="1"/>
  <c r="N73" i="1" s="1"/>
  <c r="W73" i="1" s="1"/>
  <c r="G74" i="1"/>
  <c r="N74" i="1" s="1"/>
  <c r="W74" i="1" s="1"/>
  <c r="G75" i="1"/>
  <c r="N75" i="1" s="1"/>
  <c r="W75" i="1" s="1"/>
  <c r="G76" i="1"/>
  <c r="G77" i="1"/>
  <c r="G78" i="1"/>
  <c r="G79" i="1"/>
  <c r="N79" i="1" s="1"/>
  <c r="W79" i="1" s="1"/>
  <c r="G80" i="1"/>
  <c r="G81" i="1"/>
  <c r="G82" i="1"/>
  <c r="N82" i="1" s="1"/>
  <c r="W82" i="1" s="1"/>
  <c r="G83" i="1"/>
  <c r="N83" i="1" s="1"/>
  <c r="W83" i="1" s="1"/>
  <c r="G84" i="1"/>
  <c r="G85" i="1"/>
  <c r="N85" i="1" s="1"/>
  <c r="W85" i="1" s="1"/>
  <c r="G86" i="1"/>
  <c r="N86" i="1" s="1"/>
  <c r="W86" i="1" s="1"/>
  <c r="G87" i="1"/>
  <c r="N87" i="1" s="1"/>
  <c r="W87" i="1" s="1"/>
  <c r="G88" i="1"/>
  <c r="G89" i="1"/>
  <c r="N89" i="1" s="1"/>
  <c r="W89" i="1" s="1"/>
  <c r="G90" i="1"/>
  <c r="G91" i="1"/>
  <c r="N91" i="1" s="1"/>
  <c r="W91" i="1" s="1"/>
  <c r="G92" i="1"/>
  <c r="N92" i="1" s="1"/>
  <c r="W92" i="1" s="1"/>
  <c r="G93" i="1"/>
  <c r="N93" i="1" s="1"/>
  <c r="W93" i="1" s="1"/>
  <c r="G94" i="1"/>
  <c r="N94" i="1" s="1"/>
  <c r="W94" i="1" s="1"/>
  <c r="G95" i="1"/>
  <c r="N95" i="1" s="1"/>
  <c r="W95" i="1" s="1"/>
  <c r="G96" i="1"/>
  <c r="N96" i="1" s="1"/>
  <c r="W96" i="1" s="1"/>
  <c r="G97" i="1"/>
  <c r="G99" i="1"/>
  <c r="N99" i="1" s="1"/>
  <c r="W99" i="1" s="1"/>
  <c r="G100" i="1"/>
  <c r="G101" i="1"/>
  <c r="G102" i="1"/>
  <c r="G103" i="1"/>
  <c r="N103" i="1" s="1"/>
  <c r="W103" i="1" s="1"/>
  <c r="G104" i="1"/>
  <c r="G105" i="1"/>
  <c r="G106" i="1"/>
  <c r="G107" i="1"/>
  <c r="W107" i="1" s="1"/>
  <c r="G108" i="1"/>
  <c r="N108" i="1" s="1"/>
  <c r="W108" i="1" s="1"/>
  <c r="G109" i="1"/>
  <c r="N109" i="1" s="1"/>
  <c r="W109" i="1" s="1"/>
  <c r="G110" i="1"/>
  <c r="G111" i="1"/>
  <c r="G112" i="1"/>
  <c r="N112" i="1" s="1"/>
  <c r="W112" i="1" s="1"/>
  <c r="G113" i="1"/>
  <c r="G114" i="1"/>
  <c r="G115" i="1"/>
  <c r="G116" i="1"/>
  <c r="G117" i="1"/>
  <c r="G118" i="1"/>
  <c r="N118" i="1" s="1"/>
  <c r="W118" i="1" s="1"/>
  <c r="G119" i="1"/>
  <c r="N119" i="1" s="1"/>
  <c r="W119" i="1" s="1"/>
  <c r="G120" i="1"/>
  <c r="G121" i="1"/>
  <c r="G122" i="1"/>
  <c r="G123" i="1"/>
  <c r="W123" i="1" s="1"/>
  <c r="G124" i="1"/>
  <c r="W124" i="1" s="1"/>
  <c r="G125" i="1"/>
  <c r="W125" i="1" s="1"/>
  <c r="G6" i="1"/>
  <c r="O5" i="1"/>
  <c r="K5" i="1"/>
  <c r="I5" i="1"/>
  <c r="H5" i="1"/>
  <c r="V6" i="1" l="1"/>
  <c r="N6" i="1"/>
  <c r="V122" i="1"/>
  <c r="N122" i="1"/>
  <c r="W122" i="1" s="1"/>
  <c r="V120" i="1"/>
  <c r="N120" i="1"/>
  <c r="W120" i="1" s="1"/>
  <c r="V116" i="1"/>
  <c r="N116" i="1"/>
  <c r="W116" i="1" s="1"/>
  <c r="V114" i="1"/>
  <c r="N114" i="1"/>
  <c r="W114" i="1" s="1"/>
  <c r="V110" i="1"/>
  <c r="N110" i="1"/>
  <c r="W110" i="1" s="1"/>
  <c r="V106" i="1"/>
  <c r="N106" i="1"/>
  <c r="W106" i="1" s="1"/>
  <c r="V104" i="1"/>
  <c r="N104" i="1"/>
  <c r="W104" i="1" s="1"/>
  <c r="V102" i="1"/>
  <c r="N102" i="1"/>
  <c r="W102" i="1" s="1"/>
  <c r="V100" i="1"/>
  <c r="N100" i="1"/>
  <c r="W100" i="1" s="1"/>
  <c r="V90" i="1"/>
  <c r="N90" i="1"/>
  <c r="W90" i="1" s="1"/>
  <c r="V88" i="1"/>
  <c r="N88" i="1"/>
  <c r="W88" i="1" s="1"/>
  <c r="V84" i="1"/>
  <c r="N84" i="1"/>
  <c r="W84" i="1" s="1"/>
  <c r="V80" i="1"/>
  <c r="N80" i="1"/>
  <c r="W80" i="1" s="1"/>
  <c r="V78" i="1"/>
  <c r="N78" i="1"/>
  <c r="W78" i="1" s="1"/>
  <c r="V76" i="1"/>
  <c r="N76" i="1"/>
  <c r="W76" i="1" s="1"/>
  <c r="V64" i="1"/>
  <c r="N64" i="1"/>
  <c r="W64" i="1" s="1"/>
  <c r="V60" i="1"/>
  <c r="N60" i="1"/>
  <c r="W60" i="1" s="1"/>
  <c r="V55" i="1"/>
  <c r="V51" i="1"/>
  <c r="N51" i="1"/>
  <c r="W51" i="1" s="1"/>
  <c r="V49" i="1"/>
  <c r="V39" i="1"/>
  <c r="V37" i="1"/>
  <c r="N37" i="1"/>
  <c r="W37" i="1" s="1"/>
  <c r="V33" i="1"/>
  <c r="N33" i="1"/>
  <c r="W33" i="1" s="1"/>
  <c r="V29" i="1"/>
  <c r="N29" i="1"/>
  <c r="W29" i="1" s="1"/>
  <c r="V25" i="1"/>
  <c r="N25" i="1"/>
  <c r="W25" i="1" s="1"/>
  <c r="V23" i="1"/>
  <c r="N23" i="1"/>
  <c r="W23" i="1" s="1"/>
  <c r="V21" i="1"/>
  <c r="N21" i="1"/>
  <c r="W21" i="1" s="1"/>
  <c r="V19" i="1"/>
  <c r="N19" i="1"/>
  <c r="W19" i="1" s="1"/>
  <c r="V15" i="1"/>
  <c r="N15" i="1"/>
  <c r="W15" i="1" s="1"/>
  <c r="V13" i="1"/>
  <c r="N13" i="1"/>
  <c r="W13" i="1" s="1"/>
  <c r="V9" i="1"/>
  <c r="N9" i="1"/>
  <c r="W9" i="1" s="1"/>
  <c r="V121" i="1"/>
  <c r="N121" i="1"/>
  <c r="W121" i="1" s="1"/>
  <c r="V117" i="1"/>
  <c r="N117" i="1"/>
  <c r="W117" i="1" s="1"/>
  <c r="V115" i="1"/>
  <c r="N115" i="1"/>
  <c r="W115" i="1" s="1"/>
  <c r="V113" i="1"/>
  <c r="N113" i="1"/>
  <c r="W113" i="1" s="1"/>
  <c r="V111" i="1"/>
  <c r="N111" i="1"/>
  <c r="W111" i="1" s="1"/>
  <c r="V105" i="1"/>
  <c r="N105" i="1"/>
  <c r="W105" i="1" s="1"/>
  <c r="V101" i="1"/>
  <c r="N101" i="1"/>
  <c r="W101" i="1" s="1"/>
  <c r="V97" i="1"/>
  <c r="N97" i="1"/>
  <c r="W97" i="1" s="1"/>
  <c r="V81" i="1"/>
  <c r="N81" i="1"/>
  <c r="W81" i="1" s="1"/>
  <c r="V77" i="1"/>
  <c r="N77" i="1"/>
  <c r="W77" i="1" s="1"/>
  <c r="V69" i="1"/>
  <c r="N69" i="1"/>
  <c r="W69" i="1" s="1"/>
  <c r="V65" i="1"/>
  <c r="N65" i="1"/>
  <c r="W65" i="1" s="1"/>
  <c r="V63" i="1"/>
  <c r="N63" i="1"/>
  <c r="W63" i="1" s="1"/>
  <c r="V59" i="1"/>
  <c r="N59" i="1"/>
  <c r="W59" i="1" s="1"/>
  <c r="V52" i="1"/>
  <c r="V36" i="1"/>
  <c r="N36" i="1"/>
  <c r="W36" i="1" s="1"/>
  <c r="V22" i="1"/>
  <c r="N22" i="1"/>
  <c r="W22" i="1" s="1"/>
  <c r="V14" i="1"/>
  <c r="N14" i="1"/>
  <c r="W14" i="1" s="1"/>
  <c r="V12" i="1"/>
  <c r="N12" i="1"/>
  <c r="W12" i="1" s="1"/>
  <c r="V10" i="1"/>
  <c r="N10" i="1"/>
  <c r="W10" i="1" s="1"/>
  <c r="V8" i="1"/>
  <c r="N8" i="1"/>
  <c r="W8" i="1" s="1"/>
  <c r="Q26" i="1"/>
  <c r="P114" i="1"/>
  <c r="Q114" i="1"/>
  <c r="Q86" i="1"/>
  <c r="P86" i="1"/>
  <c r="P125" i="1"/>
  <c r="Q125" i="1"/>
  <c r="P123" i="1"/>
  <c r="Q123" i="1"/>
  <c r="P121" i="1"/>
  <c r="Q121" i="1"/>
  <c r="P117" i="1"/>
  <c r="Q117" i="1"/>
  <c r="P115" i="1"/>
  <c r="Q115" i="1"/>
  <c r="P113" i="1"/>
  <c r="Q113" i="1"/>
  <c r="P111" i="1"/>
  <c r="Q111" i="1"/>
  <c r="M109" i="1"/>
  <c r="P109" i="1" s="1"/>
  <c r="Q109" i="1"/>
  <c r="P107" i="1"/>
  <c r="Q107" i="1"/>
  <c r="P105" i="1"/>
  <c r="Q105" i="1"/>
  <c r="M103" i="1"/>
  <c r="P103" i="1" s="1"/>
  <c r="Q103" i="1"/>
  <c r="P101" i="1"/>
  <c r="Q101" i="1"/>
  <c r="M99" i="1"/>
  <c r="P99" i="1" s="1"/>
  <c r="Q99" i="1"/>
  <c r="P97" i="1"/>
  <c r="Q97" i="1"/>
  <c r="P95" i="1"/>
  <c r="Q95" i="1"/>
  <c r="M87" i="1"/>
  <c r="P87" i="1" s="1"/>
  <c r="Q87" i="1"/>
  <c r="Q85" i="1"/>
  <c r="P85" i="1"/>
  <c r="Q81" i="1"/>
  <c r="P81" i="1"/>
  <c r="Q77" i="1"/>
  <c r="P77" i="1"/>
  <c r="M75" i="1"/>
  <c r="P75" i="1" s="1"/>
  <c r="Q75" i="1"/>
  <c r="Q73" i="1"/>
  <c r="P73" i="1"/>
  <c r="M71" i="1"/>
  <c r="P71" i="1" s="1"/>
  <c r="Q71" i="1"/>
  <c r="Q69" i="1"/>
  <c r="P69" i="1"/>
  <c r="M67" i="1"/>
  <c r="P67" i="1" s="1"/>
  <c r="Q67" i="1"/>
  <c r="Q65" i="1"/>
  <c r="P65" i="1"/>
  <c r="Q63" i="1"/>
  <c r="P63" i="1"/>
  <c r="M61" i="1"/>
  <c r="P61" i="1" s="1"/>
  <c r="Q61" i="1"/>
  <c r="Q59" i="1"/>
  <c r="P59" i="1"/>
  <c r="M56" i="1"/>
  <c r="P56" i="1" s="1"/>
  <c r="Q56" i="1"/>
  <c r="Q52" i="1"/>
  <c r="P52" i="1"/>
  <c r="Q50" i="1"/>
  <c r="P50" i="1"/>
  <c r="M48" i="1"/>
  <c r="P48" i="1" s="1"/>
  <c r="Q48" i="1"/>
  <c r="Q46" i="1"/>
  <c r="P46" i="1"/>
  <c r="M44" i="1"/>
  <c r="P44" i="1" s="1"/>
  <c r="Q44" i="1"/>
  <c r="Q42" i="1"/>
  <c r="P42" i="1"/>
  <c r="M38" i="1"/>
  <c r="P38" i="1" s="1"/>
  <c r="Q38" i="1"/>
  <c r="Q36" i="1"/>
  <c r="P36" i="1"/>
  <c r="M34" i="1"/>
  <c r="P34" i="1" s="1"/>
  <c r="Q34" i="1"/>
  <c r="Q32" i="1"/>
  <c r="P32" i="1"/>
  <c r="M30" i="1"/>
  <c r="P30" i="1" s="1"/>
  <c r="Q30" i="1"/>
  <c r="M28" i="1"/>
  <c r="P28" i="1" s="1"/>
  <c r="Q28" i="1"/>
  <c r="Q22" i="1"/>
  <c r="P22" i="1"/>
  <c r="Q18" i="1"/>
  <c r="P18" i="1"/>
  <c r="Q14" i="1"/>
  <c r="P14" i="1"/>
  <c r="Q9" i="1"/>
  <c r="P9" i="1"/>
  <c r="Q12" i="1"/>
  <c r="P12" i="1"/>
  <c r="P124" i="1"/>
  <c r="Q124" i="1"/>
  <c r="P122" i="1"/>
  <c r="Q122" i="1"/>
  <c r="P120" i="1"/>
  <c r="Q120" i="1"/>
  <c r="M118" i="1"/>
  <c r="P118" i="1" s="1"/>
  <c r="Q118" i="1"/>
  <c r="P116" i="1"/>
  <c r="Q116" i="1"/>
  <c r="P110" i="1"/>
  <c r="Q110" i="1"/>
  <c r="P108" i="1"/>
  <c r="Q108" i="1"/>
  <c r="P106" i="1"/>
  <c r="Q106" i="1"/>
  <c r="P104" i="1"/>
  <c r="Q104" i="1"/>
  <c r="P102" i="1"/>
  <c r="Q102" i="1"/>
  <c r="P100" i="1"/>
  <c r="Q100" i="1"/>
  <c r="P98" i="1"/>
  <c r="Q98" i="1"/>
  <c r="P96" i="1"/>
  <c r="Q96" i="1"/>
  <c r="Q90" i="1"/>
  <c r="P90" i="1"/>
  <c r="Q88" i="1"/>
  <c r="P88" i="1"/>
  <c r="Q84" i="1"/>
  <c r="P84" i="1"/>
  <c r="Q80" i="1"/>
  <c r="P80" i="1"/>
  <c r="Q78" i="1"/>
  <c r="P78" i="1"/>
  <c r="Q76" i="1"/>
  <c r="P76" i="1"/>
  <c r="M72" i="1"/>
  <c r="P72" i="1" s="1"/>
  <c r="Q72" i="1"/>
  <c r="M70" i="1"/>
  <c r="P70" i="1" s="1"/>
  <c r="Q70" i="1"/>
  <c r="M68" i="1"/>
  <c r="P68" i="1" s="1"/>
  <c r="Q68" i="1"/>
  <c r="M66" i="1"/>
  <c r="P66" i="1" s="1"/>
  <c r="Q66" i="1"/>
  <c r="Q64" i="1"/>
  <c r="P64" i="1"/>
  <c r="Q60" i="1"/>
  <c r="P60" i="1"/>
  <c r="M57" i="1"/>
  <c r="P57" i="1" s="1"/>
  <c r="Q57" i="1"/>
  <c r="Q55" i="1"/>
  <c r="P55" i="1"/>
  <c r="M53" i="1"/>
  <c r="P53" i="1" s="1"/>
  <c r="Q53" i="1"/>
  <c r="Q51" i="1"/>
  <c r="P51" i="1"/>
  <c r="Q49" i="1"/>
  <c r="P49" i="1"/>
  <c r="M47" i="1"/>
  <c r="P47" i="1" s="1"/>
  <c r="Q47" i="1"/>
  <c r="Q45" i="1"/>
  <c r="P45" i="1"/>
  <c r="M43" i="1"/>
  <c r="P43" i="1" s="1"/>
  <c r="Q43" i="1"/>
  <c r="Q41" i="1"/>
  <c r="P41" i="1"/>
  <c r="Q39" i="1"/>
  <c r="P39" i="1"/>
  <c r="Q37" i="1"/>
  <c r="P37" i="1"/>
  <c r="Q35" i="1"/>
  <c r="P35" i="1"/>
  <c r="Q33" i="1"/>
  <c r="P33" i="1"/>
  <c r="Q29" i="1"/>
  <c r="P29" i="1"/>
  <c r="M27" i="1"/>
  <c r="P27" i="1" s="1"/>
  <c r="Q27" i="1"/>
  <c r="Q25" i="1"/>
  <c r="P25" i="1"/>
  <c r="Q23" i="1"/>
  <c r="P23" i="1"/>
  <c r="Q21" i="1"/>
  <c r="P21" i="1"/>
  <c r="Q19" i="1"/>
  <c r="P19" i="1"/>
  <c r="Q15" i="1"/>
  <c r="P15" i="1"/>
  <c r="Q13" i="1"/>
  <c r="P13" i="1"/>
  <c r="Q10" i="1"/>
  <c r="P10" i="1"/>
  <c r="Q8" i="1"/>
  <c r="P8" i="1"/>
  <c r="Q6" i="1"/>
  <c r="P6" i="1"/>
  <c r="Q58" i="1"/>
  <c r="P58" i="1"/>
  <c r="M26" i="1"/>
  <c r="P26" i="1" s="1"/>
  <c r="V108" i="1"/>
  <c r="M119" i="1"/>
  <c r="P119" i="1" s="1"/>
  <c r="M93" i="1"/>
  <c r="P93" i="1" s="1"/>
  <c r="M91" i="1"/>
  <c r="P91" i="1" s="1"/>
  <c r="M89" i="1"/>
  <c r="P89" i="1" s="1"/>
  <c r="M83" i="1"/>
  <c r="P83" i="1" s="1"/>
  <c r="M79" i="1"/>
  <c r="P79" i="1" s="1"/>
  <c r="M54" i="1"/>
  <c r="P54" i="1" s="1"/>
  <c r="M40" i="1"/>
  <c r="P40" i="1" s="1"/>
  <c r="M24" i="1"/>
  <c r="P24" i="1" s="1"/>
  <c r="M20" i="1"/>
  <c r="P20" i="1" s="1"/>
  <c r="M16" i="1"/>
  <c r="P16" i="1" s="1"/>
  <c r="M11" i="1"/>
  <c r="P11" i="1" s="1"/>
  <c r="M7" i="1"/>
  <c r="P7" i="1" s="1"/>
  <c r="V125" i="1"/>
  <c r="V73" i="1"/>
  <c r="M112" i="1"/>
  <c r="P112" i="1" s="1"/>
  <c r="M94" i="1"/>
  <c r="P94" i="1" s="1"/>
  <c r="M92" i="1"/>
  <c r="P92" i="1" s="1"/>
  <c r="M82" i="1"/>
  <c r="P82" i="1" s="1"/>
  <c r="M74" i="1"/>
  <c r="P74" i="1" s="1"/>
  <c r="M62" i="1"/>
  <c r="P62" i="1" s="1"/>
  <c r="M31" i="1"/>
  <c r="P31" i="1" s="1"/>
  <c r="P17" i="1"/>
  <c r="T5" i="1"/>
  <c r="V75" i="1"/>
  <c r="V96" i="1"/>
  <c r="R5" i="1"/>
  <c r="F5" i="1"/>
  <c r="V87" i="1"/>
  <c r="V98" i="1"/>
  <c r="V27" i="1"/>
  <c r="V32" i="1"/>
  <c r="V34" i="1"/>
  <c r="V18" i="1"/>
  <c r="J5" i="1"/>
  <c r="S5" i="1"/>
  <c r="L5" i="1"/>
  <c r="W6" i="1" l="1"/>
  <c r="W5" i="1" s="1"/>
  <c r="N5" i="1"/>
  <c r="V57" i="1"/>
  <c r="V43" i="1"/>
  <c r="V47" i="1"/>
  <c r="V70" i="1"/>
  <c r="V118" i="1"/>
  <c r="V67" i="1"/>
  <c r="V99" i="1"/>
  <c r="V38" i="1"/>
  <c r="V103" i="1"/>
  <c r="V28" i="1"/>
  <c r="V93" i="1"/>
  <c r="V79" i="1"/>
  <c r="V26" i="1"/>
  <c r="V112" i="1"/>
  <c r="V40" i="1"/>
  <c r="V86" i="1"/>
  <c r="V11" i="1"/>
  <c r="V94" i="1"/>
  <c r="V119" i="1"/>
  <c r="V16" i="1"/>
  <c r="V35" i="1"/>
  <c r="V82" i="1"/>
  <c r="V30" i="1"/>
  <c r="V61" i="1"/>
  <c r="V44" i="1"/>
  <c r="V41" i="1"/>
  <c r="V53" i="1"/>
  <c r="V66" i="1"/>
  <c r="V74" i="1"/>
  <c r="V24" i="1"/>
  <c r="V54" i="1"/>
  <c r="V71" i="1"/>
  <c r="V83" i="1"/>
  <c r="V89" i="1"/>
  <c r="V95" i="1"/>
  <c r="V109" i="1"/>
  <c r="V62" i="1"/>
  <c r="V7" i="1"/>
  <c r="V48" i="1"/>
  <c r="V85" i="1"/>
  <c r="V107" i="1"/>
  <c r="V46" i="1"/>
  <c r="V91" i="1"/>
  <c r="V123" i="1"/>
  <c r="V17" i="1"/>
  <c r="V42" i="1"/>
  <c r="V124" i="1"/>
  <c r="V31" i="1"/>
  <c r="V72" i="1"/>
  <c r="V68" i="1"/>
  <c r="V92" i="1"/>
  <c r="M5" i="1"/>
  <c r="V20" i="1"/>
  <c r="V50" i="1"/>
  <c r="V56" i="1"/>
  <c r="V5" i="1" l="1"/>
</calcChain>
</file>

<file path=xl/sharedStrings.xml><?xml version="1.0" encoding="utf-8"?>
<sst xmlns="http://schemas.openxmlformats.org/spreadsheetml/2006/main" count="316" uniqueCount="165">
  <si>
    <t>Период: 18.09.2023 - 25.09.2023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</si>
  <si>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</si>
  <si>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</si>
  <si>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</si>
  <si>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</si>
  <si>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</si>
  <si>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</si>
  <si>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</si>
  <si>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</si>
  <si>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</si>
  <si>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</si>
  <si>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</si>
  <si>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</si>
  <si>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</si>
  <si>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</si>
  <si>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</si>
  <si>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</si>
  <si>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</si>
  <si>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</si>
  <si>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</si>
  <si>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</si>
  <si>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</si>
  <si>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</si>
  <si>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</si>
  <si>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</si>
  <si>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</si>
  <si>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</si>
  <si>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</si>
  <si>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</si>
  <si>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</si>
  <si>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</si>
  <si>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</si>
  <si>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</si>
  <si>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</si>
  <si>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</si>
  <si>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</si>
  <si>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</si>
  <si>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</si>
  <si>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</si>
  <si>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</si>
  <si>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</si>
  <si>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</si>
  <si>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</si>
  <si>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</si>
  <si>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</si>
  <si>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</si>
  <si>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</si>
  <si>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</si>
  <si>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</si>
  <si>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</si>
  <si>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</si>
  <si>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</si>
  <si>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</si>
  <si>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</si>
  <si>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</si>
  <si>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</si>
  <si>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</si>
  <si>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</si>
  <si>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</si>
  <si>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</si>
  <si>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</si>
  <si>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</si>
  <si>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</si>
  <si>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</si>
  <si>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</si>
  <si>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</si>
  <si>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</si>
  <si>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</si>
  <si>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</si>
  <si>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</si>
  <si>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</si>
  <si>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</si>
  <si>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</si>
  <si>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</si>
  <si>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</si>
  <si>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</si>
  <si>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</si>
  <si>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</si>
  <si>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</si>
  <si>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</si>
  <si>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</si>
  <si>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</si>
  <si>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</si>
  <si>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</si>
  <si>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</si>
  <si>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</si>
  <si>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</si>
  <si>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</si>
  <si>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</si>
  <si>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</si>
  <si>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</si>
  <si>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</si>
  <si>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</si>
  <si>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</si>
  <si>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</si>
  <si>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</si>
  <si>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</si>
  <si>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</si>
  <si>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</si>
  <si>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</si>
  <si>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</si>
  <si>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</si>
  <si>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</si>
  <si>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</si>
  <si>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</si>
  <si>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</si>
  <si>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</si>
  <si>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</si>
  <si>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</si>
  <si>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</si>
  <si>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</si>
  <si>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</si>
  <si>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</si>
  <si>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</si>
  <si>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</si>
  <si>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</si>
  <si>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</si>
  <si>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</si>
  <si>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</si>
  <si>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</si>
  <si>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</si>
  <si>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</si>
  <si>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</si>
  <si>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</si>
  <si>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</si>
  <si>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</si>
  <si>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</si>
  <si>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</si>
  <si>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</si>
  <si>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</si>
  <si>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</si>
  <si>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</si>
  <si>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</si>
  <si>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</si>
  <si>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</si>
  <si>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</si>
  <si>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</si>
  <si>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07,09</t>
  </si>
  <si>
    <t>ср 11,09</t>
  </si>
  <si>
    <t>коментарий</t>
  </si>
  <si>
    <t>вес</t>
  </si>
  <si>
    <t>ср 18,09</t>
  </si>
  <si>
    <t>не в матрице</t>
  </si>
  <si>
    <t xml:space="preserve"> 231  Колбаса Молочная по-стародворски, ВЕС   ПОКОМ</t>
  </si>
  <si>
    <t>необходимо увеличить продажи</t>
  </si>
  <si>
    <t>заказ в дороге</t>
  </si>
  <si>
    <t>забрал Пушкарный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</si>
  <si>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</si>
  <si>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</si>
  <si>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</si>
  <si>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</si>
  <si>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</si>
  <si>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П/к колбасы Кракушка пряная с сальцем Бавария Фикс.вес 0,3 н/о в/у Стародворье</t>
  </si>
  <si>
    <t>Сардельки Баварские Бавария фикс.вес 0,38 п/а мгс Стародворье</t>
  </si>
  <si>
    <t>В/к колбасы «Рубленая Запеченная» Фикс.вес 0,6 Вектор ТМ «Дугушка»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</si>
  <si>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</si>
  <si>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</si>
  <si>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с/к колбасы «Балыкбургская с мраморным балыком и нотками кориандра» ф/в 0,03 нарезка ТМ «Баварушка»</t>
  </si>
  <si>
    <t>В/к колбасы «Сочинка по-европейски с сочной грудинкой» Весовой фиброуз ТМ «Стародворье»</t>
  </si>
  <si>
    <t>от Лукашенко</t>
  </si>
  <si>
    <t>перемещение из Сочи</t>
  </si>
  <si>
    <t>Конечный заказ, в кг</t>
  </si>
  <si>
    <t>ЗАКАЗ КРАСНОДАР</t>
  </si>
  <si>
    <t>УТВЕРДИЛ МОЛОСТВОВ</t>
  </si>
  <si>
    <t>устаревшее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</si>
</sst>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2" x14ac:knownFonts="1">
    <font>
      <sz val="8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  <charset val="204"/>
    </font>
    <font>
      <sz val="8"/>
      <name val="Arial"/>
      <family val="2"/>
      <charset val="204"/>
    </font>
    <font>
      <u/>
      <sz val="1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4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0" borderId="0" xfId="0" applyNumberFormat="1" applyFont="1"/>
    <xf numFmtId="164" fontId="6" fillId="5" borderId="0" xfId="0" applyNumberFormat="1" applyFont="1" applyFill="1" applyAlignment="1">
      <alignment horizontal="right" vertical="top"/>
    </xf>
    <xf numFmtId="164" fontId="7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4" fillId="7" borderId="0" xfId="0" applyNumberFormat="1" applyFont="1" applyFill="1" applyAlignment="1"/>
    <xf numFmtId="164" fontId="4" fillId="0" borderId="1" xfId="0" applyNumberFormat="1" applyFont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8" fillId="6" borderId="1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4" fillId="6" borderId="0" xfId="0" applyNumberFormat="1" applyFont="1" applyFill="1" applyAlignment="1"/>
    <xf numFmtId="164" fontId="0" fillId="6" borderId="3" xfId="0" applyNumberFormat="1" applyFill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7" xfId="0" applyNumberFormat="1" applyBorder="1" applyAlignment="1"/>
    <xf numFmtId="164" fontId="0" fillId="0" borderId="8" xfId="0" applyNumberFormat="1" applyBorder="1" applyAlignment="1"/>
    <xf numFmtId="164" fontId="4" fillId="7" borderId="9" xfId="0" applyNumberFormat="1" applyFont="1" applyFill="1" applyBorder="1" applyAlignment="1"/>
    <xf numFmtId="164" fontId="0" fillId="0" borderId="1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Border="1" applyAlignment="1"/>
    <xf numFmtId="164" fontId="4" fillId="7" borderId="11" xfId="0" applyNumberFormat="1" applyFont="1" applyFill="1" applyBorder="1" applyAlignment="1"/>
    <xf numFmtId="164" fontId="0" fillId="0" borderId="12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164" fontId="0" fillId="0" borderId="13" xfId="0" applyNumberFormat="1" applyBorder="1" applyAlignment="1"/>
    <xf numFmtId="164" fontId="0" fillId="0" borderId="14" xfId="0" applyNumberFormat="1" applyBorder="1" applyAlignment="1"/>
    <xf numFmtId="164" fontId="4" fillId="7" borderId="15" xfId="0" applyNumberFormat="1" applyFont="1" applyFill="1" applyBorder="1" applyAlignment="1"/>
    <xf numFmtId="164" fontId="0" fillId="0" borderId="0" xfId="0" applyNumberFormat="1" applyAlignment="1">
      <alignment wrapText="1"/>
    </xf>
    <xf numFmtId="164" fontId="4" fillId="4" borderId="0" xfId="0" applyNumberFormat="1" applyFont="1" applyFill="1" applyAlignment="1">
      <alignment vertical="justify"/>
    </xf>
    <xf numFmtId="164" fontId="0" fillId="4" borderId="0" xfId="0" applyNumberFormat="1" applyFill="1"/>
    <xf numFmtId="165" fontId="0" fillId="4" borderId="0" xfId="0" applyNumberFormat="1" applyFill="1"/>
    <xf numFmtId="164" fontId="0" fillId="0" borderId="0" xfId="0" applyNumberFormat="1" applyAlignment="1">
      <alignment horizontal="center" vertical="center"/>
    </xf>
    <xf numFmtId="164" fontId="0" fillId="8" borderId="0" xfId="0" applyNumberFormat="1" applyFill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10" fillId="9" borderId="3" xfId="0" applyNumberFormat="1" applyFont="1" applyFill="1" applyBorder="1" applyAlignment="1"/>
    <xf numFmtId="164" fontId="0" fillId="0" borderId="3" xfId="0" applyNumberFormat="1" applyFill="1" applyBorder="1" applyAlignment="1"/>
    <xf numFmtId="164" fontId="10" fillId="9" borderId="8" xfId="0" applyNumberFormat="1" applyFont="1" applyFill="1" applyBorder="1" applyAlignment="1"/>
    <xf numFmtId="164" fontId="10" fillId="9" borderId="14" xfId="0" applyNumberFormat="1" applyFont="1" applyFill="1" applyBorder="1" applyAlignment="1"/>
    <xf numFmtId="164" fontId="11" fillId="0" borderId="0" xfId="0" applyNumberFormat="1" applyFont="1" applyAlignment="1">
      <alignment wrapText="1"/>
    </xf>
    <xf numFmtId="164" fontId="9" fillId="0" borderId="7" xfId="0" applyNumberFormat="1" applyFont="1" applyBorder="1" applyAlignment="1">
      <alignment vertical="center"/>
    </xf>
    <xf numFmtId="164" fontId="9" fillId="0" borderId="0" xfId="0" applyNumberFormat="1" applyFont="1" applyBorder="1" applyAlignment="1">
      <alignment vertical="center"/>
    </xf>
    <xf numFmtId="164" fontId="9" fillId="0" borderId="13" xfId="0" applyNumberFormat="1" applyFont="1" applyBorder="1" applyAlignment="1">
      <alignment vertical="center"/>
    </xf>
    <xf numFmtId="2" fontId="0" fillId="0" borderId="7" xfId="0" applyNumberFormat="1" applyBorder="1" applyAlignment="1"/>
    <xf numFmtId="2" fontId="0" fillId="0" borderId="0" xfId="0" applyNumberFormat="1" applyBorder="1" applyAlignment="1"/>
    <xf numFmtId="2" fontId="0" fillId="0" borderId="13" xfId="0" applyNumberFormat="1" applyBorder="1" applyAlignment="1"/>
    <xf numFmtId="164" fontId="0" fillId="9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8" borderId="3" xfId="0" applyNumberFormat="1" applyFill="1" applyBorder="1" applyAlignment="1"/>
    <xf numFmtId="164" fontId="4" fillId="10" borderId="0" xfId="0" applyNumberFormat="1" applyFont="1" applyFill="1" applyAlignment="1">
      <alignment horizontal="center" wrapText="1"/>
    </xf>
    <xf numFmtId="164" fontId="0" fillId="10" borderId="0" xfId="0" applyNumberForma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86;&#1087;&#1090;%20&#1080;%20&#1050;&#1088;&#1072;&#1089;&#1085;&#1086;&#1076;&#1072;&#1088;/2023/09,23/18,09,23%20&#1050;&#1088;_&#1057;&#1095;_&#1056;&#1085;&#1044;/&#1076;&#1074;%2018,09,23%20&#1082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90;%20&#1051;&#1091;&#1082;&#1072;&#1096;&#1077;&#1085;&#1082;&#1086;/&#1084;&#1072;&#1090;&#1088;&#1080;&#1094;&#1072;%20&#1050;&#1088;&#1072;&#1089;&#1085;&#1086;&#1076;&#1072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1">
          <cell r="A1" t="str">
            <v>Период: 11.09.2023 - 18.09.2023</v>
          </cell>
        </row>
        <row r="2">
          <cell r="O2" t="str">
            <v>от филиала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ДОЗАКАЗ</v>
          </cell>
          <cell r="P3" t="str">
            <v>кон ост</v>
          </cell>
          <cell r="Q3" t="str">
            <v>ост без заказа</v>
          </cell>
          <cell r="R3" t="str">
            <v>ср 07,09</v>
          </cell>
          <cell r="S3" t="str">
            <v>ср 11,09</v>
          </cell>
          <cell r="T3" t="str">
            <v>ср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 t="str">
            <v>ПОКОМ - КРАСНОДАР (склад)</v>
          </cell>
          <cell r="E5">
            <v>3615.9659999999985</v>
          </cell>
          <cell r="F5">
            <v>13938.898000000001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723.19320000000027</v>
          </cell>
          <cell r="M5">
            <v>2017</v>
          </cell>
          <cell r="N5">
            <v>0</v>
          </cell>
          <cell r="O5">
            <v>3139.0714285714284</v>
          </cell>
          <cell r="R5">
            <v>1086.0058000000001</v>
          </cell>
          <cell r="S5">
            <v>919.31279999999992</v>
          </cell>
          <cell r="T5">
            <v>0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178.535</v>
          </cell>
          <cell r="E6">
            <v>22.89</v>
          </cell>
          <cell r="F6">
            <v>123.02500000000001</v>
          </cell>
          <cell r="G6">
            <v>1</v>
          </cell>
          <cell r="L6">
            <v>4.5780000000000003</v>
          </cell>
          <cell r="O6">
            <v>29</v>
          </cell>
          <cell r="P6">
            <v>26.87308868501529</v>
          </cell>
          <cell r="Q6">
            <v>26.87308868501529</v>
          </cell>
          <cell r="R6">
            <v>0.53200000000000003</v>
          </cell>
          <cell r="S6">
            <v>0.26800000000000002</v>
          </cell>
          <cell r="U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167.7</v>
          </cell>
          <cell r="E7">
            <v>38.534999999999997</v>
          </cell>
          <cell r="F7">
            <v>107.875</v>
          </cell>
          <cell r="G7">
            <v>1</v>
          </cell>
          <cell r="L7">
            <v>7.706999999999999</v>
          </cell>
          <cell r="O7">
            <v>15</v>
          </cell>
          <cell r="P7">
            <v>13.997015700012977</v>
          </cell>
          <cell r="Q7">
            <v>13.997015700012977</v>
          </cell>
          <cell r="R7">
            <v>5.3464</v>
          </cell>
          <cell r="S7">
            <v>4.2750000000000004</v>
          </cell>
          <cell r="U7" t="str">
            <v>необходимо увеличить продажи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30.85</v>
          </cell>
          <cell r="F8">
            <v>30.85</v>
          </cell>
          <cell r="G8">
            <v>1</v>
          </cell>
          <cell r="L8">
            <v>0</v>
          </cell>
          <cell r="O8">
            <v>3</v>
          </cell>
          <cell r="P8" t="e">
            <v>#DIV/0!</v>
          </cell>
          <cell r="Q8" t="e">
            <v>#DIV/0!</v>
          </cell>
          <cell r="R8">
            <v>0.43</v>
          </cell>
          <cell r="S8">
            <v>0</v>
          </cell>
          <cell r="U8" t="str">
            <v>необходимо увеличить продажи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162.22999999999999</v>
          </cell>
          <cell r="D9">
            <v>113.889</v>
          </cell>
          <cell r="E9">
            <v>38.817</v>
          </cell>
          <cell r="F9">
            <v>237.30199999999999</v>
          </cell>
          <cell r="G9">
            <v>1</v>
          </cell>
          <cell r="L9">
            <v>7.7633999999999999</v>
          </cell>
          <cell r="O9">
            <v>3</v>
          </cell>
          <cell r="P9">
            <v>30.566761985727901</v>
          </cell>
          <cell r="Q9">
            <v>30.566761985727901</v>
          </cell>
          <cell r="R9">
            <v>9.5361999999999991</v>
          </cell>
          <cell r="S9">
            <v>25.4026</v>
          </cell>
          <cell r="U9" t="str">
            <v>необходимо увеличить продажи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E10">
            <v>1.3</v>
          </cell>
          <cell r="F10">
            <v>35.033000000000001</v>
          </cell>
          <cell r="G10">
            <v>1</v>
          </cell>
          <cell r="L10">
            <v>0.26</v>
          </cell>
          <cell r="P10">
            <v>134.74230769230769</v>
          </cell>
          <cell r="Q10">
            <v>134.74230769230769</v>
          </cell>
          <cell r="R10">
            <v>0</v>
          </cell>
          <cell r="S10">
            <v>0</v>
          </cell>
          <cell r="U10" t="str">
            <v>необходимо увеличить продажи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95.453999999999994</v>
          </cell>
          <cell r="F11">
            <v>95.453999999999994</v>
          </cell>
          <cell r="G11">
            <v>1</v>
          </cell>
          <cell r="L11">
            <v>0</v>
          </cell>
          <cell r="O11">
            <v>5</v>
          </cell>
          <cell r="P11" t="e">
            <v>#DIV/0!</v>
          </cell>
          <cell r="Q11" t="e">
            <v>#DIV/0!</v>
          </cell>
          <cell r="R11">
            <v>6.2417999999999996</v>
          </cell>
          <cell r="S11">
            <v>2.9820000000000002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37.97</v>
          </cell>
          <cell r="D12">
            <v>40.92</v>
          </cell>
          <cell r="E12">
            <v>7.9210000000000003</v>
          </cell>
          <cell r="F12">
            <v>60.073</v>
          </cell>
          <cell r="G12">
            <v>1</v>
          </cell>
          <cell r="L12">
            <v>1.5842000000000001</v>
          </cell>
          <cell r="O12">
            <v>10</v>
          </cell>
          <cell r="P12">
            <v>37.920085847746499</v>
          </cell>
          <cell r="Q12">
            <v>37.920085847746499</v>
          </cell>
          <cell r="R12">
            <v>7.2962000000000007</v>
          </cell>
          <cell r="S12">
            <v>7.5680000000000005</v>
          </cell>
          <cell r="U12" t="str">
            <v>необходимо увеличить продажи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178.577</v>
          </cell>
          <cell r="D13">
            <v>110.151</v>
          </cell>
          <cell r="E13">
            <v>2.8340000000000001</v>
          </cell>
          <cell r="F13">
            <v>285.89400000000001</v>
          </cell>
          <cell r="G13">
            <v>1</v>
          </cell>
          <cell r="L13">
            <v>0.56679999999999997</v>
          </cell>
          <cell r="O13">
            <v>8</v>
          </cell>
          <cell r="P13">
            <v>504.40014114326044</v>
          </cell>
          <cell r="Q13">
            <v>504.40014114326044</v>
          </cell>
          <cell r="R13">
            <v>1.6716000000000002</v>
          </cell>
          <cell r="S13">
            <v>1.7021999999999999</v>
          </cell>
          <cell r="U13" t="str">
            <v>необходимо увеличить продажи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55</v>
          </cell>
          <cell r="E14">
            <v>5</v>
          </cell>
          <cell r="F14">
            <v>50</v>
          </cell>
          <cell r="G14">
            <v>0.5</v>
          </cell>
          <cell r="L14">
            <v>1</v>
          </cell>
          <cell r="O14">
            <v>8</v>
          </cell>
          <cell r="P14">
            <v>50</v>
          </cell>
          <cell r="Q14">
            <v>50</v>
          </cell>
          <cell r="R14">
            <v>2</v>
          </cell>
          <cell r="S14">
            <v>1.4</v>
          </cell>
          <cell r="U14" t="str">
            <v>необходимо увеличить продажи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88</v>
          </cell>
          <cell r="F15">
            <v>88</v>
          </cell>
          <cell r="G15">
            <v>0.5</v>
          </cell>
          <cell r="L15">
            <v>0</v>
          </cell>
          <cell r="O15">
            <v>7</v>
          </cell>
          <cell r="P15" t="e">
            <v>#DIV/0!</v>
          </cell>
          <cell r="Q15" t="e">
            <v>#DIV/0!</v>
          </cell>
          <cell r="R15">
            <v>0.2</v>
          </cell>
          <cell r="S15">
            <v>0.2</v>
          </cell>
          <cell r="U15" t="str">
            <v>необходимо увеличить продажи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191</v>
          </cell>
          <cell r="D16">
            <v>50</v>
          </cell>
          <cell r="E16">
            <v>62</v>
          </cell>
          <cell r="F16">
            <v>159</v>
          </cell>
          <cell r="G16">
            <v>0.4</v>
          </cell>
          <cell r="L16">
            <v>12.4</v>
          </cell>
          <cell r="O16">
            <v>5</v>
          </cell>
          <cell r="P16">
            <v>12.82258064516129</v>
          </cell>
          <cell r="Q16">
            <v>12.82258064516129</v>
          </cell>
          <cell r="R16">
            <v>2.6</v>
          </cell>
          <cell r="S16">
            <v>2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39</v>
          </cell>
          <cell r="E17">
            <v>13</v>
          </cell>
          <cell r="F17">
            <v>26</v>
          </cell>
          <cell r="G17">
            <v>0.5</v>
          </cell>
          <cell r="L17">
            <v>2.6</v>
          </cell>
          <cell r="M17">
            <v>5</v>
          </cell>
          <cell r="O17">
            <v>5</v>
          </cell>
          <cell r="P17">
            <v>11.923076923076923</v>
          </cell>
          <cell r="Q17">
            <v>10</v>
          </cell>
          <cell r="R17">
            <v>3.8</v>
          </cell>
          <cell r="S17">
            <v>3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52</v>
          </cell>
          <cell r="D18">
            <v>24</v>
          </cell>
          <cell r="E18">
            <v>3</v>
          </cell>
          <cell r="F18">
            <v>73</v>
          </cell>
          <cell r="G18">
            <v>0.5</v>
          </cell>
          <cell r="L18">
            <v>0.6</v>
          </cell>
          <cell r="O18">
            <v>3</v>
          </cell>
          <cell r="P18">
            <v>121.66666666666667</v>
          </cell>
          <cell r="Q18">
            <v>121.66666666666667</v>
          </cell>
          <cell r="R18">
            <v>0.4</v>
          </cell>
          <cell r="S18">
            <v>0.4</v>
          </cell>
          <cell r="U18" t="str">
            <v>необходимо увеличить продажи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20</v>
          </cell>
          <cell r="E19">
            <v>19</v>
          </cell>
          <cell r="F19">
            <v>1</v>
          </cell>
          <cell r="G19">
            <v>0.45</v>
          </cell>
          <cell r="L19">
            <v>3.8</v>
          </cell>
          <cell r="M19">
            <v>30</v>
          </cell>
          <cell r="O19">
            <v>5</v>
          </cell>
          <cell r="P19">
            <v>8.1578947368421062</v>
          </cell>
          <cell r="Q19">
            <v>0.26315789473684209</v>
          </cell>
          <cell r="R19">
            <v>1.2</v>
          </cell>
          <cell r="S19">
            <v>0.8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12</v>
          </cell>
          <cell r="D20">
            <v>12</v>
          </cell>
          <cell r="F20">
            <v>24</v>
          </cell>
          <cell r="G20">
            <v>0.33</v>
          </cell>
          <cell r="L20">
            <v>0</v>
          </cell>
          <cell r="O20">
            <v>6</v>
          </cell>
          <cell r="P20" t="e">
            <v>#DIV/0!</v>
          </cell>
          <cell r="Q20" t="e">
            <v>#DIV/0!</v>
          </cell>
          <cell r="R20">
            <v>2.4</v>
          </cell>
          <cell r="S20">
            <v>1.6</v>
          </cell>
          <cell r="U20" t="str">
            <v>необходимо увеличить продажи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D21">
            <v>6</v>
          </cell>
          <cell r="F21">
            <v>4</v>
          </cell>
          <cell r="G21">
            <v>0.45</v>
          </cell>
          <cell r="L21">
            <v>0</v>
          </cell>
          <cell r="M21">
            <v>5</v>
          </cell>
          <cell r="O21">
            <v>5</v>
          </cell>
          <cell r="P21" t="e">
            <v>#DIV/0!</v>
          </cell>
          <cell r="Q21" t="e">
            <v>#DIV/0!</v>
          </cell>
          <cell r="R21">
            <v>0</v>
          </cell>
          <cell r="S21">
            <v>0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51</v>
          </cell>
          <cell r="E22">
            <v>5</v>
          </cell>
          <cell r="F22">
            <v>46</v>
          </cell>
          <cell r="G22">
            <v>0.5</v>
          </cell>
          <cell r="L22">
            <v>1</v>
          </cell>
          <cell r="O22">
            <v>3</v>
          </cell>
          <cell r="P22">
            <v>46</v>
          </cell>
          <cell r="Q22">
            <v>46</v>
          </cell>
          <cell r="R22">
            <v>0.8</v>
          </cell>
          <cell r="S22">
            <v>0.6</v>
          </cell>
          <cell r="U22" t="str">
            <v>необходимо увеличить продажи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20</v>
          </cell>
          <cell r="E23">
            <v>1</v>
          </cell>
          <cell r="F23">
            <v>19</v>
          </cell>
          <cell r="G23">
            <v>0.4</v>
          </cell>
          <cell r="L23">
            <v>0.2</v>
          </cell>
          <cell r="O23">
            <v>5</v>
          </cell>
          <cell r="P23">
            <v>95</v>
          </cell>
          <cell r="Q23">
            <v>95</v>
          </cell>
          <cell r="R23">
            <v>0</v>
          </cell>
          <cell r="S23">
            <v>0</v>
          </cell>
          <cell r="U23" t="str">
            <v>необходимо увеличить продажи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18</v>
          </cell>
          <cell r="E24">
            <v>3</v>
          </cell>
          <cell r="F24">
            <v>15</v>
          </cell>
          <cell r="G24">
            <v>0.17</v>
          </cell>
          <cell r="L24">
            <v>0.6</v>
          </cell>
          <cell r="O24">
            <v>52.999999999999993</v>
          </cell>
          <cell r="P24">
            <v>25</v>
          </cell>
          <cell r="Q24">
            <v>25</v>
          </cell>
          <cell r="R24">
            <v>0</v>
          </cell>
          <cell r="S24">
            <v>0</v>
          </cell>
          <cell r="U24" t="str">
            <v>необходимо увеличить продажи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E25">
            <v>2</v>
          </cell>
          <cell r="F25">
            <v>37</v>
          </cell>
          <cell r="G25">
            <v>0.4</v>
          </cell>
          <cell r="L25">
            <v>0.4</v>
          </cell>
          <cell r="O25">
            <v>6.9999999999999991</v>
          </cell>
          <cell r="P25">
            <v>92.5</v>
          </cell>
          <cell r="Q25">
            <v>92.5</v>
          </cell>
          <cell r="R25">
            <v>0</v>
          </cell>
          <cell r="S25">
            <v>0</v>
          </cell>
          <cell r="U25" t="str">
            <v>необходимо увеличить продажи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40</v>
          </cell>
          <cell r="F26">
            <v>13</v>
          </cell>
          <cell r="G26">
            <v>0.5</v>
          </cell>
          <cell r="L26">
            <v>0</v>
          </cell>
          <cell r="O26">
            <v>3.5</v>
          </cell>
          <cell r="P26" t="e">
            <v>#DIV/0!</v>
          </cell>
          <cell r="Q26" t="e">
            <v>#DIV/0!</v>
          </cell>
          <cell r="R26">
            <v>4</v>
          </cell>
          <cell r="S26">
            <v>0</v>
          </cell>
          <cell r="U26" t="str">
            <v>необходимо увеличить продажи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63</v>
          </cell>
          <cell r="E27">
            <v>1</v>
          </cell>
          <cell r="F27">
            <v>62</v>
          </cell>
          <cell r="G27">
            <v>0.5</v>
          </cell>
          <cell r="L27">
            <v>0.2</v>
          </cell>
          <cell r="O27">
            <v>4</v>
          </cell>
          <cell r="P27">
            <v>310</v>
          </cell>
          <cell r="Q27">
            <v>310</v>
          </cell>
          <cell r="R27">
            <v>2.4</v>
          </cell>
          <cell r="S27">
            <v>2.4</v>
          </cell>
          <cell r="U27" t="str">
            <v>необходимо увеличить продажи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100</v>
          </cell>
          <cell r="E28">
            <v>49</v>
          </cell>
          <cell r="F28">
            <v>11</v>
          </cell>
          <cell r="G28">
            <v>0.5</v>
          </cell>
          <cell r="L28">
            <v>9.8000000000000007</v>
          </cell>
          <cell r="M28">
            <v>75</v>
          </cell>
          <cell r="O28">
            <v>29</v>
          </cell>
          <cell r="P28">
            <v>8.7755102040816322</v>
          </cell>
          <cell r="Q28">
            <v>1.1224489795918366</v>
          </cell>
          <cell r="R28">
            <v>15.4</v>
          </cell>
          <cell r="S28">
            <v>6.4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89</v>
          </cell>
          <cell r="E29">
            <v>2</v>
          </cell>
          <cell r="F29">
            <v>67</v>
          </cell>
          <cell r="G29">
            <v>0.5</v>
          </cell>
          <cell r="L29">
            <v>0.4</v>
          </cell>
          <cell r="O29">
            <v>4</v>
          </cell>
          <cell r="P29">
            <v>167.5</v>
          </cell>
          <cell r="Q29">
            <v>167.5</v>
          </cell>
          <cell r="R29">
            <v>0</v>
          </cell>
          <cell r="S29">
            <v>0</v>
          </cell>
          <cell r="U29" t="str">
            <v>необходимо увеличить продажи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35</v>
          </cell>
          <cell r="D30">
            <v>60</v>
          </cell>
          <cell r="E30">
            <v>23</v>
          </cell>
          <cell r="F30">
            <v>42</v>
          </cell>
          <cell r="G30">
            <v>0.35</v>
          </cell>
          <cell r="L30">
            <v>4.5999999999999996</v>
          </cell>
          <cell r="M30">
            <v>10</v>
          </cell>
          <cell r="O30">
            <v>4</v>
          </cell>
          <cell r="P30">
            <v>11.304347826086957</v>
          </cell>
          <cell r="Q30">
            <v>9.1304347826086971</v>
          </cell>
          <cell r="R30">
            <v>6.6</v>
          </cell>
          <cell r="S30">
            <v>0.8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135</v>
          </cell>
          <cell r="E31">
            <v>17</v>
          </cell>
          <cell r="F31">
            <v>118</v>
          </cell>
          <cell r="G31">
            <v>0.17</v>
          </cell>
          <cell r="L31">
            <v>3.4</v>
          </cell>
          <cell r="O31">
            <v>52.999999999999993</v>
          </cell>
          <cell r="P31">
            <v>34.705882352941174</v>
          </cell>
          <cell r="Q31">
            <v>34.705882352941174</v>
          </cell>
          <cell r="R31">
            <v>5</v>
          </cell>
          <cell r="S31">
            <v>2</v>
          </cell>
          <cell r="U31" t="str">
            <v>необходимо увеличить продажи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49</v>
          </cell>
          <cell r="E32">
            <v>12</v>
          </cell>
          <cell r="F32">
            <v>37</v>
          </cell>
          <cell r="G32">
            <v>0.28000000000000003</v>
          </cell>
          <cell r="L32">
            <v>2.4</v>
          </cell>
          <cell r="O32">
            <v>52.999999999999993</v>
          </cell>
          <cell r="P32">
            <v>15.416666666666668</v>
          </cell>
          <cell r="Q32">
            <v>15.416666666666668</v>
          </cell>
          <cell r="R32">
            <v>2.6</v>
          </cell>
          <cell r="S32">
            <v>0.8</v>
          </cell>
          <cell r="U32" t="str">
            <v>необходимо увеличить продажи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47</v>
          </cell>
          <cell r="D33">
            <v>12</v>
          </cell>
          <cell r="E33">
            <v>2</v>
          </cell>
          <cell r="F33">
            <v>51</v>
          </cell>
          <cell r="G33">
            <v>0.42</v>
          </cell>
          <cell r="L33">
            <v>0.4</v>
          </cell>
          <cell r="O33">
            <v>15</v>
          </cell>
          <cell r="P33">
            <v>127.5</v>
          </cell>
          <cell r="Q33">
            <v>127.5</v>
          </cell>
          <cell r="R33">
            <v>6.8</v>
          </cell>
          <cell r="S33">
            <v>4.4000000000000004</v>
          </cell>
          <cell r="U33" t="str">
            <v>необходимо увеличить продажи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47</v>
          </cell>
          <cell r="D34">
            <v>60</v>
          </cell>
          <cell r="E34">
            <v>47</v>
          </cell>
          <cell r="F34">
            <v>60</v>
          </cell>
          <cell r="G34">
            <v>0.42</v>
          </cell>
          <cell r="L34">
            <v>9.4</v>
          </cell>
          <cell r="M34">
            <v>55</v>
          </cell>
          <cell r="O34">
            <v>18</v>
          </cell>
          <cell r="P34">
            <v>12.23404255319149</v>
          </cell>
          <cell r="Q34">
            <v>6.3829787234042552</v>
          </cell>
          <cell r="R34">
            <v>7</v>
          </cell>
          <cell r="S34">
            <v>5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207</v>
          </cell>
          <cell r="E35">
            <v>77</v>
          </cell>
          <cell r="F35">
            <v>106</v>
          </cell>
          <cell r="G35">
            <v>0.6</v>
          </cell>
          <cell r="L35">
            <v>15.4</v>
          </cell>
          <cell r="M35">
            <v>80</v>
          </cell>
          <cell r="O35">
            <v>6</v>
          </cell>
          <cell r="P35">
            <v>12.077922077922077</v>
          </cell>
          <cell r="Q35">
            <v>6.883116883116883</v>
          </cell>
          <cell r="R35">
            <v>6.8</v>
          </cell>
          <cell r="S35">
            <v>2.4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C36">
            <v>24</v>
          </cell>
          <cell r="F36">
            <v>24</v>
          </cell>
          <cell r="G36">
            <v>0.42</v>
          </cell>
          <cell r="L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35</v>
          </cell>
          <cell r="E37">
            <v>3</v>
          </cell>
          <cell r="F37">
            <v>32</v>
          </cell>
          <cell r="G37">
            <v>0.45</v>
          </cell>
          <cell r="L37">
            <v>0.6</v>
          </cell>
          <cell r="O37">
            <v>3</v>
          </cell>
          <cell r="P37">
            <v>53.333333333333336</v>
          </cell>
          <cell r="Q37">
            <v>53.333333333333336</v>
          </cell>
          <cell r="R37">
            <v>0.8</v>
          </cell>
          <cell r="S37">
            <v>0.2</v>
          </cell>
          <cell r="U37" t="str">
            <v>необходимо увеличить продажи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24</v>
          </cell>
          <cell r="F38">
            <v>24</v>
          </cell>
          <cell r="G38">
            <v>0.55000000000000004</v>
          </cell>
          <cell r="L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U38" t="str">
            <v>необходимо увеличить продажи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 t="str">
            <v>шт</v>
          </cell>
          <cell r="D39">
            <v>12</v>
          </cell>
          <cell r="E39">
            <v>11</v>
          </cell>
          <cell r="F39">
            <v>1</v>
          </cell>
          <cell r="G39">
            <v>0</v>
          </cell>
          <cell r="L39">
            <v>2.2000000000000002</v>
          </cell>
          <cell r="O39">
            <v>4</v>
          </cell>
          <cell r="P39">
            <v>0.45454545454545453</v>
          </cell>
          <cell r="Q39">
            <v>0.45454545454545453</v>
          </cell>
          <cell r="R39">
            <v>0</v>
          </cell>
          <cell r="S39">
            <v>0</v>
          </cell>
          <cell r="U39" t="str">
            <v>не в матрице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B40" t="str">
            <v>шт</v>
          </cell>
          <cell r="C40">
            <v>3</v>
          </cell>
          <cell r="E40">
            <v>5</v>
          </cell>
          <cell r="F40">
            <v>-2</v>
          </cell>
          <cell r="G40">
            <v>0.35</v>
          </cell>
          <cell r="L40">
            <v>1</v>
          </cell>
          <cell r="M40">
            <v>15</v>
          </cell>
          <cell r="O40">
            <v>4</v>
          </cell>
          <cell r="P40">
            <v>13</v>
          </cell>
          <cell r="Q40">
            <v>-2</v>
          </cell>
          <cell r="R40">
            <v>2.2000000000000002</v>
          </cell>
          <cell r="S40">
            <v>2.2000000000000002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 t="str">
            <v>шт</v>
          </cell>
          <cell r="D41">
            <v>42</v>
          </cell>
          <cell r="E41">
            <v>11</v>
          </cell>
          <cell r="F41">
            <v>31</v>
          </cell>
          <cell r="G41">
            <v>0.35</v>
          </cell>
          <cell r="L41">
            <v>2.2000000000000002</v>
          </cell>
          <cell r="O41">
            <v>4</v>
          </cell>
          <cell r="P41">
            <v>14.09090909090909</v>
          </cell>
          <cell r="Q41">
            <v>14.09090909090909</v>
          </cell>
          <cell r="R41">
            <v>0.4</v>
          </cell>
          <cell r="S41">
            <v>0.4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 t="str">
            <v>шт</v>
          </cell>
          <cell r="C42">
            <v>4</v>
          </cell>
          <cell r="D42">
            <v>30</v>
          </cell>
          <cell r="E42">
            <v>10</v>
          </cell>
          <cell r="F42">
            <v>12</v>
          </cell>
          <cell r="G42">
            <v>0.35</v>
          </cell>
          <cell r="L42">
            <v>2</v>
          </cell>
          <cell r="M42">
            <v>12</v>
          </cell>
          <cell r="O42">
            <v>4</v>
          </cell>
          <cell r="P42">
            <v>12</v>
          </cell>
          <cell r="Q42">
            <v>6</v>
          </cell>
          <cell r="R42">
            <v>2.4</v>
          </cell>
          <cell r="S42">
            <v>1</v>
          </cell>
        </row>
        <row r="43">
          <cell r="A43" t="str">
            <v xml:space="preserve"> 200  Ветчина Дугушка ТМ Стародворье, вектор в/у    ПОКОМ</v>
          </cell>
          <cell r="B43" t="str">
            <v>кг</v>
          </cell>
          <cell r="C43">
            <v>407.863</v>
          </cell>
          <cell r="E43">
            <v>41.360999999999997</v>
          </cell>
          <cell r="F43">
            <v>345.375</v>
          </cell>
          <cell r="G43">
            <v>1</v>
          </cell>
          <cell r="L43">
            <v>8.2721999999999998</v>
          </cell>
          <cell r="O43">
            <v>5</v>
          </cell>
          <cell r="P43">
            <v>41.751287444694277</v>
          </cell>
          <cell r="Q43">
            <v>41.751287444694277</v>
          </cell>
          <cell r="R43">
            <v>15.671799999999999</v>
          </cell>
          <cell r="S43">
            <v>13.5532</v>
          </cell>
          <cell r="U43" t="str">
            <v>необходимо увеличить продажи</v>
          </cell>
        </row>
        <row r="44">
          <cell r="A44" t="str">
            <v xml:space="preserve"> 201  Ветчина Нежная ТМ Особый рецепт, (2,5кг), ПОКОМ</v>
          </cell>
          <cell r="B44" t="str">
            <v>кг</v>
          </cell>
          <cell r="C44">
            <v>750.04</v>
          </cell>
          <cell r="D44">
            <v>150.65</v>
          </cell>
          <cell r="E44">
            <v>441.89499999999998</v>
          </cell>
          <cell r="F44">
            <v>438.84500000000003</v>
          </cell>
          <cell r="G44">
            <v>1</v>
          </cell>
          <cell r="L44">
            <v>88.378999999999991</v>
          </cell>
          <cell r="M44">
            <v>630</v>
          </cell>
          <cell r="O44">
            <v>115</v>
          </cell>
          <cell r="P44">
            <v>12.093879767818148</v>
          </cell>
          <cell r="Q44">
            <v>4.9654895393702132</v>
          </cell>
          <cell r="R44">
            <v>99.272000000000006</v>
          </cell>
          <cell r="S44">
            <v>73.835999999999999</v>
          </cell>
        </row>
        <row r="45">
          <cell r="A45" t="str">
            <v xml:space="preserve"> 213  Колбаса в/к Сервелат Рижский, ВЕС.,ТМ КОЛБАСНЫЙ СТАНДАРТ ПОКОМ</v>
          </cell>
          <cell r="B45" t="str">
            <v>кг</v>
          </cell>
          <cell r="C45">
            <v>-8.8970000000000002</v>
          </cell>
          <cell r="E45">
            <v>2.9670000000000001</v>
          </cell>
          <cell r="F45">
            <v>-11.864000000000001</v>
          </cell>
          <cell r="G45">
            <v>0</v>
          </cell>
          <cell r="L45">
            <v>0.59340000000000004</v>
          </cell>
          <cell r="O45">
            <v>2</v>
          </cell>
          <cell r="P45">
            <v>-19.993259184361307</v>
          </cell>
          <cell r="Q45">
            <v>-19.993259184361307</v>
          </cell>
          <cell r="R45">
            <v>1.7794000000000001</v>
          </cell>
          <cell r="S45">
            <v>1.7794000000000001</v>
          </cell>
          <cell r="U45" t="str">
            <v>не в матрице</v>
          </cell>
        </row>
        <row r="46">
          <cell r="A46" t="str">
            <v xml:space="preserve"> 215  Колбаса Докторская Дугушка ГОСТ, ВЕС, ТМ Стародворье ПОКОМ</v>
          </cell>
          <cell r="B46" t="str">
            <v>кг</v>
          </cell>
          <cell r="C46">
            <v>4.3499999999999996</v>
          </cell>
          <cell r="D46">
            <v>63.3</v>
          </cell>
          <cell r="F46">
            <v>67.650000000000006</v>
          </cell>
          <cell r="G46">
            <v>1</v>
          </cell>
          <cell r="L46">
            <v>0</v>
          </cell>
          <cell r="P46" t="e">
            <v>#DIV/0!</v>
          </cell>
          <cell r="Q46" t="e">
            <v>#DIV/0!</v>
          </cell>
          <cell r="R46">
            <v>11.757999999999999</v>
          </cell>
          <cell r="S46">
            <v>7.5239999999999991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B47" t="str">
            <v>кг</v>
          </cell>
          <cell r="C47">
            <v>6.4009999999999998</v>
          </cell>
          <cell r="D47">
            <v>142.83099999999999</v>
          </cell>
          <cell r="E47">
            <v>15.855</v>
          </cell>
          <cell r="F47">
            <v>133.37700000000001</v>
          </cell>
          <cell r="G47">
            <v>1</v>
          </cell>
          <cell r="L47">
            <v>3.1710000000000003</v>
          </cell>
          <cell r="O47">
            <v>3</v>
          </cell>
          <cell r="P47">
            <v>42.061494796594133</v>
          </cell>
          <cell r="Q47">
            <v>42.061494796594133</v>
          </cell>
          <cell r="R47">
            <v>14.951400000000001</v>
          </cell>
          <cell r="S47">
            <v>13.890799999999999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B48" t="str">
            <v>кг</v>
          </cell>
          <cell r="D48">
            <v>10.705</v>
          </cell>
          <cell r="F48">
            <v>10.705</v>
          </cell>
          <cell r="G48">
            <v>0</v>
          </cell>
          <cell r="L48">
            <v>0</v>
          </cell>
          <cell r="O48">
            <v>3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</v>
          </cell>
          <cell r="U48" t="str">
            <v>не в матрице</v>
          </cell>
        </row>
        <row r="49">
          <cell r="A49" t="str">
            <v xml:space="preserve"> 219  Колбаса Докторская Особая ТМ Особый рецепт, ВЕС  ПОКОМ</v>
          </cell>
          <cell r="B49" t="str">
            <v>кг</v>
          </cell>
          <cell r="C49">
            <v>365.31700000000001</v>
          </cell>
          <cell r="D49">
            <v>914.05</v>
          </cell>
          <cell r="E49">
            <v>171.25</v>
          </cell>
          <cell r="F49">
            <v>968.49199999999996</v>
          </cell>
          <cell r="G49">
            <v>1</v>
          </cell>
          <cell r="L49">
            <v>34.25</v>
          </cell>
          <cell r="O49">
            <v>161</v>
          </cell>
          <cell r="P49">
            <v>28.277138686131387</v>
          </cell>
          <cell r="Q49">
            <v>28.277138686131387</v>
          </cell>
          <cell r="R49">
            <v>136.35499999999999</v>
          </cell>
          <cell r="S49">
            <v>112.973</v>
          </cell>
          <cell r="U49" t="str">
            <v>необходимо увеличить продажи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B50" t="str">
            <v>кг</v>
          </cell>
          <cell r="C50">
            <v>0.93500000000000005</v>
          </cell>
          <cell r="D50">
            <v>412.33</v>
          </cell>
          <cell r="F50">
            <v>413.26499999999999</v>
          </cell>
          <cell r="G50">
            <v>1</v>
          </cell>
          <cell r="L50">
            <v>0</v>
          </cell>
          <cell r="O50">
            <v>4</v>
          </cell>
          <cell r="P50" t="e">
            <v>#DIV/0!</v>
          </cell>
          <cell r="Q50" t="e">
            <v>#DIV/0!</v>
          </cell>
          <cell r="R50">
            <v>0</v>
          </cell>
          <cell r="S50">
            <v>0</v>
          </cell>
        </row>
        <row r="51">
          <cell r="A51" t="str">
            <v xml:space="preserve"> 221  Колбаса Докторская по-стародворски, натурин в/у, ВЕС, ТМ Стародворье ПОКОМ</v>
          </cell>
          <cell r="B51" t="str">
            <v>кг</v>
          </cell>
          <cell r="C51">
            <v>276.363</v>
          </cell>
          <cell r="F51">
            <v>178.59700000000001</v>
          </cell>
          <cell r="G51">
            <v>0</v>
          </cell>
          <cell r="L51">
            <v>0</v>
          </cell>
          <cell r="P51" t="e">
            <v>#DIV/0!</v>
          </cell>
          <cell r="Q51" t="e">
            <v>#DIV/0!</v>
          </cell>
          <cell r="R51">
            <v>25.9754</v>
          </cell>
          <cell r="S51">
            <v>6.3220000000000001</v>
          </cell>
          <cell r="U51" t="str">
            <v>не в матрице / необходимо увеличить продажи</v>
          </cell>
        </row>
        <row r="52">
          <cell r="A52" t="str">
            <v xml:space="preserve"> 222  Колбаса Докторская стародворская, ВЕС, ВсхЗв   ПОКОМ</v>
          </cell>
          <cell r="B52" t="str">
            <v>кг</v>
          </cell>
          <cell r="C52">
            <v>223.054</v>
          </cell>
          <cell r="D52">
            <v>159.32</v>
          </cell>
          <cell r="E52">
            <v>146.75</v>
          </cell>
          <cell r="F52">
            <v>235.624</v>
          </cell>
          <cell r="G52">
            <v>1</v>
          </cell>
          <cell r="L52">
            <v>29.35</v>
          </cell>
          <cell r="M52">
            <v>120</v>
          </cell>
          <cell r="O52">
            <v>153</v>
          </cell>
          <cell r="P52">
            <v>12.116660988074958</v>
          </cell>
          <cell r="Q52">
            <v>8.0280749574105617</v>
          </cell>
          <cell r="R52">
            <v>47.2</v>
          </cell>
          <cell r="S52">
            <v>34.632999999999996</v>
          </cell>
        </row>
        <row r="53">
          <cell r="A53" t="str">
            <v xml:space="preserve"> 225  Колбаса Дугушка со шпиком, ВЕС, ТМ Стародворье   ПОКОМ</v>
          </cell>
          <cell r="B53" t="str">
            <v>кг</v>
          </cell>
          <cell r="C53">
            <v>94.781999999999996</v>
          </cell>
          <cell r="E53">
            <v>4.4039999999999999</v>
          </cell>
          <cell r="F53">
            <v>90.378</v>
          </cell>
          <cell r="G53">
            <v>1</v>
          </cell>
          <cell r="L53">
            <v>0.88080000000000003</v>
          </cell>
          <cell r="P53">
            <v>102.60899182561307</v>
          </cell>
          <cell r="Q53">
            <v>102.60899182561307</v>
          </cell>
          <cell r="R53">
            <v>0.17799999999999999</v>
          </cell>
          <cell r="S53">
            <v>0.17799999999999999</v>
          </cell>
          <cell r="U53" t="str">
            <v>необходимо увеличить продажи</v>
          </cell>
        </row>
        <row r="54">
          <cell r="A54" t="str">
            <v xml:space="preserve"> 226  Колбаса Княжеская, с/к белков.обол в термоусад. пакете, ВЕС, ТМ Стародворье ПОКОМ</v>
          </cell>
          <cell r="B54" t="str">
            <v>кг</v>
          </cell>
          <cell r="D54">
            <v>14.996</v>
          </cell>
          <cell r="F54">
            <v>14.996</v>
          </cell>
          <cell r="G54">
            <v>0</v>
          </cell>
          <cell r="L54">
            <v>0</v>
          </cell>
          <cell r="O54">
            <v>3</v>
          </cell>
          <cell r="P54" t="e">
            <v>#DIV/0!</v>
          </cell>
          <cell r="Q54" t="e">
            <v>#DIV/0!</v>
          </cell>
          <cell r="R54">
            <v>0</v>
          </cell>
          <cell r="S54">
            <v>0</v>
          </cell>
          <cell r="U54" t="str">
            <v>не в матрице</v>
          </cell>
        </row>
        <row r="55">
          <cell r="A55" t="str">
            <v xml:space="preserve"> 229  Колбаса Молочная Дугушка, в/у, ВЕС, ТМ Стародворье   ПОКОМ</v>
          </cell>
          <cell r="B55" t="str">
            <v>кг</v>
          </cell>
          <cell r="C55">
            <v>129.13</v>
          </cell>
          <cell r="E55">
            <v>6.14</v>
          </cell>
          <cell r="F55">
            <v>122.99</v>
          </cell>
          <cell r="G55">
            <v>1</v>
          </cell>
          <cell r="L55">
            <v>1.228</v>
          </cell>
          <cell r="O55">
            <v>5</v>
          </cell>
          <cell r="P55">
            <v>100.15472312703582</v>
          </cell>
          <cell r="Q55">
            <v>100.15472312703582</v>
          </cell>
          <cell r="R55">
            <v>7.1906000000000008</v>
          </cell>
          <cell r="S55">
            <v>7.3666</v>
          </cell>
          <cell r="U55" t="str">
            <v>необходимо увеличить продажи</v>
          </cell>
        </row>
        <row r="56">
          <cell r="A56" t="str">
            <v xml:space="preserve"> 230  Колбаса Молочная Особая ТМ Особый рецепт, п/а, ВЕС. ПОКОМ</v>
          </cell>
          <cell r="B56" t="str">
            <v>кг</v>
          </cell>
          <cell r="C56">
            <v>230.995</v>
          </cell>
          <cell r="E56">
            <v>116.235</v>
          </cell>
          <cell r="F56">
            <v>114.76</v>
          </cell>
          <cell r="G56">
            <v>1</v>
          </cell>
          <cell r="L56">
            <v>23.247</v>
          </cell>
          <cell r="M56">
            <v>165</v>
          </cell>
          <cell r="O56">
            <v>75</v>
          </cell>
          <cell r="P56">
            <v>12.034240977330407</v>
          </cell>
          <cell r="Q56">
            <v>4.9365509528111158</v>
          </cell>
          <cell r="R56">
            <v>5.125</v>
          </cell>
          <cell r="S56">
            <v>5.125</v>
          </cell>
        </row>
        <row r="57">
          <cell r="A57" t="str">
            <v xml:space="preserve"> 231  Колбаса Молочная по-стародворски, ВЕС   ПОКОМ</v>
          </cell>
          <cell r="B57" t="str">
            <v>кг</v>
          </cell>
          <cell r="C57">
            <v>64.015000000000001</v>
          </cell>
          <cell r="G57">
            <v>1</v>
          </cell>
          <cell r="L57">
            <v>0</v>
          </cell>
          <cell r="M57">
            <v>20</v>
          </cell>
          <cell r="O57">
            <v>7</v>
          </cell>
          <cell r="P57" t="e">
            <v>#DIV/0!</v>
          </cell>
          <cell r="Q57" t="e">
            <v>#DIV/0!</v>
          </cell>
          <cell r="R57">
            <v>0</v>
          </cell>
          <cell r="S57">
            <v>0</v>
          </cell>
        </row>
        <row r="58">
          <cell r="A58" t="str">
            <v xml:space="preserve"> 232  Колбаса Молочная по-стародворски, ВЕС,  ВсхЗв,   ПОКОМ_</v>
          </cell>
          <cell r="B58" t="str">
            <v>кг</v>
          </cell>
          <cell r="C58">
            <v>52.844999999999999</v>
          </cell>
          <cell r="F58">
            <v>52.844999999999999</v>
          </cell>
          <cell r="G58">
            <v>1</v>
          </cell>
          <cell r="L58">
            <v>0</v>
          </cell>
          <cell r="O58">
            <v>7</v>
          </cell>
          <cell r="P58" t="e">
            <v>#DIV/0!</v>
          </cell>
          <cell r="Q58" t="e">
            <v>#DIV/0!</v>
          </cell>
          <cell r="R58">
            <v>0</v>
          </cell>
          <cell r="S58">
            <v>0</v>
          </cell>
          <cell r="U58" t="str">
            <v>необходимо увеличить продажи</v>
          </cell>
        </row>
        <row r="59">
          <cell r="A59" t="str">
            <v xml:space="preserve"> 233  Колбаса Молочная по-стародворски, ВЕС, натурин, в/у, ТМ Стародворье ПОКОМ</v>
          </cell>
          <cell r="B59" t="str">
            <v>кг</v>
          </cell>
          <cell r="C59">
            <v>253.25700000000001</v>
          </cell>
          <cell r="F59">
            <v>253.25700000000001</v>
          </cell>
          <cell r="G59">
            <v>1</v>
          </cell>
          <cell r="L59">
            <v>0</v>
          </cell>
          <cell r="P59" t="e">
            <v>#DIV/0!</v>
          </cell>
          <cell r="Q59" t="e">
            <v>#DIV/0!</v>
          </cell>
          <cell r="R59">
            <v>0</v>
          </cell>
          <cell r="S59">
            <v>0</v>
          </cell>
          <cell r="U59" t="str">
            <v>необходимо увеличить продажи</v>
          </cell>
        </row>
        <row r="60">
          <cell r="A60" t="str">
            <v xml:space="preserve"> 235  Колбаса Особая ТМ Особый рецепт, ВЕС, ТМ Стародворье ПОКОМ</v>
          </cell>
          <cell r="B60" t="str">
            <v>кг</v>
          </cell>
          <cell r="C60">
            <v>7.3849999999999998</v>
          </cell>
          <cell r="D60">
            <v>512.27</v>
          </cell>
          <cell r="E60">
            <v>23.08</v>
          </cell>
          <cell r="F60">
            <v>465.73</v>
          </cell>
          <cell r="G60">
            <v>1</v>
          </cell>
          <cell r="L60">
            <v>4.6159999999999997</v>
          </cell>
          <cell r="O60">
            <v>95</v>
          </cell>
          <cell r="P60">
            <v>100.89471403812826</v>
          </cell>
          <cell r="Q60">
            <v>100.89471403812826</v>
          </cell>
          <cell r="R60">
            <v>65.584000000000003</v>
          </cell>
          <cell r="S60">
            <v>62.488999999999997</v>
          </cell>
        </row>
        <row r="61">
          <cell r="A61" t="str">
            <v xml:space="preserve"> 236  Колбаса Рубленая ЗАПЕЧ. Дугушка ТМ Стародворье, вектор, в/к    ПОКОМ</v>
          </cell>
          <cell r="B61" t="str">
            <v>кг</v>
          </cell>
          <cell r="C61">
            <v>13.159000000000001</v>
          </cell>
          <cell r="D61">
            <v>58.045999999999999</v>
          </cell>
          <cell r="E61">
            <v>14.930999999999999</v>
          </cell>
          <cell r="F61">
            <v>56.274000000000001</v>
          </cell>
          <cell r="G61">
            <v>1</v>
          </cell>
          <cell r="L61">
            <v>2.9861999999999997</v>
          </cell>
          <cell r="O61">
            <v>7</v>
          </cell>
          <cell r="P61">
            <v>18.844685553546316</v>
          </cell>
          <cell r="Q61">
            <v>18.844685553546316</v>
          </cell>
          <cell r="R61">
            <v>5.0945999999999998</v>
          </cell>
          <cell r="S61">
            <v>3.1576</v>
          </cell>
        </row>
        <row r="62">
          <cell r="A62" t="str">
            <v xml:space="preserve"> 237  Колбаса Русская по-стародворски, ВЕС.  ПОКОМ</v>
          </cell>
          <cell r="B62" t="str">
            <v>кг</v>
          </cell>
          <cell r="C62">
            <v>5.44</v>
          </cell>
          <cell r="D62">
            <v>42.784999999999997</v>
          </cell>
          <cell r="E62">
            <v>1.34</v>
          </cell>
          <cell r="F62">
            <v>46.884999999999998</v>
          </cell>
          <cell r="G62">
            <v>1</v>
          </cell>
          <cell r="L62">
            <v>0.26800000000000002</v>
          </cell>
          <cell r="O62">
            <v>9</v>
          </cell>
          <cell r="P62">
            <v>174.94402985074626</v>
          </cell>
          <cell r="Q62">
            <v>174.94402985074626</v>
          </cell>
          <cell r="R62">
            <v>2.1520000000000001</v>
          </cell>
          <cell r="S62">
            <v>2.1520000000000001</v>
          </cell>
        </row>
        <row r="63">
          <cell r="A63" t="str">
            <v xml:space="preserve"> 239  Колбаса Салями запеч Дугушка, оболочка вектор, ВЕС, ТМ Стародворье  ПОКОМ</v>
          </cell>
          <cell r="B63" t="str">
            <v>кг</v>
          </cell>
          <cell r="C63">
            <v>140.85499999999999</v>
          </cell>
          <cell r="E63">
            <v>14.022</v>
          </cell>
          <cell r="F63">
            <v>116.23</v>
          </cell>
          <cell r="G63">
            <v>1</v>
          </cell>
          <cell r="L63">
            <v>2.8044000000000002</v>
          </cell>
          <cell r="O63">
            <v>7</v>
          </cell>
          <cell r="P63">
            <v>41.445585508486658</v>
          </cell>
          <cell r="Q63">
            <v>41.445585508486658</v>
          </cell>
          <cell r="R63">
            <v>3.0064000000000002</v>
          </cell>
          <cell r="S63">
            <v>3.0064000000000002</v>
          </cell>
          <cell r="U63" t="str">
            <v>необходимо увеличить продажи</v>
          </cell>
        </row>
        <row r="64">
          <cell r="A64" t="str">
            <v xml:space="preserve"> 240  Колбаса Салями охотничья, ВЕС. ПОКОМ</v>
          </cell>
          <cell r="B64" t="str">
            <v>кг</v>
          </cell>
          <cell r="C64">
            <v>8.2550000000000008</v>
          </cell>
          <cell r="F64">
            <v>8.2550000000000008</v>
          </cell>
          <cell r="G64">
            <v>1</v>
          </cell>
          <cell r="L64">
            <v>0</v>
          </cell>
          <cell r="O64">
            <v>2</v>
          </cell>
          <cell r="P64" t="e">
            <v>#DIV/0!</v>
          </cell>
          <cell r="Q64" t="e">
            <v>#DIV/0!</v>
          </cell>
          <cell r="R64">
            <v>0</v>
          </cell>
          <cell r="S64">
            <v>0.15</v>
          </cell>
          <cell r="U64" t="str">
            <v>необходимо увеличить продажи</v>
          </cell>
        </row>
        <row r="65">
          <cell r="A65" t="str">
            <v xml:space="preserve"> 242  Колбаса Сервелат ЗАПЕЧ.Дугушка ТМ Стародворье, вектор, в/к     ПОКОМ</v>
          </cell>
          <cell r="B65" t="str">
            <v>кг</v>
          </cell>
          <cell r="C65">
            <v>94.519000000000005</v>
          </cell>
          <cell r="E65">
            <v>36.701999999999998</v>
          </cell>
          <cell r="F65">
            <v>57.817</v>
          </cell>
          <cell r="G65">
            <v>1</v>
          </cell>
          <cell r="L65">
            <v>7.3403999999999998</v>
          </cell>
          <cell r="M65">
            <v>30</v>
          </cell>
          <cell r="O65">
            <v>7</v>
          </cell>
          <cell r="P65">
            <v>11.963516974551796</v>
          </cell>
          <cell r="Q65">
            <v>7.876546237262275</v>
          </cell>
          <cell r="R65">
            <v>12.123000000000001</v>
          </cell>
          <cell r="S65">
            <v>7.9042000000000003</v>
          </cell>
        </row>
        <row r="66">
          <cell r="A66" t="str">
            <v xml:space="preserve"> 243  Колбаса Сервелат Зернистый, ВЕС.  ПОКОМ</v>
          </cell>
          <cell r="B66" t="str">
            <v>кг</v>
          </cell>
          <cell r="C66">
            <v>-3.3620000000000001</v>
          </cell>
          <cell r="D66">
            <v>198.16399999999999</v>
          </cell>
          <cell r="E66">
            <v>0.72</v>
          </cell>
          <cell r="F66">
            <v>189.774</v>
          </cell>
          <cell r="G66">
            <v>1</v>
          </cell>
          <cell r="L66">
            <v>0.14399999999999999</v>
          </cell>
          <cell r="O66">
            <v>43</v>
          </cell>
          <cell r="P66">
            <v>1317.875</v>
          </cell>
          <cell r="Q66">
            <v>1317.875</v>
          </cell>
          <cell r="R66">
            <v>24.955000000000002</v>
          </cell>
          <cell r="S66">
            <v>23.734200000000001</v>
          </cell>
        </row>
        <row r="67">
          <cell r="A67" t="str">
            <v xml:space="preserve"> 244  Колбаса Сервелат Кремлевский, ВЕС. ПОКОМ</v>
          </cell>
          <cell r="B67" t="str">
            <v>кг</v>
          </cell>
          <cell r="C67">
            <v>171.548</v>
          </cell>
          <cell r="D67">
            <v>51.468000000000004</v>
          </cell>
          <cell r="E67">
            <v>86.105999999999995</v>
          </cell>
          <cell r="F67">
            <v>128.15100000000001</v>
          </cell>
          <cell r="G67">
            <v>1</v>
          </cell>
          <cell r="L67">
            <v>17.2212</v>
          </cell>
          <cell r="M67">
            <v>80</v>
          </cell>
          <cell r="O67">
            <v>74</v>
          </cell>
          <cell r="P67">
            <v>12.086904513042064</v>
          </cell>
          <cell r="Q67">
            <v>7.4414674935544571</v>
          </cell>
          <cell r="R67">
            <v>7.0389999999999997</v>
          </cell>
          <cell r="S67">
            <v>4.0200000000000005</v>
          </cell>
        </row>
        <row r="68">
          <cell r="A68" t="str">
            <v xml:space="preserve"> 246  Колбаса Стародворская,ТС Старый двор  ПОКОМ</v>
          </cell>
          <cell r="B68" t="str">
            <v>кг</v>
          </cell>
          <cell r="C68">
            <v>127.895</v>
          </cell>
          <cell r="F68">
            <v>127.895</v>
          </cell>
          <cell r="G68">
            <v>1</v>
          </cell>
          <cell r="L68">
            <v>0</v>
          </cell>
          <cell r="P68" t="e">
            <v>#DIV/0!</v>
          </cell>
          <cell r="Q68" t="e">
            <v>#DIV/0!</v>
          </cell>
          <cell r="R68">
            <v>0.27200000000000002</v>
          </cell>
          <cell r="S68">
            <v>0.27200000000000002</v>
          </cell>
          <cell r="U68" t="str">
            <v>необходимо увеличить продажи</v>
          </cell>
        </row>
        <row r="69">
          <cell r="A69" t="str">
            <v xml:space="preserve"> 247  Сардельки Нежные, ВЕС.  ПОКОМ</v>
          </cell>
          <cell r="B69" t="str">
            <v>кг</v>
          </cell>
          <cell r="D69">
            <v>102.089</v>
          </cell>
          <cell r="F69">
            <v>102.089</v>
          </cell>
          <cell r="G69">
            <v>1</v>
          </cell>
          <cell r="L69">
            <v>0</v>
          </cell>
          <cell r="P69" t="e">
            <v>#DIV/0!</v>
          </cell>
          <cell r="Q69" t="e">
            <v>#DIV/0!</v>
          </cell>
          <cell r="R69">
            <v>11.0716</v>
          </cell>
          <cell r="S69">
            <v>4.7548000000000004</v>
          </cell>
        </row>
        <row r="70">
          <cell r="A70" t="str">
            <v xml:space="preserve"> 248  Сардельки Сочные ТМ Особый рецепт,   ПОКОМ</v>
          </cell>
          <cell r="B70" t="str">
            <v>кг</v>
          </cell>
          <cell r="C70">
            <v>37.777000000000001</v>
          </cell>
          <cell r="D70">
            <v>90.177999999999997</v>
          </cell>
          <cell r="E70">
            <v>27.722999999999999</v>
          </cell>
          <cell r="F70">
            <v>100.232</v>
          </cell>
          <cell r="G70">
            <v>1</v>
          </cell>
          <cell r="L70">
            <v>5.5446</v>
          </cell>
          <cell r="P70">
            <v>18.077408649857517</v>
          </cell>
          <cell r="Q70">
            <v>18.077408649857517</v>
          </cell>
          <cell r="R70">
            <v>0</v>
          </cell>
          <cell r="S70">
            <v>0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D71">
            <v>71.680000000000007</v>
          </cell>
          <cell r="F71">
            <v>71.680000000000007</v>
          </cell>
          <cell r="G71">
            <v>1</v>
          </cell>
          <cell r="L71">
            <v>0</v>
          </cell>
          <cell r="P71" t="e">
            <v>#DIV/0!</v>
          </cell>
          <cell r="Q71" t="e">
            <v>#DIV/0!</v>
          </cell>
          <cell r="R71">
            <v>9.7422000000000004</v>
          </cell>
          <cell r="S71">
            <v>0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71.694999999999993</v>
          </cell>
          <cell r="E72">
            <v>9.6270000000000007</v>
          </cell>
          <cell r="F72">
            <v>-15.205</v>
          </cell>
          <cell r="G72">
            <v>1</v>
          </cell>
          <cell r="L72">
            <v>1.9254000000000002</v>
          </cell>
          <cell r="M72">
            <v>25</v>
          </cell>
          <cell r="O72">
            <v>18</v>
          </cell>
          <cell r="P72">
            <v>5.0872545964474911</v>
          </cell>
          <cell r="Q72">
            <v>-7.8970603510958757</v>
          </cell>
          <cell r="R72">
            <v>2.1341999999999999</v>
          </cell>
          <cell r="S72">
            <v>0.8103999999999999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1938.068</v>
          </cell>
          <cell r="D73">
            <v>1612.92</v>
          </cell>
          <cell r="E73">
            <v>983.048</v>
          </cell>
          <cell r="F73">
            <v>2486.6959999999999</v>
          </cell>
          <cell r="G73">
            <v>1</v>
          </cell>
          <cell r="L73">
            <v>196.6096</v>
          </cell>
          <cell r="O73">
            <v>485</v>
          </cell>
          <cell r="P73">
            <v>12.647886980086424</v>
          </cell>
          <cell r="Q73">
            <v>12.647886980086424</v>
          </cell>
          <cell r="R73">
            <v>260.85419999999999</v>
          </cell>
          <cell r="S73">
            <v>291.51060000000001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127.929</v>
          </cell>
          <cell r="F74">
            <v>127.929</v>
          </cell>
          <cell r="G74">
            <v>1</v>
          </cell>
          <cell r="L74">
            <v>0</v>
          </cell>
          <cell r="O74">
            <v>18</v>
          </cell>
          <cell r="P74" t="e">
            <v>#DIV/0!</v>
          </cell>
          <cell r="Q74" t="e">
            <v>#DIV/0!</v>
          </cell>
          <cell r="R74">
            <v>0.46600000000000003</v>
          </cell>
          <cell r="S74">
            <v>0.46600000000000003</v>
          </cell>
          <cell r="U74" t="str">
            <v>необходимо увеличить продажи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31.92</v>
          </cell>
          <cell r="F75">
            <v>31.92</v>
          </cell>
          <cell r="G75">
            <v>1</v>
          </cell>
          <cell r="L75">
            <v>0</v>
          </cell>
          <cell r="O75">
            <v>2</v>
          </cell>
          <cell r="P75" t="e">
            <v>#DIV/0!</v>
          </cell>
          <cell r="Q75" t="e">
            <v>#DIV/0!</v>
          </cell>
          <cell r="R75">
            <v>0.2792</v>
          </cell>
          <cell r="S75">
            <v>0.2792</v>
          </cell>
          <cell r="U75" t="str">
            <v>необходимо увеличить продажи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58.478000000000002</v>
          </cell>
          <cell r="F76">
            <v>58.478000000000002</v>
          </cell>
          <cell r="G76">
            <v>1</v>
          </cell>
          <cell r="L76">
            <v>0</v>
          </cell>
          <cell r="P76" t="e">
            <v>#DIV/0!</v>
          </cell>
          <cell r="Q76" t="e">
            <v>#DIV/0!</v>
          </cell>
          <cell r="R76">
            <v>0</v>
          </cell>
          <cell r="S76">
            <v>0</v>
          </cell>
          <cell r="U76" t="str">
            <v>необходимо увеличить продажи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168.87200000000001</v>
          </cell>
          <cell r="E77">
            <v>1.2290000000000001</v>
          </cell>
          <cell r="F77">
            <v>167.643</v>
          </cell>
          <cell r="G77">
            <v>1</v>
          </cell>
          <cell r="L77">
            <v>0.24580000000000002</v>
          </cell>
          <cell r="P77">
            <v>682.03010577705447</v>
          </cell>
          <cell r="Q77">
            <v>682.03010577705447</v>
          </cell>
          <cell r="R77">
            <v>0.25159999999999999</v>
          </cell>
          <cell r="S77">
            <v>0.248</v>
          </cell>
          <cell r="U77" t="str">
            <v>необходимо увеличить продажи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40.847000000000001</v>
          </cell>
          <cell r="D78">
            <v>22.777999999999999</v>
          </cell>
          <cell r="E78">
            <v>19.509</v>
          </cell>
          <cell r="F78">
            <v>44.116</v>
          </cell>
          <cell r="G78">
            <v>1</v>
          </cell>
          <cell r="L78">
            <v>3.9018000000000002</v>
          </cell>
          <cell r="M78">
            <v>5</v>
          </cell>
          <cell r="O78">
            <v>30</v>
          </cell>
          <cell r="P78">
            <v>12.588036290942641</v>
          </cell>
          <cell r="Q78">
            <v>11.306576451893998</v>
          </cell>
          <cell r="R78">
            <v>2.6292</v>
          </cell>
          <cell r="S78">
            <v>1.052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C79">
            <v>109.18899999999999</v>
          </cell>
          <cell r="E79">
            <v>2.6850000000000001</v>
          </cell>
          <cell r="F79">
            <v>99.903999999999996</v>
          </cell>
          <cell r="G79">
            <v>1</v>
          </cell>
          <cell r="L79">
            <v>0.53700000000000003</v>
          </cell>
          <cell r="O79">
            <v>3</v>
          </cell>
          <cell r="P79">
            <v>186.04096834264431</v>
          </cell>
          <cell r="Q79">
            <v>186.04096834264431</v>
          </cell>
          <cell r="R79">
            <v>4.3029999999999999</v>
          </cell>
          <cell r="S79">
            <v>4.3029999999999999</v>
          </cell>
          <cell r="U79" t="str">
            <v>необходимо увеличить продажи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12.837999999999999</v>
          </cell>
          <cell r="D80">
            <v>12.680999999999999</v>
          </cell>
          <cell r="E80">
            <v>9.2590000000000003</v>
          </cell>
          <cell r="F80">
            <v>16.260000000000002</v>
          </cell>
          <cell r="G80">
            <v>1</v>
          </cell>
          <cell r="L80">
            <v>1.8518000000000001</v>
          </cell>
          <cell r="M80">
            <v>5</v>
          </cell>
          <cell r="O80">
            <v>9</v>
          </cell>
          <cell r="P80">
            <v>11.480721460200886</v>
          </cell>
          <cell r="Q80">
            <v>8.7806458580840268</v>
          </cell>
          <cell r="R80">
            <v>1.9987999999999999</v>
          </cell>
          <cell r="S80">
            <v>1.9987999999999999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21.436</v>
          </cell>
          <cell r="D81">
            <v>12.929</v>
          </cell>
          <cell r="E81">
            <v>13.615</v>
          </cell>
          <cell r="F81">
            <v>16.456</v>
          </cell>
          <cell r="G81">
            <v>1</v>
          </cell>
          <cell r="L81">
            <v>2.7229999999999999</v>
          </cell>
          <cell r="M81">
            <v>15</v>
          </cell>
          <cell r="O81">
            <v>12</v>
          </cell>
          <cell r="P81">
            <v>11.551964744766801</v>
          </cell>
          <cell r="Q81">
            <v>6.0433345574733748</v>
          </cell>
          <cell r="R81">
            <v>4.2968000000000002</v>
          </cell>
          <cell r="S81">
            <v>2.5783999999999998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91.674999999999997</v>
          </cell>
          <cell r="E82">
            <v>17.016999999999999</v>
          </cell>
          <cell r="F82">
            <v>74.658000000000001</v>
          </cell>
          <cell r="G82">
            <v>1</v>
          </cell>
          <cell r="L82">
            <v>3.4034</v>
          </cell>
          <cell r="O82">
            <v>20</v>
          </cell>
          <cell r="P82">
            <v>21.936298995122524</v>
          </cell>
          <cell r="Q82">
            <v>21.936298995122524</v>
          </cell>
          <cell r="R82">
            <v>1.7292000000000001</v>
          </cell>
          <cell r="S82">
            <v>1.7292000000000001</v>
          </cell>
          <cell r="U82" t="str">
            <v>необходимо увеличить продажи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13.111000000000001</v>
          </cell>
          <cell r="F83">
            <v>0.39500000000000002</v>
          </cell>
          <cell r="G83">
            <v>1</v>
          </cell>
          <cell r="L83">
            <v>0</v>
          </cell>
          <cell r="M83">
            <v>10</v>
          </cell>
          <cell r="P83" t="e">
            <v>#DIV/0!</v>
          </cell>
          <cell r="Q83" t="e">
            <v>#DIV/0!</v>
          </cell>
          <cell r="R83">
            <v>0</v>
          </cell>
          <cell r="S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-1</v>
          </cell>
          <cell r="D84">
            <v>24</v>
          </cell>
          <cell r="E84">
            <v>4</v>
          </cell>
          <cell r="F84">
            <v>7</v>
          </cell>
          <cell r="G84">
            <v>0.35</v>
          </cell>
          <cell r="L84">
            <v>0.8</v>
          </cell>
          <cell r="M84">
            <v>5</v>
          </cell>
          <cell r="O84">
            <v>6.0000000000000009</v>
          </cell>
          <cell r="P84">
            <v>15</v>
          </cell>
          <cell r="Q84">
            <v>8.75</v>
          </cell>
          <cell r="R84">
            <v>0.2</v>
          </cell>
          <cell r="S84">
            <v>0.2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12</v>
          </cell>
          <cell r="E85">
            <v>16</v>
          </cell>
          <cell r="F85">
            <v>15</v>
          </cell>
          <cell r="G85">
            <v>0.4</v>
          </cell>
          <cell r="L85">
            <v>3.2</v>
          </cell>
          <cell r="M85">
            <v>25</v>
          </cell>
          <cell r="O85">
            <v>15</v>
          </cell>
          <cell r="P85">
            <v>12.5</v>
          </cell>
          <cell r="Q85">
            <v>4.6875</v>
          </cell>
          <cell r="R85">
            <v>1.6</v>
          </cell>
          <cell r="S85">
            <v>2.2000000000000002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4</v>
          </cell>
          <cell r="D86">
            <v>18</v>
          </cell>
          <cell r="E86">
            <v>2</v>
          </cell>
          <cell r="F86">
            <v>20</v>
          </cell>
          <cell r="G86">
            <v>0.4</v>
          </cell>
          <cell r="L86">
            <v>0.4</v>
          </cell>
          <cell r="O86">
            <v>15</v>
          </cell>
          <cell r="P86">
            <v>50</v>
          </cell>
          <cell r="Q86">
            <v>50</v>
          </cell>
          <cell r="R86">
            <v>1.4</v>
          </cell>
          <cell r="S86">
            <v>2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190</v>
          </cell>
          <cell r="E87">
            <v>12</v>
          </cell>
          <cell r="F87">
            <v>178</v>
          </cell>
          <cell r="G87">
            <v>0.4</v>
          </cell>
          <cell r="L87">
            <v>2.4</v>
          </cell>
          <cell r="P87">
            <v>74.166666666666671</v>
          </cell>
          <cell r="Q87">
            <v>74.166666666666671</v>
          </cell>
          <cell r="R87">
            <v>0.2</v>
          </cell>
          <cell r="S87">
            <v>0.8</v>
          </cell>
          <cell r="U87" t="str">
            <v>необходимо увеличить продажи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42</v>
          </cell>
          <cell r="E88">
            <v>7</v>
          </cell>
          <cell r="F88">
            <v>35</v>
          </cell>
          <cell r="G88">
            <v>0.4</v>
          </cell>
          <cell r="L88">
            <v>1.4</v>
          </cell>
          <cell r="O88">
            <v>5</v>
          </cell>
          <cell r="P88">
            <v>25</v>
          </cell>
          <cell r="Q88">
            <v>25</v>
          </cell>
          <cell r="R88">
            <v>0</v>
          </cell>
          <cell r="S88">
            <v>0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7</v>
          </cell>
          <cell r="D89">
            <v>6</v>
          </cell>
          <cell r="E89">
            <v>2</v>
          </cell>
          <cell r="F89">
            <v>11</v>
          </cell>
          <cell r="G89">
            <v>0.35</v>
          </cell>
          <cell r="L89">
            <v>0.4</v>
          </cell>
          <cell r="O89">
            <v>4</v>
          </cell>
          <cell r="P89">
            <v>27.5</v>
          </cell>
          <cell r="Q89">
            <v>27.5</v>
          </cell>
          <cell r="R89">
            <v>1.4</v>
          </cell>
          <cell r="S89">
            <v>-0.2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212.78399999999999</v>
          </cell>
          <cell r="E90">
            <v>101.032</v>
          </cell>
          <cell r="F90">
            <v>111.752</v>
          </cell>
          <cell r="G90">
            <v>1</v>
          </cell>
          <cell r="L90">
            <v>20.206399999999999</v>
          </cell>
          <cell r="M90">
            <v>130</v>
          </cell>
          <cell r="O90">
            <v>13</v>
          </cell>
          <cell r="P90">
            <v>11.964130176577719</v>
          </cell>
          <cell r="Q90">
            <v>5.5305249821838629</v>
          </cell>
          <cell r="R90">
            <v>0.27160000000000001</v>
          </cell>
          <cell r="S90">
            <v>0.27160000000000001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25</v>
          </cell>
          <cell r="D91">
            <v>24</v>
          </cell>
          <cell r="E91">
            <v>3</v>
          </cell>
          <cell r="F91">
            <v>46</v>
          </cell>
          <cell r="G91">
            <v>0.45</v>
          </cell>
          <cell r="L91">
            <v>0.6</v>
          </cell>
          <cell r="O91">
            <v>10</v>
          </cell>
          <cell r="P91">
            <v>76.666666666666671</v>
          </cell>
          <cell r="Q91">
            <v>76.666666666666671</v>
          </cell>
          <cell r="R91">
            <v>2.2000000000000002</v>
          </cell>
          <cell r="S91">
            <v>0.4</v>
          </cell>
          <cell r="U91" t="str">
            <v>необходимо увеличить продажи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C92">
            <v>16</v>
          </cell>
          <cell r="F92">
            <v>16</v>
          </cell>
          <cell r="G92">
            <v>0.35</v>
          </cell>
          <cell r="L92">
            <v>0</v>
          </cell>
          <cell r="O92">
            <v>2</v>
          </cell>
          <cell r="P92" t="e">
            <v>#DIV/0!</v>
          </cell>
          <cell r="Q92" t="e">
            <v>#DIV/0!</v>
          </cell>
          <cell r="R92">
            <v>0</v>
          </cell>
          <cell r="S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21</v>
          </cell>
          <cell r="D93">
            <v>12</v>
          </cell>
          <cell r="E93">
            <v>13</v>
          </cell>
          <cell r="F93">
            <v>20</v>
          </cell>
          <cell r="G93">
            <v>0.33</v>
          </cell>
          <cell r="L93">
            <v>2.6</v>
          </cell>
          <cell r="M93">
            <v>10</v>
          </cell>
          <cell r="O93">
            <v>9.9999999999999982</v>
          </cell>
          <cell r="P93">
            <v>11.538461538461538</v>
          </cell>
          <cell r="Q93">
            <v>7.6923076923076916</v>
          </cell>
          <cell r="R93">
            <v>1.8</v>
          </cell>
          <cell r="S93">
            <v>0.2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13</v>
          </cell>
          <cell r="D94">
            <v>12</v>
          </cell>
          <cell r="E94">
            <v>11</v>
          </cell>
          <cell r="F94">
            <v>14</v>
          </cell>
          <cell r="G94">
            <v>0.35</v>
          </cell>
          <cell r="L94">
            <v>2.2000000000000002</v>
          </cell>
          <cell r="M94">
            <v>15</v>
          </cell>
          <cell r="O94">
            <v>68.571428571428569</v>
          </cell>
          <cell r="P94">
            <v>13.18181818181818</v>
          </cell>
          <cell r="Q94">
            <v>6.3636363636363633</v>
          </cell>
          <cell r="R94">
            <v>0</v>
          </cell>
          <cell r="S94">
            <v>0</v>
          </cell>
        </row>
        <row r="95">
          <cell r="A95" t="str">
            <v xml:space="preserve"> 299 Колбаса Классическая, Вязанка п/а 0,6кг, ПОКОМ</v>
          </cell>
          <cell r="B95" t="str">
            <v>шт</v>
          </cell>
          <cell r="C95">
            <v>187</v>
          </cell>
          <cell r="F95">
            <v>187</v>
          </cell>
          <cell r="G95">
            <v>0.6</v>
          </cell>
          <cell r="L95">
            <v>0</v>
          </cell>
          <cell r="O95">
            <v>5</v>
          </cell>
          <cell r="P95" t="e">
            <v>#DIV/0!</v>
          </cell>
          <cell r="Q95" t="e">
            <v>#DIV/0!</v>
          </cell>
          <cell r="R95">
            <v>1</v>
          </cell>
          <cell r="S95">
            <v>1</v>
          </cell>
          <cell r="U95" t="str">
            <v>необходимо увеличить продажи</v>
          </cell>
        </row>
        <row r="96">
          <cell r="A96" t="str">
            <v xml:space="preserve"> 300  Колбаса Сервелат Мясорубский с мелкорубленным окороком ТМ Стародворье, в/у 0,35кг  ПОКОМ</v>
          </cell>
          <cell r="B96" t="str">
            <v>шт</v>
          </cell>
          <cell r="C96">
            <v>2</v>
          </cell>
          <cell r="D96">
            <v>36</v>
          </cell>
          <cell r="E96">
            <v>2</v>
          </cell>
          <cell r="F96">
            <v>36</v>
          </cell>
          <cell r="G96">
            <v>0</v>
          </cell>
          <cell r="L96">
            <v>0.4</v>
          </cell>
          <cell r="O96">
            <v>7.0000000000000009</v>
          </cell>
          <cell r="P96">
            <v>90</v>
          </cell>
          <cell r="Q96">
            <v>90</v>
          </cell>
          <cell r="R96">
            <v>0</v>
          </cell>
          <cell r="S96">
            <v>0</v>
          </cell>
          <cell r="U96" t="str">
            <v>не в матрице</v>
          </cell>
        </row>
        <row r="97">
          <cell r="A97" t="str">
            <v xml:space="preserve"> 301  Сосиски Сочинки по-баварски с сыром,  0.4кг, ТМ Стародворье  ПОКОМ</v>
          </cell>
          <cell r="B97" t="str">
            <v>шт</v>
          </cell>
          <cell r="C97">
            <v>58</v>
          </cell>
          <cell r="E97">
            <v>11</v>
          </cell>
          <cell r="F97">
            <v>47</v>
          </cell>
          <cell r="G97">
            <v>0.4</v>
          </cell>
          <cell r="L97">
            <v>2.2000000000000002</v>
          </cell>
          <cell r="O97">
            <v>6.9999999999999991</v>
          </cell>
          <cell r="P97">
            <v>21.363636363636363</v>
          </cell>
          <cell r="Q97">
            <v>21.363636363636363</v>
          </cell>
          <cell r="R97">
            <v>0.8</v>
          </cell>
          <cell r="S97">
            <v>0.8</v>
          </cell>
          <cell r="U97" t="str">
            <v>необходимо увеличить продажи</v>
          </cell>
        </row>
        <row r="98">
          <cell r="A98" t="str">
            <v xml:space="preserve"> 302  Сосиски Сочинки по-баварски,  0.4кг, ТМ Стародворье  ПОКОМ</v>
          </cell>
          <cell r="B98" t="str">
            <v>шт</v>
          </cell>
          <cell r="C98">
            <v>85</v>
          </cell>
          <cell r="E98">
            <v>6</v>
          </cell>
          <cell r="F98">
            <v>78</v>
          </cell>
          <cell r="G98">
            <v>0.4</v>
          </cell>
          <cell r="L98">
            <v>1.2</v>
          </cell>
          <cell r="O98">
            <v>9</v>
          </cell>
          <cell r="P98">
            <v>65</v>
          </cell>
          <cell r="Q98">
            <v>65</v>
          </cell>
          <cell r="R98">
            <v>2.4</v>
          </cell>
          <cell r="S98">
            <v>2.4</v>
          </cell>
          <cell r="U98" t="str">
            <v>необходимо увеличить продажи</v>
          </cell>
        </row>
        <row r="99">
          <cell r="A99" t="str">
            <v xml:space="preserve"> 309  Сосиски Сочинки с сыром 0,4 кг ТМ Стародворье  ПОКОМ</v>
          </cell>
          <cell r="B99" t="str">
            <v>шт</v>
          </cell>
          <cell r="C99">
            <v>16</v>
          </cell>
          <cell r="D99">
            <v>6</v>
          </cell>
          <cell r="E99">
            <v>8</v>
          </cell>
          <cell r="F99">
            <v>14</v>
          </cell>
          <cell r="G99">
            <v>0.4</v>
          </cell>
          <cell r="L99">
            <v>1.6</v>
          </cell>
          <cell r="M99">
            <v>5</v>
          </cell>
          <cell r="O99">
            <v>6.9999999999999991</v>
          </cell>
          <cell r="P99">
            <v>11.875</v>
          </cell>
          <cell r="Q99">
            <v>8.75</v>
          </cell>
          <cell r="R99">
            <v>1.6</v>
          </cell>
          <cell r="S99">
            <v>1.6</v>
          </cell>
        </row>
        <row r="100">
          <cell r="A100" t="str">
            <v xml:space="preserve"> 311 Ветчина Запекуша с сочным окороком Вязанка ВЕС  ПОКОМ</v>
          </cell>
          <cell r="B100" t="str">
            <v>кг</v>
          </cell>
          <cell r="C100">
            <v>24.134</v>
          </cell>
          <cell r="F100">
            <v>24.134</v>
          </cell>
          <cell r="G100">
            <v>1</v>
          </cell>
          <cell r="L100">
            <v>0</v>
          </cell>
          <cell r="P100" t="e">
            <v>#DIV/0!</v>
          </cell>
          <cell r="Q100" t="e">
            <v>#DIV/0!</v>
          </cell>
          <cell r="R100">
            <v>1.2044000000000001</v>
          </cell>
          <cell r="S100">
            <v>0</v>
          </cell>
        </row>
        <row r="101">
          <cell r="A101" t="str">
            <v xml:space="preserve"> 312  Ветчина Филейская ВЕС ТМ  Вязанка ТС Столичная  ПОКОМ</v>
          </cell>
          <cell r="B101" t="str">
            <v>кг</v>
          </cell>
          <cell r="C101">
            <v>118.455</v>
          </cell>
          <cell r="D101">
            <v>304.04000000000002</v>
          </cell>
          <cell r="E101">
            <v>189.66499999999999</v>
          </cell>
          <cell r="F101">
            <v>209.91</v>
          </cell>
          <cell r="G101">
            <v>1</v>
          </cell>
          <cell r="L101">
            <v>37.933</v>
          </cell>
          <cell r="M101">
            <v>250</v>
          </cell>
          <cell r="O101">
            <v>108</v>
          </cell>
          <cell r="P101">
            <v>12.124271742282444</v>
          </cell>
          <cell r="Q101">
            <v>5.5337041626024837</v>
          </cell>
          <cell r="R101">
            <v>40.398000000000003</v>
          </cell>
          <cell r="S101">
            <v>34.206000000000003</v>
          </cell>
        </row>
        <row r="102">
          <cell r="A102" t="str">
            <v xml:space="preserve"> 315  Колбаса вареная Молокуша ТМ Вязанка ВЕС, ПОКОМ</v>
          </cell>
          <cell r="B102" t="str">
            <v>кг</v>
          </cell>
          <cell r="C102">
            <v>32.57</v>
          </cell>
          <cell r="F102">
            <v>32.57</v>
          </cell>
          <cell r="G102">
            <v>1</v>
          </cell>
          <cell r="L102">
            <v>0</v>
          </cell>
          <cell r="O102">
            <v>13</v>
          </cell>
          <cell r="P102" t="e">
            <v>#DIV/0!</v>
          </cell>
          <cell r="Q102" t="e">
            <v>#DIV/0!</v>
          </cell>
          <cell r="R102">
            <v>1.3320000000000001</v>
          </cell>
          <cell r="S102">
            <v>1.3320000000000001</v>
          </cell>
          <cell r="U102" t="str">
            <v>необходимо увеличить продажи</v>
          </cell>
        </row>
        <row r="103">
          <cell r="A103" t="str">
            <v xml:space="preserve"> 316  Колбаса Нежная ТМ Зареченские ВЕС  ПОКОМ</v>
          </cell>
          <cell r="B103" t="str">
            <v>кг</v>
          </cell>
          <cell r="C103">
            <v>84.26</v>
          </cell>
          <cell r="F103">
            <v>84.26</v>
          </cell>
          <cell r="G103">
            <v>1</v>
          </cell>
          <cell r="L103">
            <v>0</v>
          </cell>
          <cell r="P103" t="e">
            <v>#DIV/0!</v>
          </cell>
          <cell r="Q103" t="e">
            <v>#DIV/0!</v>
          </cell>
          <cell r="R103">
            <v>0</v>
          </cell>
          <cell r="S103">
            <v>0</v>
          </cell>
          <cell r="U103" t="str">
            <v>необходимо увеличить продажи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C104">
            <v>41.171999999999997</v>
          </cell>
          <cell r="D104">
            <v>273.28500000000003</v>
          </cell>
          <cell r="E104">
            <v>11.057</v>
          </cell>
          <cell r="F104">
            <v>296.2</v>
          </cell>
          <cell r="G104">
            <v>1</v>
          </cell>
          <cell r="L104">
            <v>2.2114000000000003</v>
          </cell>
          <cell r="O104">
            <v>27</v>
          </cell>
          <cell r="P104">
            <v>133.94229899611105</v>
          </cell>
          <cell r="Q104">
            <v>133.94229899611105</v>
          </cell>
          <cell r="R104">
            <v>20.423200000000001</v>
          </cell>
          <cell r="S104">
            <v>25.5838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D105">
            <v>32.539000000000001</v>
          </cell>
          <cell r="E105">
            <v>4.0439999999999996</v>
          </cell>
          <cell r="F105">
            <v>28.495000000000001</v>
          </cell>
          <cell r="G105">
            <v>0</v>
          </cell>
          <cell r="L105">
            <v>0.80879999999999996</v>
          </cell>
          <cell r="O105">
            <v>12</v>
          </cell>
          <cell r="P105">
            <v>35.231206726013852</v>
          </cell>
          <cell r="Q105">
            <v>35.231206726013852</v>
          </cell>
          <cell r="R105">
            <v>0</v>
          </cell>
          <cell r="S105">
            <v>0</v>
          </cell>
          <cell r="U105" t="str">
            <v>не в матрице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30</v>
          </cell>
          <cell r="D106">
            <v>100</v>
          </cell>
          <cell r="E106">
            <v>90</v>
          </cell>
          <cell r="F106">
            <v>30</v>
          </cell>
          <cell r="G106">
            <v>0.45</v>
          </cell>
          <cell r="L106">
            <v>18</v>
          </cell>
          <cell r="M106">
            <v>150</v>
          </cell>
          <cell r="O106">
            <v>75</v>
          </cell>
          <cell r="P106">
            <v>10</v>
          </cell>
          <cell r="Q106">
            <v>1.6666666666666667</v>
          </cell>
          <cell r="R106">
            <v>24.2</v>
          </cell>
          <cell r="S106">
            <v>9.8000000000000007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506.87700000000001</v>
          </cell>
          <cell r="F107">
            <v>506.87700000000001</v>
          </cell>
          <cell r="G107">
            <v>1</v>
          </cell>
          <cell r="L107">
            <v>0</v>
          </cell>
          <cell r="P107" t="e">
            <v>#DIV/0!</v>
          </cell>
          <cell r="Q107" t="e">
            <v>#DIV/0!</v>
          </cell>
          <cell r="R107">
            <v>0</v>
          </cell>
          <cell r="S107">
            <v>0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288.024</v>
          </cell>
          <cell r="E108">
            <v>29.864000000000001</v>
          </cell>
          <cell r="F108">
            <v>258.16000000000003</v>
          </cell>
          <cell r="G108">
            <v>1</v>
          </cell>
          <cell r="L108">
            <v>5.9728000000000003</v>
          </cell>
          <cell r="O108">
            <v>18</v>
          </cell>
          <cell r="P108">
            <v>43.222609161532283</v>
          </cell>
          <cell r="Q108">
            <v>43.222609161532283</v>
          </cell>
          <cell r="R108">
            <v>12.1768</v>
          </cell>
          <cell r="S108">
            <v>12.1768</v>
          </cell>
          <cell r="U108" t="str">
            <v>необходимо увеличить продажи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269</v>
          </cell>
          <cell r="E109">
            <v>21</v>
          </cell>
          <cell r="F109">
            <v>248</v>
          </cell>
          <cell r="G109">
            <v>0.45</v>
          </cell>
          <cell r="L109">
            <v>4.2</v>
          </cell>
          <cell r="O109">
            <v>5</v>
          </cell>
          <cell r="P109">
            <v>59.047619047619044</v>
          </cell>
          <cell r="Q109">
            <v>59.047619047619044</v>
          </cell>
          <cell r="R109">
            <v>1.8</v>
          </cell>
          <cell r="S109">
            <v>1.6</v>
          </cell>
          <cell r="U109" t="str">
            <v>необходимо увеличить продажи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149</v>
          </cell>
          <cell r="D110">
            <v>74</v>
          </cell>
          <cell r="E110">
            <v>46</v>
          </cell>
          <cell r="F110">
            <v>86</v>
          </cell>
          <cell r="G110">
            <v>0.45</v>
          </cell>
          <cell r="L110">
            <v>9.1999999999999993</v>
          </cell>
          <cell r="M110">
            <v>25</v>
          </cell>
          <cell r="O110">
            <v>28</v>
          </cell>
          <cell r="P110">
            <v>12.065217391304349</v>
          </cell>
          <cell r="Q110">
            <v>9.3478260869565233</v>
          </cell>
          <cell r="R110">
            <v>5.4</v>
          </cell>
          <cell r="S110">
            <v>0.2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21.382999999999999</v>
          </cell>
          <cell r="F111">
            <v>21.382999999999999</v>
          </cell>
          <cell r="G111">
            <v>1</v>
          </cell>
          <cell r="L111">
            <v>0</v>
          </cell>
          <cell r="O111">
            <v>6</v>
          </cell>
          <cell r="P111" t="e">
            <v>#DIV/0!</v>
          </cell>
          <cell r="Q111" t="e">
            <v>#DIV/0!</v>
          </cell>
          <cell r="R111">
            <v>0</v>
          </cell>
          <cell r="S111">
            <v>0</v>
          </cell>
        </row>
        <row r="112">
          <cell r="A112" t="str">
            <v xml:space="preserve"> 330  Колбаса вареная Филейская ТМ Вязанка ТС Классическая ВЕС  ПОКОМ</v>
          </cell>
          <cell r="B112" t="str">
            <v>кг</v>
          </cell>
          <cell r="C112">
            <v>991.43499999999995</v>
          </cell>
          <cell r="E112">
            <v>287.49700000000001</v>
          </cell>
          <cell r="F112">
            <v>693.29300000000001</v>
          </cell>
          <cell r="G112">
            <v>1</v>
          </cell>
          <cell r="L112">
            <v>57.499400000000001</v>
          </cell>
          <cell r="O112">
            <v>201</v>
          </cell>
          <cell r="P112">
            <v>12.057395381517024</v>
          </cell>
          <cell r="Q112">
            <v>12.057395381517024</v>
          </cell>
          <cell r="R112">
            <v>62.942999999999998</v>
          </cell>
          <cell r="S112">
            <v>40.448</v>
          </cell>
        </row>
        <row r="113">
          <cell r="A113" t="str">
            <v xml:space="preserve"> 331  Сосиски Сочинки по-баварски ВЕС ТМ Стародворье  Поком</v>
          </cell>
          <cell r="B113" t="str">
            <v>кг</v>
          </cell>
          <cell r="C113">
            <v>131.374</v>
          </cell>
          <cell r="F113">
            <v>131.374</v>
          </cell>
          <cell r="G113">
            <v>1</v>
          </cell>
          <cell r="L113">
            <v>0</v>
          </cell>
          <cell r="O113">
            <v>15</v>
          </cell>
          <cell r="P113" t="e">
            <v>#DIV/0!</v>
          </cell>
          <cell r="Q113" t="e">
            <v>#DIV/0!</v>
          </cell>
          <cell r="R113">
            <v>0.20800000000000002</v>
          </cell>
          <cell r="S113">
            <v>0.20800000000000002</v>
          </cell>
          <cell r="U113" t="str">
            <v>необходимо увеличить продажи</v>
          </cell>
        </row>
        <row r="114">
          <cell r="A114" t="str">
            <v xml:space="preserve"> 333  Колбаса Балыковая, Вязанка фиброуз в/у, ВЕС ПОКОМ</v>
          </cell>
          <cell r="B114" t="str">
            <v>кг</v>
          </cell>
          <cell r="C114">
            <v>35.232999999999997</v>
          </cell>
          <cell r="F114">
            <v>35.232999999999997</v>
          </cell>
          <cell r="G114">
            <v>1</v>
          </cell>
          <cell r="L114">
            <v>0</v>
          </cell>
          <cell r="O114">
            <v>8</v>
          </cell>
          <cell r="P114" t="e">
            <v>#DIV/0!</v>
          </cell>
          <cell r="Q114" t="e">
            <v>#DIV/0!</v>
          </cell>
          <cell r="R114">
            <v>0</v>
          </cell>
          <cell r="S114">
            <v>0</v>
          </cell>
          <cell r="U114" t="str">
            <v>необходимо увеличить продажи</v>
          </cell>
        </row>
        <row r="115">
          <cell r="A115" t="str">
            <v xml:space="preserve"> 352  Ветчина Нежная с нежным филе 0,4 кг ТМ Особый рецепт  ПОКОМ</v>
          </cell>
          <cell r="B115" t="str">
            <v>шт</v>
          </cell>
          <cell r="C115">
            <v>20</v>
          </cell>
          <cell r="F115">
            <v>20</v>
          </cell>
          <cell r="G115">
            <v>0.4</v>
          </cell>
          <cell r="L115">
            <v>0</v>
          </cell>
          <cell r="O115">
            <v>4</v>
          </cell>
          <cell r="P115" t="e">
            <v>#DIV/0!</v>
          </cell>
          <cell r="Q115" t="e">
            <v>#DIV/0!</v>
          </cell>
          <cell r="R115">
            <v>0</v>
          </cell>
          <cell r="S115">
            <v>0</v>
          </cell>
          <cell r="U115" t="str">
            <v>необходимо увеличить продажи</v>
          </cell>
        </row>
        <row r="116">
          <cell r="A116" t="str">
            <v xml:space="preserve"> 358  Колбаса Молочная стародворская, амифлекс, 0,5кг, ТМ Стародворье</v>
          </cell>
          <cell r="B116" t="str">
            <v>шт</v>
          </cell>
          <cell r="C116">
            <v>12</v>
          </cell>
          <cell r="D116">
            <v>10</v>
          </cell>
          <cell r="E116">
            <v>6</v>
          </cell>
          <cell r="F116">
            <v>16</v>
          </cell>
          <cell r="G116">
            <v>0.5</v>
          </cell>
          <cell r="L116">
            <v>1.2</v>
          </cell>
          <cell r="O116">
            <v>18</v>
          </cell>
          <cell r="P116">
            <v>13.333333333333334</v>
          </cell>
          <cell r="Q116">
            <v>13.333333333333334</v>
          </cell>
          <cell r="R116">
            <v>1.2</v>
          </cell>
          <cell r="S116">
            <v>0</v>
          </cell>
          <cell r="U116" t="str">
            <v>необходимо увеличить продажи</v>
          </cell>
        </row>
        <row r="117">
          <cell r="A117" t="str">
            <v xml:space="preserve"> 361  Колбаса Сервелат Филейбургский с копченой грудинкой, в/у 0,35 кг срез, БАВАРУШКА ПОКОМ</v>
          </cell>
          <cell r="B117" t="str">
            <v>шт</v>
          </cell>
          <cell r="C117">
            <v>22</v>
          </cell>
          <cell r="E117">
            <v>9</v>
          </cell>
          <cell r="F117">
            <v>13</v>
          </cell>
          <cell r="G117">
            <v>0.35</v>
          </cell>
          <cell r="L117">
            <v>1.8</v>
          </cell>
          <cell r="M117">
            <v>10</v>
          </cell>
          <cell r="O117">
            <v>7.0000000000000009</v>
          </cell>
          <cell r="P117">
            <v>12.777777777777777</v>
          </cell>
          <cell r="Q117">
            <v>7.2222222222222223</v>
          </cell>
          <cell r="R117">
            <v>0.4</v>
          </cell>
          <cell r="S117">
            <v>0.4</v>
          </cell>
        </row>
        <row r="118">
          <cell r="A118" t="str">
            <v xml:space="preserve"> 364  Сардельки Филейские Вязанка ВЕС NDX ТМ Вязанка  ПОКОМ</v>
          </cell>
          <cell r="B118" t="str">
            <v>кг</v>
          </cell>
          <cell r="C118">
            <v>37.247</v>
          </cell>
          <cell r="F118">
            <v>37.247</v>
          </cell>
          <cell r="G118">
            <v>1</v>
          </cell>
          <cell r="L118">
            <v>0</v>
          </cell>
          <cell r="P118" t="e">
            <v>#DIV/0!</v>
          </cell>
          <cell r="Q118" t="e">
            <v>#DIV/0!</v>
          </cell>
          <cell r="R118">
            <v>0.53200000000000003</v>
          </cell>
          <cell r="S118">
            <v>0.53200000000000003</v>
          </cell>
          <cell r="U118" t="str">
            <v>необходимо увеличить продажи</v>
          </cell>
        </row>
        <row r="119">
          <cell r="A119" t="str">
            <v xml:space="preserve"> 369  Колбаса Русская стародворская, амифлекс ВЕС, ТМ Стародворье  ПОКОМ</v>
          </cell>
          <cell r="B119" t="str">
            <v>кг</v>
          </cell>
          <cell r="C119">
            <v>64.385000000000005</v>
          </cell>
          <cell r="D119">
            <v>21.605</v>
          </cell>
          <cell r="E119">
            <v>6.7</v>
          </cell>
          <cell r="F119">
            <v>79.290000000000006</v>
          </cell>
          <cell r="G119">
            <v>1</v>
          </cell>
          <cell r="L119">
            <v>1.34</v>
          </cell>
          <cell r="O119">
            <v>24</v>
          </cell>
          <cell r="P119">
            <v>59.171641791044777</v>
          </cell>
          <cell r="Q119">
            <v>59.171641791044777</v>
          </cell>
          <cell r="R119">
            <v>6.4239999999999995</v>
          </cell>
          <cell r="S119">
            <v>6.9599999999999991</v>
          </cell>
          <cell r="U119" t="str">
            <v>необходимо увеличить продажи</v>
          </cell>
        </row>
        <row r="120">
          <cell r="A120" t="str">
            <v xml:space="preserve"> 379  Колбаса Балыкбургская с копченым балыком ТМ Баварушка 0,28 кг срез ПОКОМ</v>
          </cell>
          <cell r="B120" t="str">
            <v>шт</v>
          </cell>
          <cell r="C120">
            <v>12</v>
          </cell>
          <cell r="F120">
            <v>12</v>
          </cell>
          <cell r="G120">
            <v>0.28000000000000003</v>
          </cell>
          <cell r="L120">
            <v>0</v>
          </cell>
          <cell r="O120">
            <v>2.9999999999999996</v>
          </cell>
          <cell r="P120" t="e">
            <v>#DIV/0!</v>
          </cell>
          <cell r="Q120" t="e">
            <v>#DIV/0!</v>
          </cell>
          <cell r="R120">
            <v>0</v>
          </cell>
          <cell r="S120">
            <v>0</v>
          </cell>
        </row>
        <row r="121">
          <cell r="A121" t="str">
            <v xml:space="preserve"> 386  Колбаса Балыкбургская с копченым балыком 0,35 кг срез ТМ Баварушка  ПОКОМ</v>
          </cell>
          <cell r="B121" t="str">
            <v>шт</v>
          </cell>
          <cell r="D121">
            <v>18</v>
          </cell>
          <cell r="F121">
            <v>18</v>
          </cell>
          <cell r="G121">
            <v>0</v>
          </cell>
          <cell r="L121">
            <v>0</v>
          </cell>
          <cell r="P121" t="e">
            <v>#DIV/0!</v>
          </cell>
          <cell r="Q121" t="e">
            <v>#DIV/0!</v>
          </cell>
          <cell r="R121">
            <v>0</v>
          </cell>
          <cell r="S121">
            <v>0</v>
          </cell>
          <cell r="U121" t="str">
            <v>не в матрице</v>
          </cell>
        </row>
        <row r="122">
          <cell r="A122" t="str">
            <v>298  Колбаса Сливушка ТМ Вязанка, 0,375кг,  ПОКОМ</v>
          </cell>
          <cell r="B122" t="str">
            <v>шт</v>
          </cell>
          <cell r="D122">
            <v>20</v>
          </cell>
          <cell r="E122">
            <v>4</v>
          </cell>
          <cell r="F122">
            <v>16</v>
          </cell>
          <cell r="G122">
            <v>0.375</v>
          </cell>
          <cell r="L122">
            <v>0.8</v>
          </cell>
          <cell r="O122">
            <v>5</v>
          </cell>
          <cell r="P122">
            <v>20</v>
          </cell>
          <cell r="Q122">
            <v>20</v>
          </cell>
          <cell r="R122">
            <v>0.2</v>
          </cell>
          <cell r="S122">
            <v>0.2</v>
          </cell>
        </row>
        <row r="123">
          <cell r="A123" t="str">
            <v>БОНУС_Колбаса вареная Филейская ТМ Вязанка ТС Классическая ВЕС  ПОКОМ</v>
          </cell>
          <cell r="B123" t="str">
            <v>кг</v>
          </cell>
          <cell r="E123">
            <v>1.34</v>
          </cell>
          <cell r="F123">
            <v>-1.34</v>
          </cell>
          <cell r="G123">
            <v>0</v>
          </cell>
          <cell r="L123">
            <v>0.26800000000000002</v>
          </cell>
          <cell r="P123">
            <v>-5</v>
          </cell>
          <cell r="Q123">
            <v>-5</v>
          </cell>
          <cell r="R123">
            <v>0</v>
          </cell>
          <cell r="S123">
            <v>0</v>
          </cell>
        </row>
        <row r="124">
          <cell r="A124" t="str">
            <v>БОНУС_Колбаса Докторская Особая ТМ Особый рецепт,  0,5кг, ПОКОМ</v>
          </cell>
          <cell r="B124" t="str">
            <v>шт</v>
          </cell>
          <cell r="E124">
            <v>7</v>
          </cell>
          <cell r="F124">
            <v>-7</v>
          </cell>
          <cell r="G124">
            <v>0</v>
          </cell>
          <cell r="L124">
            <v>1.4</v>
          </cell>
          <cell r="P124">
            <v>-5</v>
          </cell>
          <cell r="Q124">
            <v>-5</v>
          </cell>
          <cell r="R124">
            <v>0</v>
          </cell>
          <cell r="S124">
            <v>0</v>
          </cell>
        </row>
        <row r="125">
          <cell r="A125" t="str">
            <v>БОНУС_Сосиски Сочинки с сочной грудинкой, МГС 0.4кг,   ПОКОМ</v>
          </cell>
          <cell r="B125" t="str">
            <v>шт</v>
          </cell>
          <cell r="E125">
            <v>2</v>
          </cell>
          <cell r="F125">
            <v>-2</v>
          </cell>
          <cell r="G125">
            <v>0</v>
          </cell>
          <cell r="L125">
            <v>0.4</v>
          </cell>
          <cell r="P125">
            <v>-5</v>
          </cell>
          <cell r="Q125">
            <v>-5</v>
          </cell>
          <cell r="R125">
            <v>0</v>
          </cell>
          <cell r="S125">
            <v>0</v>
          </cell>
        </row>
        <row r="127">
          <cell r="A127" t="str">
            <v>В\К Сочинка зернистая вес</v>
          </cell>
          <cell r="B127" t="str">
            <v>кг</v>
          </cell>
          <cell r="G127">
            <v>1</v>
          </cell>
          <cell r="O127">
            <v>5</v>
          </cell>
          <cell r="U127" t="str">
            <v>не в матрице</v>
          </cell>
        </row>
        <row r="128">
          <cell r="A128" t="str">
            <v>В\К Сочинка рубленная Вес</v>
          </cell>
          <cell r="B128" t="str">
            <v>кг</v>
          </cell>
          <cell r="G128">
            <v>1</v>
          </cell>
          <cell r="O128">
            <v>5</v>
          </cell>
          <cell r="U128" t="str">
            <v>не в матрице</v>
          </cell>
        </row>
        <row r="129">
          <cell r="A129" t="str">
            <v>Кракушка с пряным сальцем 0,3 кг</v>
          </cell>
          <cell r="B129" t="str">
            <v>шт</v>
          </cell>
          <cell r="G129">
            <v>0.3</v>
          </cell>
          <cell r="O129">
            <v>30</v>
          </cell>
          <cell r="U129" t="str">
            <v>не в матрице</v>
          </cell>
        </row>
        <row r="130">
          <cell r="A130" t="str">
            <v>Паштет Любительский 0,1 кг</v>
          </cell>
          <cell r="B130" t="str">
            <v>шт</v>
          </cell>
          <cell r="G130">
            <v>0.1</v>
          </cell>
          <cell r="O130">
            <v>100</v>
          </cell>
          <cell r="U130" t="str">
            <v>не в матрице</v>
          </cell>
        </row>
        <row r="131">
          <cell r="A131" t="str">
            <v>Паштет с морковью 0,1 кг</v>
          </cell>
          <cell r="B131" t="str">
            <v>шт</v>
          </cell>
          <cell r="G131">
            <v>0.1</v>
          </cell>
          <cell r="O131">
            <v>100</v>
          </cell>
          <cell r="U131" t="str">
            <v>не в матрице</v>
          </cell>
        </row>
        <row r="132">
          <cell r="A132" t="str">
            <v>Паштет со сливочным маслом 0,1 кг</v>
          </cell>
          <cell r="B132" t="str">
            <v>шт</v>
          </cell>
          <cell r="G132">
            <v>0.1</v>
          </cell>
          <cell r="O132">
            <v>100</v>
          </cell>
          <cell r="U132" t="str">
            <v>не в матрице</v>
          </cell>
        </row>
        <row r="133">
          <cell r="A133" t="str">
            <v>С\К Филейбурская зернистая нарезка 0,03 кг</v>
          </cell>
          <cell r="B133" t="str">
            <v>шт</v>
          </cell>
          <cell r="G133">
            <v>0.03</v>
          </cell>
          <cell r="O133">
            <v>20</v>
          </cell>
          <cell r="U133" t="str">
            <v>не в матрице</v>
          </cell>
        </row>
        <row r="134">
          <cell r="A134" t="str">
            <v>С\К Филейбурская с мраморным балыком нарезка 0,03 кг</v>
          </cell>
          <cell r="B134" t="str">
            <v>шт</v>
          </cell>
          <cell r="G134">
            <v>0.03</v>
          </cell>
          <cell r="O134">
            <v>20</v>
          </cell>
          <cell r="U134" t="str">
            <v>не в матрице</v>
          </cell>
        </row>
        <row r="135">
          <cell r="A135" t="str">
            <v>Сардельки Баварские Бавария 0,38</v>
          </cell>
          <cell r="B135" t="str">
            <v>шт</v>
          </cell>
          <cell r="G135">
            <v>0.38</v>
          </cell>
          <cell r="O135">
            <v>30</v>
          </cell>
          <cell r="U135" t="str">
            <v>не в матрице</v>
          </cell>
        </row>
        <row r="136">
          <cell r="A136" t="str">
            <v>Сардельки Говяжьи</v>
          </cell>
          <cell r="B136" t="str">
            <v>кг</v>
          </cell>
          <cell r="G136">
            <v>1</v>
          </cell>
          <cell r="O136">
            <v>42</v>
          </cell>
          <cell r="U136" t="str">
            <v>не в матрице</v>
          </cell>
        </row>
        <row r="137">
          <cell r="A137" t="str">
            <v>сардельки нежные</v>
          </cell>
          <cell r="B137" t="str">
            <v>кг</v>
          </cell>
          <cell r="G137">
            <v>1</v>
          </cell>
          <cell r="O137">
            <v>62</v>
          </cell>
          <cell r="U137" t="str">
            <v>не в матрице</v>
          </cell>
        </row>
        <row r="138">
          <cell r="A138" t="str">
            <v>Сардельки Сочинки с сочным окороком 0,4 кг</v>
          </cell>
          <cell r="B138" t="str">
            <v>шт</v>
          </cell>
          <cell r="G138">
            <v>0.4</v>
          </cell>
          <cell r="O138">
            <v>20</v>
          </cell>
          <cell r="U138" t="str">
            <v>не в матрице</v>
          </cell>
        </row>
        <row r="139">
          <cell r="A139" t="str">
            <v>Сардельки Сочинки с сыром 0,42 кг</v>
          </cell>
          <cell r="B139" t="str">
            <v>шт</v>
          </cell>
          <cell r="G139">
            <v>0.42</v>
          </cell>
          <cell r="O139">
            <v>20</v>
          </cell>
          <cell r="U139" t="str">
            <v>не в матрице</v>
          </cell>
        </row>
        <row r="140">
          <cell r="A140" t="str">
            <v>Сервелат Мясорубский с мелкорубленным окороком 0,35 кг</v>
          </cell>
          <cell r="B140" t="str">
            <v>шт</v>
          </cell>
          <cell r="G140">
            <v>0.35</v>
          </cell>
          <cell r="O140">
            <v>4</v>
          </cell>
          <cell r="U140" t="str">
            <v>не в матрице</v>
          </cell>
        </row>
        <row r="141">
          <cell r="A141" t="str">
            <v>Сервелат Мясорубский с мелкорубленным окороком Вес</v>
          </cell>
          <cell r="B141" t="str">
            <v>кг</v>
          </cell>
          <cell r="G141">
            <v>1</v>
          </cell>
          <cell r="O141">
            <v>8</v>
          </cell>
          <cell r="U141" t="str">
            <v>не в матрице</v>
          </cell>
        </row>
        <row r="142">
          <cell r="A142" t="str">
            <v>Сервелат Филедворский 0,35 кг</v>
          </cell>
          <cell r="B142" t="str">
            <v>шт</v>
          </cell>
          <cell r="G142">
            <v>0.35</v>
          </cell>
          <cell r="O142">
            <v>30.000000000000004</v>
          </cell>
          <cell r="U142" t="str">
            <v>не в матрице</v>
          </cell>
        </row>
        <row r="143">
          <cell r="A143" t="str">
            <v>Сосиски Баварские вес</v>
          </cell>
          <cell r="B143" t="str">
            <v>кг</v>
          </cell>
          <cell r="G143">
            <v>1</v>
          </cell>
          <cell r="O143">
            <v>5</v>
          </cell>
          <cell r="U143" t="str">
            <v>не в матрице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18.09.2023 - 25.09.2023</v>
          </cell>
        </row>
        <row r="3">
          <cell r="A3" t="str">
            <v>Склад</v>
          </cell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</row>
        <row r="5">
          <cell r="C5">
            <v>1200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50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 t="str">
            <v>шт</v>
          </cell>
        </row>
        <row r="40">
          <cell r="A40" t="str">
            <v xml:space="preserve"> 116  Колбаса Балыкбургская с копченым балыком, в/у 0,35 кг срез, БАВАРУШКА ПОКОМ</v>
          </cell>
          <cell r="B40" t="str">
            <v>шт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 t="str">
            <v>шт</v>
          </cell>
          <cell r="C41">
            <v>20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 t="str">
            <v>шт</v>
          </cell>
          <cell r="C42">
            <v>20</v>
          </cell>
        </row>
        <row r="43">
          <cell r="A43" t="str">
            <v xml:space="preserve"> 200  Ветчина Дугушка ТМ Стародворье, вектор в/у    ПОКОМ</v>
          </cell>
          <cell r="B43" t="str">
            <v>кг</v>
          </cell>
        </row>
        <row r="44">
          <cell r="A44" t="str">
            <v xml:space="preserve"> 201  Ветчина Нежная ТМ Особый рецепт, (2,5кг), ПОКОМ</v>
          </cell>
          <cell r="B44" t="str">
            <v>кг</v>
          </cell>
          <cell r="C44">
            <v>30</v>
          </cell>
        </row>
        <row r="45">
          <cell r="A45" t="str">
            <v xml:space="preserve"> 207  ВСД Колбаса Княжеская, ВЕС.    </v>
          </cell>
          <cell r="B45" t="str">
            <v>кг</v>
          </cell>
        </row>
        <row r="46">
          <cell r="A46" t="str">
            <v xml:space="preserve"> 213  Колбаса в/к Сервелат Рижский, ВЕС.,ТМ КОЛБАСНЫЙ СТАНДАРТ ПОКОМ</v>
          </cell>
          <cell r="B46" t="str">
            <v>кг</v>
          </cell>
        </row>
        <row r="47">
          <cell r="A47" t="str">
            <v xml:space="preserve"> 215  Колбаса Докторская Дугушка ГОСТ, ВЕС, ТМ Стародворье ПОКОМ</v>
          </cell>
          <cell r="B47" t="str">
            <v>кг</v>
          </cell>
        </row>
        <row r="48">
          <cell r="A48" t="str">
            <v xml:space="preserve"> 217  Колбаса Докторская Дугушка, ВЕС, НЕ ГОСТ, ТМ Стародворье ПОКОМ</v>
          </cell>
          <cell r="B48" t="str">
            <v>кг</v>
          </cell>
        </row>
        <row r="49">
          <cell r="A49" t="str">
            <v xml:space="preserve"> 218  Колбаса Докторская оригинальная ТМ Особый рецепт БОЛЬШОЙ БАТОН, п/а ВЕС, ТМ Стародворье ПОКОМ</v>
          </cell>
          <cell r="B49" t="str">
            <v>кг</v>
          </cell>
        </row>
        <row r="50">
          <cell r="A50" t="str">
            <v xml:space="preserve"> 219  Колбаса Докторская Особая ТМ Особый рецепт, ВЕС  ПОКОМ</v>
          </cell>
          <cell r="B50" t="str">
            <v>кг</v>
          </cell>
        </row>
        <row r="51">
          <cell r="A51" t="str">
            <v xml:space="preserve"> 220  Колбаса Докторская по-стародворски, амифлекс, ВЕС,   ПОКОМ</v>
          </cell>
          <cell r="B51" t="str">
            <v>кг</v>
          </cell>
        </row>
        <row r="52">
          <cell r="A52" t="str">
            <v xml:space="preserve"> 221  Колбаса Докторская по-стародворски, натурин в/у, ВЕС, ТМ Стародворье ПОКОМ</v>
          </cell>
          <cell r="B52" t="str">
            <v>кг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30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5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5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15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15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10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</row>
        <row r="80">
          <cell r="A80" t="str">
            <v xml:space="preserve"> 264  Колбаса Молочная стародворская, амифлекс, ВЕС, ТМ Стародворье  ПОКОМ</v>
          </cell>
          <cell r="B80" t="str">
            <v>кг</v>
          </cell>
        </row>
        <row r="81">
          <cell r="A81" t="str">
            <v xml:space="preserve"> 265  Колбаса Балыкбургская, ВЕС, ТМ Баварушка  ПОКОМ</v>
          </cell>
          <cell r="B81" t="str">
            <v>кг</v>
          </cell>
        </row>
        <row r="82">
          <cell r="A82" t="str">
            <v xml:space="preserve"> 266  Колбаса Филейбургская с сочным окороком, ВЕС, ТМ Баварушка  ПОКОМ</v>
          </cell>
          <cell r="B82" t="str">
            <v>кг</v>
          </cell>
        </row>
        <row r="83">
          <cell r="A83" t="str">
            <v xml:space="preserve"> 267  Колбаса Салями Филейбургская зернистая, оболочка фиброуз, ВЕС, ТМ Баварушка  ПОКОМ</v>
          </cell>
          <cell r="B83" t="str">
            <v>кг</v>
          </cell>
        </row>
        <row r="84">
          <cell r="A84" t="str">
            <v xml:space="preserve"> 271  Колбаса Сервелат Левантский ТМ Особый Рецепт, ВЕС. ПОКОМ</v>
          </cell>
          <cell r="B84" t="str">
            <v>кг</v>
          </cell>
        </row>
        <row r="85">
          <cell r="A85" t="str">
            <v xml:space="preserve"> 272  Колбаса Сервелат Филедворский, фиброуз, в/у 0,35 кг срез,  ПОКОМ</v>
          </cell>
          <cell r="B85" t="str">
            <v>шт</v>
          </cell>
          <cell r="C85">
            <v>30</v>
          </cell>
        </row>
        <row r="86">
          <cell r="A86" t="str">
            <v xml:space="preserve"> 273  Сосиски Сочинки с сочной грудинкой, МГС 0.4кг,   ПОКОМ</v>
          </cell>
          <cell r="B86" t="str">
            <v>шт</v>
          </cell>
        </row>
        <row r="87">
          <cell r="A87" t="str">
            <v xml:space="preserve"> 278  Сосиски Сочинки с сочным окороком, МГС 0.4кг,   ПОКОМ</v>
          </cell>
          <cell r="B87" t="str">
            <v>шт</v>
          </cell>
        </row>
        <row r="88">
          <cell r="A88" t="str">
            <v xml:space="preserve"> 279  Колбаса Докторский гарант, Вязанка вектор, 0,4 кг.  ПОКОМ</v>
          </cell>
          <cell r="B88" t="str">
            <v>шт</v>
          </cell>
        </row>
        <row r="89">
          <cell r="A89" t="str">
            <v xml:space="preserve"> 281  Сосиски Молочные для завтрака ТМ Особый рецепт, 0,4кг  ПОКОМ</v>
          </cell>
          <cell r="B89" t="str">
            <v>шт</v>
          </cell>
        </row>
        <row r="90">
          <cell r="A90" t="str">
            <v xml:space="preserve"> 282  Колбаса Балыкбургская рубленая, в/у 0,35 кг срез, БАВАРУШКА ПОКОМ</v>
          </cell>
          <cell r="B90" t="str">
            <v>шт</v>
          </cell>
        </row>
        <row r="91">
          <cell r="A91" t="str">
            <v xml:space="preserve"> 283  Сосиски Сочинки, ВЕС, ТМ Стародворье ПОКОМ</v>
          </cell>
          <cell r="B91" t="str">
            <v>кг</v>
          </cell>
        </row>
        <row r="92">
          <cell r="A92" t="str">
            <v xml:space="preserve"> 284  Сосиски Молокуши миникушай ТМ Вязанка, 0.45кг, ПОКОМ</v>
          </cell>
          <cell r="B92" t="str">
            <v>шт</v>
          </cell>
        </row>
        <row r="93">
          <cell r="A93" t="str">
            <v xml:space="preserve"> 286  Колбаса Сервелат Левантский ТМ Особый Рецепт, 0,35 кг.  ПОКОМ</v>
          </cell>
          <cell r="B93" t="str">
            <v>шт</v>
          </cell>
        </row>
        <row r="94">
          <cell r="A94" t="str">
            <v xml:space="preserve"> 291  Сосиски Молокуши миникушай ТМ Вязанка, 0.33кг, ПОКОМ</v>
          </cell>
          <cell r="B94" t="str">
            <v>шт</v>
          </cell>
        </row>
        <row r="95">
          <cell r="A95" t="str">
            <v xml:space="preserve"> 296  Колбаса Мясорубская с рубленой грудинкой 0,35кг срез ТМ Стародворье  ПОКОМ</v>
          </cell>
          <cell r="B95" t="str">
            <v>шт</v>
          </cell>
          <cell r="C95">
            <v>20</v>
          </cell>
        </row>
        <row r="96">
          <cell r="A96" t="str">
            <v>298  Колбаса Сливушка ТМ Вязанка, 0,375кг,  ПОКОМ</v>
          </cell>
          <cell r="B96" t="str">
            <v>шт</v>
          </cell>
          <cell r="C96">
            <v>30</v>
          </cell>
        </row>
        <row r="97">
          <cell r="A97" t="str">
            <v xml:space="preserve"> 299 Колбаса Классическая, Вязанка п/а 0,6кг, ПОКОМ</v>
          </cell>
          <cell r="B97" t="str">
            <v>шт</v>
          </cell>
        </row>
        <row r="98">
          <cell r="A98" t="str">
            <v xml:space="preserve"> 300  Колбаса Сервелат Мясорубский с мелкорубленным окороком ТМ Стародворье, в/у 0,35кг  ПОКОМ</v>
          </cell>
          <cell r="B98" t="str">
            <v>шт</v>
          </cell>
        </row>
        <row r="99">
          <cell r="A99" t="str">
            <v xml:space="preserve"> 301  Сосиски Сочинки по-баварски с сыром,  0.4кг, ТМ Стародворье  ПОКОМ</v>
          </cell>
          <cell r="B99" t="str">
            <v>шт</v>
          </cell>
        </row>
        <row r="100">
          <cell r="A100" t="str">
            <v xml:space="preserve"> 302  Сосиски Сочинки по-баварски,  0.4кг, ТМ Стародворье  ПОКОМ</v>
          </cell>
          <cell r="B100" t="str">
            <v>шт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</row>
        <row r="102">
          <cell r="A102" t="str">
            <v xml:space="preserve"> 311 Ветчина Запекуша с сочным окороком Вязанка ВЕС  ПОКОМ</v>
          </cell>
          <cell r="B102" t="str">
            <v>кг</v>
          </cell>
        </row>
        <row r="103">
          <cell r="A103" t="str">
            <v xml:space="preserve"> 312  Ветчина Филейская ВЕС ТМ  Вязанка ТС Столичная  ПОКОМ</v>
          </cell>
          <cell r="B103" t="str">
            <v>кг</v>
          </cell>
        </row>
        <row r="104">
          <cell r="A104" t="str">
            <v xml:space="preserve"> 315  Колбаса вареная Молокуша ТМ Вязанка ВЕС, ПОКОМ</v>
          </cell>
          <cell r="B104" t="str">
            <v>кг</v>
          </cell>
        </row>
        <row r="105">
          <cell r="A105" t="str">
            <v xml:space="preserve"> 316  Колбаса Нежная ТМ Зареченские ВЕС  ПОКОМ</v>
          </cell>
          <cell r="B105" t="str">
            <v>кг</v>
          </cell>
        </row>
        <row r="106">
          <cell r="A106" t="str">
            <v xml:space="preserve"> 317 Колбаса Сервелат Рижский ТМ Зареченские, ВЕС  ПОКОМ</v>
          </cell>
          <cell r="B106" t="str">
            <v>кг</v>
          </cell>
        </row>
        <row r="107">
          <cell r="A107" t="str">
            <v xml:space="preserve"> 318  Сосиски Датские ТМ Зареченские, ВЕС  ПОКОМ</v>
          </cell>
          <cell r="B107" t="str">
            <v>кг</v>
          </cell>
        </row>
        <row r="108">
          <cell r="A108" t="str">
            <v xml:space="preserve"> 319  Колбаса вареная Филейская ТМ Вязанка ТС Классическая, 0,45 кг. ПОКОМ</v>
          </cell>
          <cell r="B108" t="str">
            <v>шт</v>
          </cell>
        </row>
        <row r="109">
          <cell r="A109" t="str">
            <v xml:space="preserve"> 320  Ветчина Нежная ТМ Зареченские,большой батон, ВЕС ПОКОМ</v>
          </cell>
          <cell r="B109" t="str">
            <v>кг</v>
          </cell>
        </row>
        <row r="110">
          <cell r="A110" t="str">
            <v xml:space="preserve"> 321  Колбаса Сервелат Пражский ТМ Зареченские, ВЕС ПОКОМ</v>
          </cell>
          <cell r="B110" t="str">
            <v>кг</v>
          </cell>
        </row>
        <row r="111">
          <cell r="A111" t="str">
            <v xml:space="preserve"> 322  Колбаса вареная Молокуша 0,45кг ТМ Вязанка  ПОКОМ</v>
          </cell>
          <cell r="B111" t="str">
            <v>шт</v>
          </cell>
        </row>
        <row r="112">
          <cell r="A112" t="str">
            <v xml:space="preserve"> 324  Ветчина Филейская ТМ Вязанка Столичная 0,45 кг ПОКОМ</v>
          </cell>
          <cell r="B112" t="str">
            <v>шт</v>
          </cell>
        </row>
        <row r="113">
          <cell r="A113" t="str">
            <v xml:space="preserve"> 325  Сосиски Сочинки по-баварски с сыром Стародворье, ВЕС ПОКОМ</v>
          </cell>
          <cell r="B113" t="str">
            <v>кг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</row>
        <row r="117">
          <cell r="A117" t="str">
            <v xml:space="preserve"> 352  Ветчина Нежная с нежным филе 0,4 кг ТМ Особый рецепт  ПОКОМ</v>
          </cell>
          <cell r="B117" t="str">
            <v>шт</v>
          </cell>
        </row>
        <row r="118">
          <cell r="A118" t="str">
            <v xml:space="preserve"> 358  Колбаса Молочная стародворская, амифлекс, 0,5кг, ТМ Стародворье</v>
          </cell>
          <cell r="B118" t="str">
            <v>шт</v>
          </cell>
        </row>
        <row r="119">
          <cell r="A119" t="str">
            <v xml:space="preserve"> 361  Колбаса Сервелат Филейбургский с копченой грудинкой, в/у 0,35 кг срез, БАВАРУШКА ПОКОМ</v>
          </cell>
          <cell r="B119" t="str">
            <v>шт</v>
          </cell>
        </row>
        <row r="120">
          <cell r="A120" t="str">
            <v xml:space="preserve"> 364  Сардельки Филейские Вязанка ВЕС NDX ТМ Вязанка  ПОКОМ</v>
          </cell>
          <cell r="B120" t="str">
            <v>кг</v>
          </cell>
        </row>
        <row r="121">
          <cell r="A121" t="str">
            <v xml:space="preserve"> 369  Колбаса Русская стародворская, амифлекс ВЕС, ТМ Стародворье  ПОКОМ</v>
          </cell>
          <cell r="B121" t="str">
            <v>кг</v>
          </cell>
        </row>
        <row r="122">
          <cell r="A122" t="str">
            <v xml:space="preserve"> 379  Колбаса Балыкбургская с копченым балыком ТМ Баварушка 0,28 кг срез ПОКОМ</v>
          </cell>
          <cell r="B122" t="str">
            <v>шт</v>
          </cell>
        </row>
        <row r="123">
          <cell r="A123" t="str">
            <v>Сардельки Сочинки с сочным окороком ТМ Стародворье полиамид мгс ф/в 0,4 кг СК3</v>
          </cell>
          <cell r="B123" t="str">
            <v>шт</v>
          </cell>
          <cell r="C123">
            <v>20</v>
          </cell>
        </row>
        <row r="124">
          <cell r="A124" t="str">
            <v>Сардельки Сочинки с сыром Бордо Фикс.вес 0,4 п/а Стародворье</v>
          </cell>
          <cell r="B124" t="str">
            <v>шт</v>
          </cell>
          <cell r="C124">
            <v>20</v>
          </cell>
        </row>
        <row r="125">
          <cell r="A125" t="str">
            <v>Паштеты «Любительский ГОСТ» Фикс.вес 0,1 ТМ «Стародворье»</v>
          </cell>
          <cell r="B125" t="str">
            <v>шт</v>
          </cell>
          <cell r="C125">
            <v>200</v>
          </cell>
        </row>
        <row r="126">
          <cell r="A126" t="str">
            <v>Паштеты «Печеночный с морковью ГОСТ» Фикс.вес 0,1 ТМ «Стародворье»</v>
          </cell>
          <cell r="B126" t="str">
            <v>шт</v>
          </cell>
          <cell r="C126">
            <v>200</v>
          </cell>
        </row>
        <row r="127">
          <cell r="A127" t="str">
            <v>Паштеты Со сливочным маслом ГОСТ Бордо фикс.вес 0,1 Стародворье</v>
          </cell>
          <cell r="B127" t="str">
            <v>шт</v>
          </cell>
          <cell r="C127">
            <v>200</v>
          </cell>
        </row>
        <row r="128">
          <cell r="A128" t="str">
            <v>П/к колбасы Кракушка пряная с сальцем Бавария Фикс.вес 0,3 н/о в/у Стародворье</v>
          </cell>
          <cell r="B128" t="str">
            <v>шт</v>
          </cell>
          <cell r="C128">
            <v>50</v>
          </cell>
        </row>
        <row r="129">
          <cell r="A129" t="str">
            <v>Сардельки Баварские Бавария фикс.вес 0,38 п/а мгс Стародворье</v>
          </cell>
          <cell r="B129" t="str">
            <v>шт</v>
          </cell>
          <cell r="C129">
            <v>50</v>
          </cell>
        </row>
        <row r="130">
          <cell r="A130" t="str">
            <v>В/к колбасы «Рубленая Запеченная» Фикс.вес 0,6 Вектор ТМ «Дугушка»</v>
          </cell>
          <cell r="B130" t="str">
            <v>шт</v>
          </cell>
          <cell r="C130">
            <v>20</v>
          </cell>
        </row>
        <row r="131">
          <cell r="A131" t="str">
            <v>В/к колбасы «Салями Запеченая» Фикс.вес 0,6 Вектор ТМ «Дугушка»</v>
          </cell>
          <cell r="B131" t="str">
            <v>шт</v>
          </cell>
          <cell r="C131">
            <v>20</v>
          </cell>
        </row>
        <row r="132">
          <cell r="A132" t="str">
            <v>В/к колбасы «Сервелат Запеченный» Фикс.вес 0,6 Вектор ТМ «Дугушка»</v>
          </cell>
          <cell r="B132" t="str">
            <v>шт</v>
          </cell>
          <cell r="C132">
            <v>20</v>
          </cell>
        </row>
        <row r="133">
          <cell r="A133" t="str">
            <v>с/к колбасы «Балыкбургская с мраморным балыком и нотками кориандра» ф/в 0,03 нарезка ТМ «Баварушка»</v>
          </cell>
          <cell r="B133" t="str">
            <v>шт</v>
          </cell>
          <cell r="C133">
            <v>100</v>
          </cell>
        </row>
        <row r="134">
          <cell r="A134" t="str">
            <v>В/к колбасы «Сочинка по-европейски с сочной грудинкой» Весовой фиброуз ТМ «Стародворье»</v>
          </cell>
          <cell r="B134" t="str">
            <v>кг</v>
          </cell>
          <cell r="C13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Y140"/>
  <sheetViews>
    <sheetView tabSelected="1" workbookViewId="0">
      <pane ySplit="5" topLeftCell="A6" activePane="bottomLeft" state="frozen"/>
      <selection pane="bottomLeft" activeCell="U4" sqref="U4"/>
    </sheetView>
  </sheetViews>
  <sheetFormatPr defaultColWidth="10.5" defaultRowHeight="11.45" customHeight="1" outlineLevelRow="1" x14ac:dyDescent="0.2"/>
  <cols>
    <col min="1" max="1" width="85.83203125" style="1" customWidth="1"/>
    <col min="2" max="2" width="4" style="1" customWidth="1"/>
    <col min="3" max="6" width="6.83203125" style="1" customWidth="1"/>
    <col min="7" max="7" width="4.83203125" style="18" customWidth="1"/>
    <col min="8" max="9" width="1.6640625" style="2" customWidth="1"/>
    <col min="10" max="10" width="11.5" style="48" customWidth="1"/>
    <col min="11" max="11" width="12.6640625" style="2" customWidth="1"/>
    <col min="12" max="12" width="5.83203125" style="2" customWidth="1"/>
    <col min="13" max="13" width="10.5" style="2"/>
    <col min="14" max="14" width="15.6640625" style="2" customWidth="1"/>
    <col min="15" max="15" width="10.33203125" style="2" customWidth="1"/>
    <col min="16" max="17" width="6.6640625" style="2" customWidth="1"/>
    <col min="18" max="20" width="7.33203125" style="2" customWidth="1"/>
    <col min="21" max="21" width="30.6640625" style="2" customWidth="1"/>
    <col min="22" max="22" width="4" style="2" customWidth="1"/>
    <col min="23" max="23" width="10.6640625" style="2" customWidth="1"/>
    <col min="24" max="24" width="10.5" style="2"/>
    <col min="25" max="25" width="10.5" style="12" customWidth="1"/>
    <col min="26" max="16384" width="10.5" style="2"/>
  </cols>
  <sheetData>
    <row r="1" spans="1:25" ht="12.95" customHeight="1" outlineLevel="1" x14ac:dyDescent="0.2">
      <c r="A1" s="3" t="s">
        <v>0</v>
      </c>
      <c r="B1" s="3"/>
      <c r="C1" s="3"/>
      <c r="N1" s="69" t="s">
        <v>163</v>
      </c>
    </row>
    <row r="2" spans="1:25" ht="12.95" customHeight="1" outlineLevel="1" x14ac:dyDescent="0.2">
      <c r="B2" s="3"/>
      <c r="C2" s="3"/>
      <c r="N2" s="70"/>
    </row>
    <row r="3" spans="1:25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130</v>
      </c>
      <c r="H3" s="12" t="s">
        <v>131</v>
      </c>
      <c r="I3" s="12" t="s">
        <v>132</v>
      </c>
      <c r="J3" s="48" t="s">
        <v>145</v>
      </c>
      <c r="K3" s="12" t="s">
        <v>133</v>
      </c>
      <c r="L3" s="12" t="s">
        <v>134</v>
      </c>
      <c r="M3" s="13" t="s">
        <v>133</v>
      </c>
      <c r="N3" s="13"/>
      <c r="O3" s="12" t="s">
        <v>133</v>
      </c>
      <c r="P3" s="12" t="s">
        <v>135</v>
      </c>
      <c r="Q3" s="12" t="s">
        <v>136</v>
      </c>
      <c r="R3" s="14" t="s">
        <v>137</v>
      </c>
      <c r="S3" s="14" t="s">
        <v>138</v>
      </c>
      <c r="T3" s="14" t="s">
        <v>141</v>
      </c>
      <c r="U3" s="12" t="s">
        <v>139</v>
      </c>
      <c r="V3" s="12" t="s">
        <v>140</v>
      </c>
      <c r="W3" s="12" t="s">
        <v>140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49" t="s">
        <v>146</v>
      </c>
      <c r="K4" s="44" t="s">
        <v>160</v>
      </c>
      <c r="L4" s="12"/>
      <c r="M4" s="15"/>
      <c r="N4" s="59" t="s">
        <v>162</v>
      </c>
      <c r="O4" s="14" t="s">
        <v>159</v>
      </c>
      <c r="P4" s="12"/>
      <c r="Q4" s="12"/>
      <c r="R4" s="12"/>
      <c r="S4" s="12"/>
      <c r="T4" s="12"/>
      <c r="U4" s="12"/>
      <c r="V4" s="12"/>
      <c r="W4" s="12"/>
      <c r="Y4" s="45" t="s">
        <v>161</v>
      </c>
    </row>
    <row r="5" spans="1:25" ht="15" x14ac:dyDescent="0.2">
      <c r="A5" s="5"/>
      <c r="B5" s="5"/>
      <c r="C5" s="6"/>
      <c r="D5" s="7"/>
      <c r="E5" s="16">
        <f t="shared" ref="E5:F5" si="0">SUM(E6:E267)</f>
        <v>6310.5750000000007</v>
      </c>
      <c r="F5" s="16">
        <f t="shared" si="0"/>
        <v>6965.6899999999978</v>
      </c>
      <c r="G5" s="11"/>
      <c r="H5" s="16">
        <f t="shared" ref="H5:O5" si="1">SUM(H6:H267)</f>
        <v>0</v>
      </c>
      <c r="I5" s="16">
        <f t="shared" si="1"/>
        <v>0</v>
      </c>
      <c r="J5" s="50">
        <f t="shared" si="1"/>
        <v>2002</v>
      </c>
      <c r="K5" s="16">
        <f t="shared" si="1"/>
        <v>401</v>
      </c>
      <c r="L5" s="16">
        <f t="shared" si="1"/>
        <v>1262.115</v>
      </c>
      <c r="M5" s="17">
        <f t="shared" si="1"/>
        <v>8105.649000000004</v>
      </c>
      <c r="N5" s="17">
        <f t="shared" si="1"/>
        <v>9717</v>
      </c>
      <c r="O5" s="16">
        <f t="shared" si="1"/>
        <v>1200</v>
      </c>
      <c r="P5" s="12"/>
      <c r="Q5" s="12"/>
      <c r="R5" s="16">
        <f>SUM(R6:R267)</f>
        <v>1085.8058000000001</v>
      </c>
      <c r="S5" s="16">
        <f>SUM(S6:S267)</f>
        <v>919.11279999999988</v>
      </c>
      <c r="T5" s="16">
        <f>SUM(T6:T267)</f>
        <v>723.19320000000027</v>
      </c>
      <c r="U5" s="12"/>
      <c r="V5" s="16">
        <f>SUM(V6:V267)</f>
        <v>7513.5449999999992</v>
      </c>
      <c r="W5" s="16">
        <f>SUM(W6:W267)</f>
        <v>7982.65</v>
      </c>
      <c r="Y5" s="16">
        <f>SUM(Y6:Y267)</f>
        <v>7987.65</v>
      </c>
    </row>
    <row r="6" spans="1:25" ht="11.1" customHeight="1" outlineLevel="1" x14ac:dyDescent="0.2">
      <c r="A6" s="8" t="s">
        <v>9</v>
      </c>
      <c r="B6" s="8" t="s">
        <v>10</v>
      </c>
      <c r="C6" s="9">
        <v>123.02500000000001</v>
      </c>
      <c r="D6" s="9"/>
      <c r="E6" s="9">
        <v>21.59</v>
      </c>
      <c r="F6" s="9">
        <v>78.83</v>
      </c>
      <c r="G6" s="18">
        <f>VLOOKUP(A6,[1]TDSheet!$A:$G,7,0)</f>
        <v>1</v>
      </c>
      <c r="J6" s="51"/>
      <c r="L6" s="2">
        <f t="shared" ref="L6:L11" si="2">E6/5</f>
        <v>4.3179999999999996</v>
      </c>
      <c r="M6" s="25"/>
      <c r="N6" s="55">
        <f>Y6/G6</f>
        <v>10</v>
      </c>
      <c r="O6" s="25">
        <f>VLOOKUP(A6,[2]TDSheet!$A:$C,3,0)</f>
        <v>0</v>
      </c>
      <c r="P6" s="2">
        <f>(F6+M6+K6)/L6</f>
        <v>18.256137100509495</v>
      </c>
      <c r="Q6" s="2">
        <f>(F6+K6)/L6</f>
        <v>18.256137100509495</v>
      </c>
      <c r="R6" s="2">
        <f>VLOOKUP(A6,[1]TDSheet!$A:$R,18,0)</f>
        <v>0.53200000000000003</v>
      </c>
      <c r="S6" s="2">
        <f>VLOOKUP(A6,[1]TDSheet!$A:$S,19,0)</f>
        <v>0.26800000000000002</v>
      </c>
      <c r="T6" s="2">
        <f>VLOOKUP(A6,[1]TDSheet!$A:$L,12,0)</f>
        <v>4.5780000000000003</v>
      </c>
      <c r="U6" s="19" t="str">
        <f>VLOOKUP(A6,[1]TDSheet!$A:$U,21,0)</f>
        <v>необходимо увеличить продажи</v>
      </c>
      <c r="V6" s="2">
        <f>M6*G6</f>
        <v>0</v>
      </c>
      <c r="W6" s="2">
        <f>N6*G6</f>
        <v>10</v>
      </c>
      <c r="Y6" s="46">
        <v>10</v>
      </c>
    </row>
    <row r="7" spans="1:25" ht="11.1" customHeight="1" outlineLevel="1" x14ac:dyDescent="0.2">
      <c r="A7" s="8" t="s">
        <v>11</v>
      </c>
      <c r="B7" s="8" t="s">
        <v>10</v>
      </c>
      <c r="C7" s="9">
        <v>107.875</v>
      </c>
      <c r="D7" s="9"/>
      <c r="E7" s="9">
        <v>23.931999999999999</v>
      </c>
      <c r="F7" s="9">
        <v>44.012999999999998</v>
      </c>
      <c r="G7" s="18">
        <f>VLOOKUP(A7,[1]TDSheet!$A:$G,7,0)</f>
        <v>1</v>
      </c>
      <c r="J7" s="51"/>
      <c r="L7" s="2">
        <f t="shared" si="2"/>
        <v>4.7863999999999995</v>
      </c>
      <c r="M7" s="25">
        <f>12*L7-F7</f>
        <v>13.423799999999993</v>
      </c>
      <c r="N7" s="25">
        <f t="shared" ref="N7:N70" si="3">Y7/G7</f>
        <v>15</v>
      </c>
      <c r="O7" s="25">
        <f>VLOOKUP(A7,[2]TDSheet!$A:$C,3,0)</f>
        <v>0</v>
      </c>
      <c r="P7" s="2">
        <f t="shared" ref="P7:P70" si="4">(F7+M7+K7)/L7</f>
        <v>12</v>
      </c>
      <c r="Q7" s="2">
        <f t="shared" ref="Q7:Q70" si="5">(F7+K7)/L7</f>
        <v>9.1954287146916265</v>
      </c>
      <c r="R7" s="2">
        <f>VLOOKUP(A7,[1]TDSheet!$A:$R,18,0)</f>
        <v>5.3464</v>
      </c>
      <c r="S7" s="2">
        <f>VLOOKUP(A7,[1]TDSheet!$A:$S,19,0)</f>
        <v>4.2750000000000004</v>
      </c>
      <c r="T7" s="2">
        <f>VLOOKUP(A7,[1]TDSheet!$A:$L,12,0)</f>
        <v>7.706999999999999</v>
      </c>
      <c r="V7" s="2">
        <f t="shared" ref="V7:V70" si="6">M7*G7</f>
        <v>13.423799999999993</v>
      </c>
      <c r="W7" s="2">
        <f t="shared" ref="W7:W70" si="7">N7*G7</f>
        <v>15</v>
      </c>
      <c r="Y7" s="46">
        <v>15</v>
      </c>
    </row>
    <row r="8" spans="1:25" ht="11.1" customHeight="1" outlineLevel="1" x14ac:dyDescent="0.2">
      <c r="A8" s="8" t="s">
        <v>12</v>
      </c>
      <c r="B8" s="8" t="s">
        <v>10</v>
      </c>
      <c r="C8" s="9">
        <v>30.85</v>
      </c>
      <c r="D8" s="9"/>
      <c r="E8" s="9">
        <v>2.1480000000000001</v>
      </c>
      <c r="F8" s="9">
        <v>28.702000000000002</v>
      </c>
      <c r="G8" s="18">
        <f>VLOOKUP(A8,[1]TDSheet!$A:$G,7,0)</f>
        <v>1</v>
      </c>
      <c r="J8" s="51"/>
      <c r="L8" s="2">
        <f t="shared" si="2"/>
        <v>0.42960000000000004</v>
      </c>
      <c r="M8" s="25"/>
      <c r="N8" s="25">
        <f t="shared" si="3"/>
        <v>0</v>
      </c>
      <c r="O8" s="25">
        <f>VLOOKUP(A8,[2]TDSheet!$A:$C,3,0)</f>
        <v>0</v>
      </c>
      <c r="P8" s="2">
        <f t="shared" si="4"/>
        <v>66.810986964618252</v>
      </c>
      <c r="Q8" s="2">
        <f t="shared" si="5"/>
        <v>66.810986964618252</v>
      </c>
      <c r="R8" s="2">
        <f>VLOOKUP(A8,[1]TDSheet!$A:$R,18,0)</f>
        <v>0.43</v>
      </c>
      <c r="S8" s="2">
        <f>VLOOKUP(A8,[1]TDSheet!$A:$S,19,0)</f>
        <v>0</v>
      </c>
      <c r="T8" s="2">
        <f>VLOOKUP(A8,[1]TDSheet!$A:$L,12,0)</f>
        <v>0</v>
      </c>
      <c r="U8" s="19" t="str">
        <f>VLOOKUP(A8,[1]TDSheet!$A:$U,21,0)</f>
        <v>необходимо увеличить продажи</v>
      </c>
      <c r="V8" s="2">
        <f t="shared" si="6"/>
        <v>0</v>
      </c>
      <c r="W8" s="2">
        <f t="shared" si="7"/>
        <v>0</v>
      </c>
      <c r="Y8" s="46">
        <v>0</v>
      </c>
    </row>
    <row r="9" spans="1:25" ht="11.1" customHeight="1" outlineLevel="1" x14ac:dyDescent="0.2">
      <c r="A9" s="8" t="s">
        <v>13</v>
      </c>
      <c r="B9" s="8" t="s">
        <v>10</v>
      </c>
      <c r="C9" s="9">
        <v>123.413</v>
      </c>
      <c r="D9" s="9">
        <v>113.889</v>
      </c>
      <c r="E9" s="9">
        <v>6.2160000000000002</v>
      </c>
      <c r="F9" s="9">
        <v>231.08600000000001</v>
      </c>
      <c r="G9" s="18">
        <f>VLOOKUP(A9,[1]TDSheet!$A:$G,7,0)</f>
        <v>1</v>
      </c>
      <c r="J9" s="51"/>
      <c r="L9" s="2">
        <f t="shared" si="2"/>
        <v>1.2432000000000001</v>
      </c>
      <c r="M9" s="25"/>
      <c r="N9" s="25">
        <f t="shared" si="3"/>
        <v>0</v>
      </c>
      <c r="O9" s="25">
        <f>VLOOKUP(A9,[2]TDSheet!$A:$C,3,0)</f>
        <v>0</v>
      </c>
      <c r="P9" s="2">
        <f t="shared" si="4"/>
        <v>185.87998712998711</v>
      </c>
      <c r="Q9" s="2">
        <f t="shared" si="5"/>
        <v>185.87998712998711</v>
      </c>
      <c r="R9" s="2">
        <f>VLOOKUP(A9,[1]TDSheet!$A:$R,18,0)</f>
        <v>9.5361999999999991</v>
      </c>
      <c r="S9" s="2">
        <f>VLOOKUP(A9,[1]TDSheet!$A:$S,19,0)</f>
        <v>25.4026</v>
      </c>
      <c r="T9" s="2">
        <f>VLOOKUP(A9,[1]TDSheet!$A:$L,12,0)</f>
        <v>7.7633999999999999</v>
      </c>
      <c r="U9" s="19" t="str">
        <f>VLOOKUP(A9,[1]TDSheet!$A:$U,21,0)</f>
        <v>необходимо увеличить продажи</v>
      </c>
      <c r="V9" s="2">
        <f t="shared" si="6"/>
        <v>0</v>
      </c>
      <c r="W9" s="2">
        <f t="shared" si="7"/>
        <v>0</v>
      </c>
      <c r="Y9" s="46">
        <v>0</v>
      </c>
    </row>
    <row r="10" spans="1:25" ht="11.1" customHeight="1" outlineLevel="1" x14ac:dyDescent="0.2">
      <c r="A10" s="8" t="s">
        <v>14</v>
      </c>
      <c r="B10" s="8" t="s">
        <v>10</v>
      </c>
      <c r="C10" s="9">
        <v>35.033000000000001</v>
      </c>
      <c r="D10" s="9"/>
      <c r="E10" s="9"/>
      <c r="F10" s="9">
        <v>35.033000000000001</v>
      </c>
      <c r="G10" s="18">
        <f>VLOOKUP(A10,[1]TDSheet!$A:$G,7,0)</f>
        <v>1</v>
      </c>
      <c r="J10" s="51"/>
      <c r="L10" s="2">
        <f t="shared" si="2"/>
        <v>0</v>
      </c>
      <c r="M10" s="25"/>
      <c r="N10" s="25">
        <f t="shared" si="3"/>
        <v>0</v>
      </c>
      <c r="O10" s="25">
        <f>VLOOKUP(A10,[2]TDSheet!$A:$C,3,0)</f>
        <v>0</v>
      </c>
      <c r="P10" s="2" t="e">
        <f t="shared" si="4"/>
        <v>#DIV/0!</v>
      </c>
      <c r="Q10" s="2" t="e">
        <f t="shared" si="5"/>
        <v>#DIV/0!</v>
      </c>
      <c r="R10" s="2">
        <f>VLOOKUP(A10,[1]TDSheet!$A:$R,18,0)</f>
        <v>0</v>
      </c>
      <c r="S10" s="2">
        <f>VLOOKUP(A10,[1]TDSheet!$A:$S,19,0)</f>
        <v>0</v>
      </c>
      <c r="T10" s="2">
        <f>VLOOKUP(A10,[1]TDSheet!$A:$L,12,0)</f>
        <v>0.26</v>
      </c>
      <c r="U10" s="19" t="str">
        <f>VLOOKUP(A10,[1]TDSheet!$A:$U,21,0)</f>
        <v>необходимо увеличить продажи</v>
      </c>
      <c r="V10" s="2">
        <f t="shared" si="6"/>
        <v>0</v>
      </c>
      <c r="W10" s="2">
        <f t="shared" si="7"/>
        <v>0</v>
      </c>
      <c r="Y10" s="46">
        <v>0</v>
      </c>
    </row>
    <row r="11" spans="1:25" ht="11.1" customHeight="1" outlineLevel="1" x14ac:dyDescent="0.2">
      <c r="A11" s="8" t="s">
        <v>15</v>
      </c>
      <c r="B11" s="8" t="s">
        <v>10</v>
      </c>
      <c r="C11" s="9">
        <v>95.453999999999994</v>
      </c>
      <c r="D11" s="9"/>
      <c r="E11" s="9">
        <v>36.707999999999998</v>
      </c>
      <c r="F11" s="9">
        <v>58.746000000000002</v>
      </c>
      <c r="G11" s="18">
        <f>VLOOKUP(A11,[1]TDSheet!$A:$G,7,0)</f>
        <v>1</v>
      </c>
      <c r="J11" s="51"/>
      <c r="L11" s="2">
        <f t="shared" si="2"/>
        <v>7.3415999999999997</v>
      </c>
      <c r="M11" s="25">
        <f t="shared" ref="M11:M62" si="8">12*L11-F11</f>
        <v>29.353199999999994</v>
      </c>
      <c r="N11" s="25">
        <f t="shared" si="3"/>
        <v>30</v>
      </c>
      <c r="O11" s="25">
        <f>VLOOKUP(A11,[2]TDSheet!$A:$C,3,0)</f>
        <v>0</v>
      </c>
      <c r="P11" s="2">
        <f t="shared" si="4"/>
        <v>12</v>
      </c>
      <c r="Q11" s="2">
        <f t="shared" si="5"/>
        <v>8.0017979731938542</v>
      </c>
      <c r="R11" s="2">
        <f>VLOOKUP(A11,[1]TDSheet!$A:$R,18,0)</f>
        <v>6.2417999999999996</v>
      </c>
      <c r="S11" s="2">
        <f>VLOOKUP(A11,[1]TDSheet!$A:$S,19,0)</f>
        <v>2.9820000000000002</v>
      </c>
      <c r="T11" s="2">
        <f>VLOOKUP(A11,[1]TDSheet!$A:$L,12,0)</f>
        <v>0</v>
      </c>
      <c r="V11" s="2">
        <f t="shared" si="6"/>
        <v>29.353199999999994</v>
      </c>
      <c r="W11" s="2">
        <f t="shared" si="7"/>
        <v>30</v>
      </c>
      <c r="Y11" s="46">
        <v>30</v>
      </c>
    </row>
    <row r="12" spans="1:25" ht="11.1" customHeight="1" outlineLevel="1" x14ac:dyDescent="0.2">
      <c r="A12" s="8" t="s">
        <v>16</v>
      </c>
      <c r="B12" s="8" t="s">
        <v>10</v>
      </c>
      <c r="C12" s="9">
        <v>19.152999999999999</v>
      </c>
      <c r="D12" s="9">
        <v>40.92</v>
      </c>
      <c r="E12" s="9">
        <v>14.907999999999999</v>
      </c>
      <c r="F12" s="9">
        <v>45.164999999999999</v>
      </c>
      <c r="G12" s="18">
        <f>VLOOKUP(A12,[1]TDSheet!$A:$G,7,0)</f>
        <v>1</v>
      </c>
      <c r="J12" s="51"/>
      <c r="L12" s="2">
        <f>E12/5</f>
        <v>2.9815999999999998</v>
      </c>
      <c r="M12" s="25"/>
      <c r="N12" s="55">
        <f t="shared" si="3"/>
        <v>30</v>
      </c>
      <c r="O12" s="25">
        <f>VLOOKUP(A12,[2]TDSheet!$A:$C,3,0)</f>
        <v>0</v>
      </c>
      <c r="P12" s="2">
        <f t="shared" si="4"/>
        <v>15.147907163938825</v>
      </c>
      <c r="Q12" s="2">
        <f t="shared" si="5"/>
        <v>15.147907163938825</v>
      </c>
      <c r="R12" s="2">
        <f>VLOOKUP(A12,[1]TDSheet!$A:$R,18,0)</f>
        <v>7.2962000000000007</v>
      </c>
      <c r="S12" s="2">
        <f>VLOOKUP(A12,[1]TDSheet!$A:$S,19,0)</f>
        <v>7.5680000000000005</v>
      </c>
      <c r="T12" s="2">
        <f>VLOOKUP(A12,[1]TDSheet!$A:$L,12,0)</f>
        <v>1.5842000000000001</v>
      </c>
      <c r="U12" s="19" t="str">
        <f>VLOOKUP(A12,[1]TDSheet!$A:$U,21,0)</f>
        <v>необходимо увеличить продажи</v>
      </c>
      <c r="V12" s="2">
        <f t="shared" si="6"/>
        <v>0</v>
      </c>
      <c r="W12" s="2">
        <f t="shared" si="7"/>
        <v>30</v>
      </c>
      <c r="Y12" s="46">
        <v>30</v>
      </c>
    </row>
    <row r="13" spans="1:25" ht="11.1" customHeight="1" outlineLevel="1" x14ac:dyDescent="0.2">
      <c r="A13" s="8" t="s">
        <v>17</v>
      </c>
      <c r="B13" s="8" t="s">
        <v>10</v>
      </c>
      <c r="C13" s="9">
        <v>285.89400000000001</v>
      </c>
      <c r="D13" s="9"/>
      <c r="E13" s="9">
        <v>74.587999999999994</v>
      </c>
      <c r="F13" s="9">
        <v>210.011</v>
      </c>
      <c r="G13" s="18">
        <f>VLOOKUP(A13,[1]TDSheet!$A:$G,7,0)</f>
        <v>1</v>
      </c>
      <c r="J13" s="51"/>
      <c r="L13" s="2">
        <f t="shared" ref="L13:L77" si="9">E13/5</f>
        <v>14.917599999999998</v>
      </c>
      <c r="M13" s="25"/>
      <c r="N13" s="25">
        <f t="shared" si="3"/>
        <v>0</v>
      </c>
      <c r="O13" s="25">
        <f>VLOOKUP(A13,[2]TDSheet!$A:$C,3,0)</f>
        <v>0</v>
      </c>
      <c r="P13" s="2">
        <f t="shared" si="4"/>
        <v>14.078068858261384</v>
      </c>
      <c r="Q13" s="2">
        <f t="shared" si="5"/>
        <v>14.078068858261384</v>
      </c>
      <c r="R13" s="2">
        <f>VLOOKUP(A13,[1]TDSheet!$A:$R,18,0)</f>
        <v>1.6716000000000002</v>
      </c>
      <c r="S13" s="2">
        <f>VLOOKUP(A13,[1]TDSheet!$A:$S,19,0)</f>
        <v>1.7021999999999999</v>
      </c>
      <c r="T13" s="2">
        <f>VLOOKUP(A13,[1]TDSheet!$A:$L,12,0)</f>
        <v>0.56679999999999997</v>
      </c>
      <c r="U13" s="19" t="str">
        <f>VLOOKUP(A13,[1]TDSheet!$A:$U,21,0)</f>
        <v>необходимо увеличить продажи</v>
      </c>
      <c r="V13" s="2">
        <f t="shared" si="6"/>
        <v>0</v>
      </c>
      <c r="W13" s="2">
        <f t="shared" si="7"/>
        <v>0</v>
      </c>
      <c r="Y13" s="46">
        <v>0</v>
      </c>
    </row>
    <row r="14" spans="1:25" ht="11.1" customHeight="1" outlineLevel="1" x14ac:dyDescent="0.2">
      <c r="A14" s="8" t="s">
        <v>18</v>
      </c>
      <c r="B14" s="8" t="s">
        <v>19</v>
      </c>
      <c r="C14" s="9">
        <v>50</v>
      </c>
      <c r="D14" s="9"/>
      <c r="E14" s="9"/>
      <c r="F14" s="9">
        <v>50</v>
      </c>
      <c r="G14" s="18">
        <f>VLOOKUP(A14,[1]TDSheet!$A:$G,7,0)</f>
        <v>0.5</v>
      </c>
      <c r="J14" s="51"/>
      <c r="L14" s="2">
        <f t="shared" si="9"/>
        <v>0</v>
      </c>
      <c r="M14" s="25"/>
      <c r="N14" s="25">
        <f t="shared" si="3"/>
        <v>0</v>
      </c>
      <c r="O14" s="25">
        <f>VLOOKUP(A14,[2]TDSheet!$A:$C,3,0)</f>
        <v>0</v>
      </c>
      <c r="P14" s="2" t="e">
        <f t="shared" si="4"/>
        <v>#DIV/0!</v>
      </c>
      <c r="Q14" s="2" t="e">
        <f t="shared" si="5"/>
        <v>#DIV/0!</v>
      </c>
      <c r="R14" s="2">
        <f>VLOOKUP(A14,[1]TDSheet!$A:$R,18,0)</f>
        <v>2</v>
      </c>
      <c r="S14" s="2">
        <f>VLOOKUP(A14,[1]TDSheet!$A:$S,19,0)</f>
        <v>1.4</v>
      </c>
      <c r="T14" s="2">
        <f>VLOOKUP(A14,[1]TDSheet!$A:$L,12,0)</f>
        <v>1</v>
      </c>
      <c r="U14" s="19" t="str">
        <f>VLOOKUP(A14,[1]TDSheet!$A:$U,21,0)</f>
        <v>необходимо увеличить продажи</v>
      </c>
      <c r="V14" s="2">
        <f t="shared" si="6"/>
        <v>0</v>
      </c>
      <c r="W14" s="2">
        <f t="shared" si="7"/>
        <v>0</v>
      </c>
      <c r="Y14" s="46">
        <v>0</v>
      </c>
    </row>
    <row r="15" spans="1:25" ht="11.1" customHeight="1" outlineLevel="1" x14ac:dyDescent="0.2">
      <c r="A15" s="8" t="s">
        <v>20</v>
      </c>
      <c r="B15" s="8" t="s">
        <v>19</v>
      </c>
      <c r="C15" s="9">
        <v>88</v>
      </c>
      <c r="D15" s="9"/>
      <c r="E15" s="9">
        <v>-3</v>
      </c>
      <c r="F15" s="9">
        <v>3</v>
      </c>
      <c r="G15" s="18">
        <f>VLOOKUP(A15,[1]TDSheet!$A:$G,7,0)</f>
        <v>0.5</v>
      </c>
      <c r="J15" s="51"/>
      <c r="L15" s="2">
        <f t="shared" si="9"/>
        <v>-0.6</v>
      </c>
      <c r="M15" s="27">
        <v>20</v>
      </c>
      <c r="N15" s="25">
        <f t="shared" si="3"/>
        <v>20</v>
      </c>
      <c r="O15" s="25">
        <f>VLOOKUP(A15,[2]TDSheet!$A:$C,3,0)</f>
        <v>0</v>
      </c>
      <c r="P15" s="2">
        <f t="shared" si="4"/>
        <v>-38.333333333333336</v>
      </c>
      <c r="Q15" s="2">
        <f t="shared" si="5"/>
        <v>-5</v>
      </c>
      <c r="R15" s="2">
        <f>VLOOKUP(A15,[1]TDSheet!$A:$R,18,0)</f>
        <v>0.2</v>
      </c>
      <c r="S15" s="2">
        <f>VLOOKUP(A15,[1]TDSheet!$A:$S,19,0)</f>
        <v>0.2</v>
      </c>
      <c r="T15" s="2">
        <f>VLOOKUP(A15,[1]TDSheet!$A:$L,12,0)</f>
        <v>0</v>
      </c>
      <c r="V15" s="2">
        <f t="shared" si="6"/>
        <v>10</v>
      </c>
      <c r="W15" s="2">
        <f t="shared" si="7"/>
        <v>10</v>
      </c>
      <c r="Y15" s="46">
        <v>10</v>
      </c>
    </row>
    <row r="16" spans="1:25" ht="11.1" customHeight="1" outlineLevel="1" x14ac:dyDescent="0.2">
      <c r="A16" s="8" t="s">
        <v>21</v>
      </c>
      <c r="B16" s="8" t="s">
        <v>19</v>
      </c>
      <c r="C16" s="9">
        <v>159</v>
      </c>
      <c r="D16" s="9"/>
      <c r="E16" s="9">
        <v>69</v>
      </c>
      <c r="F16" s="9">
        <v>83</v>
      </c>
      <c r="G16" s="18">
        <f>VLOOKUP(A16,[1]TDSheet!$A:$G,7,0)</f>
        <v>0.4</v>
      </c>
      <c r="J16" s="51"/>
      <c r="L16" s="2">
        <f t="shared" si="9"/>
        <v>13.8</v>
      </c>
      <c r="M16" s="25">
        <f t="shared" si="8"/>
        <v>82.600000000000023</v>
      </c>
      <c r="N16" s="25">
        <f t="shared" si="3"/>
        <v>60</v>
      </c>
      <c r="O16" s="25">
        <f>VLOOKUP(A16,[2]TDSheet!$A:$C,3,0)</f>
        <v>0</v>
      </c>
      <c r="P16" s="2">
        <f t="shared" si="4"/>
        <v>12.000000000000002</v>
      </c>
      <c r="Q16" s="2">
        <f t="shared" si="5"/>
        <v>6.0144927536231885</v>
      </c>
      <c r="R16" s="2">
        <f>VLOOKUP(A16,[1]TDSheet!$A:$R,18,0)</f>
        <v>2.6</v>
      </c>
      <c r="S16" s="2">
        <f>VLOOKUP(A16,[1]TDSheet!$A:$S,19,0)</f>
        <v>2</v>
      </c>
      <c r="T16" s="2">
        <f>VLOOKUP(A16,[1]TDSheet!$A:$L,12,0)</f>
        <v>12.4</v>
      </c>
      <c r="V16" s="2">
        <f t="shared" si="6"/>
        <v>33.040000000000013</v>
      </c>
      <c r="W16" s="2">
        <f t="shared" si="7"/>
        <v>24</v>
      </c>
      <c r="Y16" s="46">
        <v>24</v>
      </c>
    </row>
    <row r="17" spans="1:25" ht="11.1" customHeight="1" outlineLevel="1" x14ac:dyDescent="0.2">
      <c r="A17" s="67" t="s">
        <v>22</v>
      </c>
      <c r="B17" s="8" t="s">
        <v>19</v>
      </c>
      <c r="C17" s="9">
        <v>26</v>
      </c>
      <c r="D17" s="9"/>
      <c r="E17" s="9">
        <v>8</v>
      </c>
      <c r="F17" s="9">
        <v>17</v>
      </c>
      <c r="G17" s="18">
        <v>0</v>
      </c>
      <c r="J17" s="51">
        <f>VLOOKUP(A17,[1]TDSheet!$A:$M,13,0)</f>
        <v>5</v>
      </c>
      <c r="L17" s="2">
        <f t="shared" si="9"/>
        <v>1.6</v>
      </c>
      <c r="M17" s="25">
        <v>2</v>
      </c>
      <c r="N17" s="68">
        <v>10</v>
      </c>
      <c r="O17" s="25">
        <f>VLOOKUP(A17,[2]TDSheet!$A:$C,3,0)</f>
        <v>0</v>
      </c>
      <c r="P17" s="2">
        <f t="shared" si="4"/>
        <v>11.875</v>
      </c>
      <c r="Q17" s="2">
        <f t="shared" si="5"/>
        <v>10.625</v>
      </c>
      <c r="R17" s="2">
        <f>VLOOKUP(A17,[1]TDSheet!$A:$R,18,0)</f>
        <v>3.8</v>
      </c>
      <c r="S17" s="2">
        <f>VLOOKUP(A17,[1]TDSheet!$A:$S,19,0)</f>
        <v>3</v>
      </c>
      <c r="T17" s="2">
        <f>VLOOKUP(A17,[1]TDSheet!$A:$L,12,0)</f>
        <v>2.6</v>
      </c>
      <c r="U17" s="66" t="s">
        <v>164</v>
      </c>
      <c r="V17" s="2">
        <f t="shared" si="6"/>
        <v>0</v>
      </c>
      <c r="W17" s="2">
        <v>0</v>
      </c>
      <c r="Y17" s="46">
        <v>5</v>
      </c>
    </row>
    <row r="18" spans="1:25" ht="11.1" customHeight="1" outlineLevel="1" x14ac:dyDescent="0.2">
      <c r="A18" s="8" t="s">
        <v>23</v>
      </c>
      <c r="B18" s="8" t="s">
        <v>19</v>
      </c>
      <c r="C18" s="9">
        <v>73</v>
      </c>
      <c r="D18" s="9"/>
      <c r="E18" s="9">
        <v>4</v>
      </c>
      <c r="F18" s="9">
        <v>-27</v>
      </c>
      <c r="G18" s="18">
        <f>VLOOKUP(A18,[1]TDSheet!$A:$G,7,0)</f>
        <v>0.5</v>
      </c>
      <c r="J18" s="51"/>
      <c r="L18" s="2">
        <f t="shared" si="9"/>
        <v>0.8</v>
      </c>
      <c r="M18" s="27">
        <v>20</v>
      </c>
      <c r="N18" s="25">
        <f t="shared" si="3"/>
        <v>30</v>
      </c>
      <c r="O18" s="25">
        <f>VLOOKUP(A18,[2]TDSheet!$A:$C,3,0)</f>
        <v>0</v>
      </c>
      <c r="P18" s="2">
        <f t="shared" si="4"/>
        <v>-8.75</v>
      </c>
      <c r="Q18" s="2">
        <f t="shared" si="5"/>
        <v>-33.75</v>
      </c>
      <c r="R18" s="2">
        <f>VLOOKUP(A18,[1]TDSheet!$A:$R,18,0)</f>
        <v>0.4</v>
      </c>
      <c r="S18" s="2">
        <f>VLOOKUP(A18,[1]TDSheet!$A:$S,19,0)</f>
        <v>0.4</v>
      </c>
      <c r="T18" s="2">
        <f>VLOOKUP(A18,[1]TDSheet!$A:$L,12,0)</f>
        <v>0.6</v>
      </c>
      <c r="V18" s="2">
        <f t="shared" si="6"/>
        <v>10</v>
      </c>
      <c r="W18" s="2">
        <f t="shared" si="7"/>
        <v>15</v>
      </c>
      <c r="Y18" s="46">
        <v>15</v>
      </c>
    </row>
    <row r="19" spans="1:25" ht="11.1" customHeight="1" outlineLevel="1" x14ac:dyDescent="0.2">
      <c r="A19" s="8" t="s">
        <v>24</v>
      </c>
      <c r="B19" s="8" t="s">
        <v>19</v>
      </c>
      <c r="C19" s="9">
        <v>1</v>
      </c>
      <c r="D19" s="9"/>
      <c r="E19" s="9">
        <v>2</v>
      </c>
      <c r="F19" s="9">
        <v>-1</v>
      </c>
      <c r="G19" s="18">
        <f>VLOOKUP(A19,[1]TDSheet!$A:$G,7,0)</f>
        <v>0.45</v>
      </c>
      <c r="J19" s="51">
        <f>VLOOKUP(A19,[1]TDSheet!$A:$M,13,0)</f>
        <v>30</v>
      </c>
      <c r="K19" s="19">
        <v>30</v>
      </c>
      <c r="L19" s="2">
        <f t="shared" si="9"/>
        <v>0.4</v>
      </c>
      <c r="M19" s="27">
        <v>0</v>
      </c>
      <c r="N19" s="25">
        <f t="shared" si="3"/>
        <v>0</v>
      </c>
      <c r="O19" s="25">
        <f>VLOOKUP(A19,[2]TDSheet!$A:$C,3,0)</f>
        <v>0</v>
      </c>
      <c r="P19" s="2">
        <f t="shared" si="4"/>
        <v>72.5</v>
      </c>
      <c r="Q19" s="2">
        <f t="shared" si="5"/>
        <v>72.5</v>
      </c>
      <c r="R19" s="2">
        <f>VLOOKUP(A19,[1]TDSheet!$A:$R,18,0)</f>
        <v>1.2</v>
      </c>
      <c r="S19" s="2">
        <f>VLOOKUP(A19,[1]TDSheet!$A:$S,19,0)</f>
        <v>0.8</v>
      </c>
      <c r="T19" s="2">
        <f>VLOOKUP(A19,[1]TDSheet!$A:$L,12,0)</f>
        <v>3.8</v>
      </c>
      <c r="V19" s="2">
        <f t="shared" si="6"/>
        <v>0</v>
      </c>
      <c r="W19" s="2">
        <f t="shared" si="7"/>
        <v>0</v>
      </c>
      <c r="Y19" s="46">
        <v>0</v>
      </c>
    </row>
    <row r="20" spans="1:25" ht="21.95" customHeight="1" outlineLevel="1" x14ac:dyDescent="0.2">
      <c r="A20" s="8" t="s">
        <v>25</v>
      </c>
      <c r="B20" s="8" t="s">
        <v>19</v>
      </c>
      <c r="C20" s="9">
        <v>12</v>
      </c>
      <c r="D20" s="9">
        <v>12</v>
      </c>
      <c r="E20" s="9">
        <v>10</v>
      </c>
      <c r="F20" s="9"/>
      <c r="G20" s="18">
        <f>VLOOKUP(A20,[1]TDSheet!$A:$G,7,0)</f>
        <v>0.33</v>
      </c>
      <c r="J20" s="51"/>
      <c r="L20" s="2">
        <f t="shared" si="9"/>
        <v>2</v>
      </c>
      <c r="M20" s="25">
        <f>7*L20-F20</f>
        <v>14</v>
      </c>
      <c r="N20" s="25">
        <f t="shared" si="3"/>
        <v>20</v>
      </c>
      <c r="O20" s="25">
        <f>VLOOKUP(A20,[2]TDSheet!$A:$C,3,0)</f>
        <v>0</v>
      </c>
      <c r="P20" s="2">
        <f t="shared" si="4"/>
        <v>7</v>
      </c>
      <c r="Q20" s="2">
        <f t="shared" si="5"/>
        <v>0</v>
      </c>
      <c r="R20" s="2">
        <f>VLOOKUP(A20,[1]TDSheet!$A:$R,18,0)</f>
        <v>2.4</v>
      </c>
      <c r="S20" s="2">
        <f>VLOOKUP(A20,[1]TDSheet!$A:$S,19,0)</f>
        <v>1.6</v>
      </c>
      <c r="T20" s="2">
        <f>VLOOKUP(A20,[1]TDSheet!$A:$L,12,0)</f>
        <v>0</v>
      </c>
      <c r="V20" s="2">
        <f t="shared" si="6"/>
        <v>4.62</v>
      </c>
      <c r="W20" s="2">
        <f t="shared" si="7"/>
        <v>6.6000000000000005</v>
      </c>
      <c r="Y20" s="46">
        <v>6.6000000000000005</v>
      </c>
    </row>
    <row r="21" spans="1:25" ht="11.1" customHeight="1" outlineLevel="1" x14ac:dyDescent="0.2">
      <c r="A21" s="8" t="s">
        <v>26</v>
      </c>
      <c r="B21" s="8" t="s">
        <v>19</v>
      </c>
      <c r="C21" s="9">
        <v>-2</v>
      </c>
      <c r="D21" s="9">
        <v>6</v>
      </c>
      <c r="E21" s="9"/>
      <c r="F21" s="9"/>
      <c r="G21" s="18">
        <f>VLOOKUP(A21,[1]TDSheet!$A:$G,7,0)</f>
        <v>0.45</v>
      </c>
      <c r="J21" s="51">
        <f>VLOOKUP(A21,[1]TDSheet!$A:$M,13,0)</f>
        <v>5</v>
      </c>
      <c r="K21" s="19">
        <v>6</v>
      </c>
      <c r="L21" s="2">
        <f t="shared" si="9"/>
        <v>0</v>
      </c>
      <c r="M21" s="27">
        <f>20-K21</f>
        <v>14</v>
      </c>
      <c r="N21" s="55">
        <f t="shared" si="3"/>
        <v>0</v>
      </c>
      <c r="O21" s="25">
        <f>VLOOKUP(A21,[2]TDSheet!$A:$C,3,0)</f>
        <v>0</v>
      </c>
      <c r="P21" s="2" t="e">
        <f t="shared" si="4"/>
        <v>#DIV/0!</v>
      </c>
      <c r="Q21" s="2" t="e">
        <f t="shared" si="5"/>
        <v>#DIV/0!</v>
      </c>
      <c r="R21" s="2">
        <f>VLOOKUP(A21,[1]TDSheet!$A:$R,18,0)</f>
        <v>0</v>
      </c>
      <c r="S21" s="2">
        <f>VLOOKUP(A21,[1]TDSheet!$A:$S,19,0)</f>
        <v>0</v>
      </c>
      <c r="T21" s="2">
        <f>VLOOKUP(A21,[1]TDSheet!$A:$L,12,0)</f>
        <v>0</v>
      </c>
      <c r="V21" s="2">
        <f t="shared" si="6"/>
        <v>6.3</v>
      </c>
      <c r="W21" s="2">
        <f t="shared" si="7"/>
        <v>0</v>
      </c>
      <c r="Y21" s="46">
        <v>0</v>
      </c>
    </row>
    <row r="22" spans="1:25" ht="11.1" customHeight="1" outlineLevel="1" x14ac:dyDescent="0.2">
      <c r="A22" s="8" t="s">
        <v>27</v>
      </c>
      <c r="B22" s="8" t="s">
        <v>19</v>
      </c>
      <c r="C22" s="9">
        <v>46</v>
      </c>
      <c r="D22" s="9"/>
      <c r="E22" s="9">
        <v>6</v>
      </c>
      <c r="F22" s="9">
        <v>40</v>
      </c>
      <c r="G22" s="18">
        <f>VLOOKUP(A22,[1]TDSheet!$A:$G,7,0)</f>
        <v>0.5</v>
      </c>
      <c r="J22" s="51"/>
      <c r="L22" s="2">
        <f t="shared" si="9"/>
        <v>1.2</v>
      </c>
      <c r="M22" s="25"/>
      <c r="N22" s="25">
        <f t="shared" si="3"/>
        <v>0</v>
      </c>
      <c r="O22" s="25">
        <f>VLOOKUP(A22,[2]TDSheet!$A:$C,3,0)</f>
        <v>0</v>
      </c>
      <c r="P22" s="2">
        <f t="shared" si="4"/>
        <v>33.333333333333336</v>
      </c>
      <c r="Q22" s="2">
        <f t="shared" si="5"/>
        <v>33.333333333333336</v>
      </c>
      <c r="R22" s="2">
        <f>VLOOKUP(A22,[1]TDSheet!$A:$R,18,0)</f>
        <v>0.8</v>
      </c>
      <c r="S22" s="2">
        <f>VLOOKUP(A22,[1]TDSheet!$A:$S,19,0)</f>
        <v>0.6</v>
      </c>
      <c r="T22" s="2">
        <f>VLOOKUP(A22,[1]TDSheet!$A:$L,12,0)</f>
        <v>1</v>
      </c>
      <c r="U22" s="19" t="str">
        <f>VLOOKUP(A22,[1]TDSheet!$A:$U,21,0)</f>
        <v>необходимо увеличить продажи</v>
      </c>
      <c r="V22" s="2">
        <f t="shared" si="6"/>
        <v>0</v>
      </c>
      <c r="W22" s="2">
        <f t="shared" si="7"/>
        <v>0</v>
      </c>
      <c r="Y22" s="46">
        <v>0</v>
      </c>
    </row>
    <row r="23" spans="1:25" ht="11.1" customHeight="1" outlineLevel="1" x14ac:dyDescent="0.2">
      <c r="A23" s="8" t="s">
        <v>28</v>
      </c>
      <c r="B23" s="8" t="s">
        <v>19</v>
      </c>
      <c r="C23" s="9">
        <v>19</v>
      </c>
      <c r="D23" s="9"/>
      <c r="E23" s="9">
        <v>2</v>
      </c>
      <c r="F23" s="9">
        <v>17</v>
      </c>
      <c r="G23" s="18">
        <f>VLOOKUP(A23,[1]TDSheet!$A:$G,7,0)</f>
        <v>0.4</v>
      </c>
      <c r="J23" s="51"/>
      <c r="L23" s="2">
        <f t="shared" si="9"/>
        <v>0.4</v>
      </c>
      <c r="M23" s="25"/>
      <c r="N23" s="25">
        <f t="shared" si="3"/>
        <v>0</v>
      </c>
      <c r="O23" s="25">
        <f>VLOOKUP(A23,[2]TDSheet!$A:$C,3,0)</f>
        <v>0</v>
      </c>
      <c r="P23" s="2">
        <f t="shared" si="4"/>
        <v>42.5</v>
      </c>
      <c r="Q23" s="2">
        <f t="shared" si="5"/>
        <v>42.5</v>
      </c>
      <c r="R23" s="2">
        <f>VLOOKUP(A23,[1]TDSheet!$A:$R,18,0)</f>
        <v>0</v>
      </c>
      <c r="S23" s="2">
        <f>VLOOKUP(A23,[1]TDSheet!$A:$S,19,0)</f>
        <v>0</v>
      </c>
      <c r="T23" s="2">
        <f>VLOOKUP(A23,[1]TDSheet!$A:$L,12,0)</f>
        <v>0.2</v>
      </c>
      <c r="U23" s="19" t="str">
        <f>VLOOKUP(A23,[1]TDSheet!$A:$U,21,0)</f>
        <v>необходимо увеличить продажи</v>
      </c>
      <c r="V23" s="2">
        <f t="shared" si="6"/>
        <v>0</v>
      </c>
      <c r="W23" s="2">
        <f t="shared" si="7"/>
        <v>0</v>
      </c>
      <c r="Y23" s="46">
        <v>0</v>
      </c>
    </row>
    <row r="24" spans="1:25" ht="21.95" customHeight="1" outlineLevel="1" x14ac:dyDescent="0.2">
      <c r="A24" s="8" t="s">
        <v>29</v>
      </c>
      <c r="B24" s="8" t="s">
        <v>19</v>
      </c>
      <c r="C24" s="9">
        <v>15</v>
      </c>
      <c r="D24" s="9">
        <v>3</v>
      </c>
      <c r="E24" s="9">
        <v>12</v>
      </c>
      <c r="F24" s="9">
        <v>2</v>
      </c>
      <c r="G24" s="18">
        <f>VLOOKUP(A24,[1]TDSheet!$A:$G,7,0)</f>
        <v>0.17</v>
      </c>
      <c r="J24" s="51"/>
      <c r="L24" s="2">
        <f t="shared" si="9"/>
        <v>2.4</v>
      </c>
      <c r="M24" s="25">
        <f>8*L24-F24</f>
        <v>17.2</v>
      </c>
      <c r="N24" s="25">
        <f t="shared" si="3"/>
        <v>24.999999999999996</v>
      </c>
      <c r="O24" s="25">
        <f>VLOOKUP(A24,[2]TDSheet!$A:$C,3,0)</f>
        <v>0</v>
      </c>
      <c r="P24" s="2">
        <f t="shared" si="4"/>
        <v>8</v>
      </c>
      <c r="Q24" s="2">
        <f t="shared" si="5"/>
        <v>0.83333333333333337</v>
      </c>
      <c r="R24" s="2">
        <f>VLOOKUP(A24,[1]TDSheet!$A:$R,18,0)</f>
        <v>0</v>
      </c>
      <c r="S24" s="2">
        <f>VLOOKUP(A24,[1]TDSheet!$A:$S,19,0)</f>
        <v>0</v>
      </c>
      <c r="T24" s="2">
        <f>VLOOKUP(A24,[1]TDSheet!$A:$L,12,0)</f>
        <v>0.6</v>
      </c>
      <c r="V24" s="2">
        <f t="shared" si="6"/>
        <v>2.9239999999999999</v>
      </c>
      <c r="W24" s="2">
        <f t="shared" si="7"/>
        <v>4.25</v>
      </c>
      <c r="Y24" s="46">
        <v>4.25</v>
      </c>
    </row>
    <row r="25" spans="1:25" ht="11.1" customHeight="1" outlineLevel="1" x14ac:dyDescent="0.2">
      <c r="A25" s="8" t="s">
        <v>30</v>
      </c>
      <c r="B25" s="8" t="s">
        <v>19</v>
      </c>
      <c r="C25" s="9">
        <v>37</v>
      </c>
      <c r="D25" s="9"/>
      <c r="E25" s="9">
        <v>0</v>
      </c>
      <c r="F25" s="9">
        <v>35</v>
      </c>
      <c r="G25" s="18">
        <f>VLOOKUP(A25,[1]TDSheet!$A:$G,7,0)</f>
        <v>0.4</v>
      </c>
      <c r="J25" s="51"/>
      <c r="L25" s="2">
        <f t="shared" si="9"/>
        <v>0</v>
      </c>
      <c r="M25" s="25"/>
      <c r="N25" s="25">
        <f t="shared" si="3"/>
        <v>0</v>
      </c>
      <c r="O25" s="25">
        <f>VLOOKUP(A25,[2]TDSheet!$A:$C,3,0)</f>
        <v>0</v>
      </c>
      <c r="P25" s="2" t="e">
        <f t="shared" si="4"/>
        <v>#DIV/0!</v>
      </c>
      <c r="Q25" s="2" t="e">
        <f t="shared" si="5"/>
        <v>#DIV/0!</v>
      </c>
      <c r="R25" s="2">
        <f>VLOOKUP(A25,[1]TDSheet!$A:$R,18,0)</f>
        <v>0</v>
      </c>
      <c r="S25" s="2">
        <f>VLOOKUP(A25,[1]TDSheet!$A:$S,19,0)</f>
        <v>0</v>
      </c>
      <c r="T25" s="2">
        <f>VLOOKUP(A25,[1]TDSheet!$A:$L,12,0)</f>
        <v>0.4</v>
      </c>
      <c r="U25" s="19" t="str">
        <f>VLOOKUP(A25,[1]TDSheet!$A:$U,21,0)</f>
        <v>необходимо увеличить продажи</v>
      </c>
      <c r="V25" s="2">
        <f t="shared" si="6"/>
        <v>0</v>
      </c>
      <c r="W25" s="2">
        <f t="shared" si="7"/>
        <v>0</v>
      </c>
      <c r="Y25" s="46">
        <v>0</v>
      </c>
    </row>
    <row r="26" spans="1:25" ht="11.1" customHeight="1" outlineLevel="1" x14ac:dyDescent="0.2">
      <c r="A26" s="8" t="s">
        <v>31</v>
      </c>
      <c r="B26" s="8" t="s">
        <v>19</v>
      </c>
      <c r="C26" s="9">
        <v>20</v>
      </c>
      <c r="D26" s="9"/>
      <c r="E26" s="9">
        <v>8</v>
      </c>
      <c r="F26" s="23">
        <f>10+F124</f>
        <v>-6</v>
      </c>
      <c r="G26" s="18">
        <f>VLOOKUP(A26,[1]TDSheet!$A:$G,7,0)</f>
        <v>0.5</v>
      </c>
      <c r="J26" s="51"/>
      <c r="L26" s="2">
        <f t="shared" si="9"/>
        <v>1.6</v>
      </c>
      <c r="M26" s="25">
        <f>7*L26-F26</f>
        <v>17.200000000000003</v>
      </c>
      <c r="N26" s="25">
        <f t="shared" si="3"/>
        <v>25</v>
      </c>
      <c r="O26" s="25">
        <f>VLOOKUP(A26,[2]TDSheet!$A:$C,3,0)</f>
        <v>0</v>
      </c>
      <c r="P26" s="2">
        <f t="shared" si="4"/>
        <v>7.0000000000000018</v>
      </c>
      <c r="Q26" s="2">
        <f t="shared" si="5"/>
        <v>-3.75</v>
      </c>
      <c r="R26" s="2">
        <f>VLOOKUP(A26,[1]TDSheet!$A:$R,18,0)</f>
        <v>4</v>
      </c>
      <c r="S26" s="2">
        <f>VLOOKUP(A26,[1]TDSheet!$A:$S,19,0)</f>
        <v>0</v>
      </c>
      <c r="T26" s="2">
        <f>VLOOKUP(A26,[1]TDSheet!$A:$L,12,0)</f>
        <v>0</v>
      </c>
      <c r="V26" s="2">
        <f t="shared" si="6"/>
        <v>8.6000000000000014</v>
      </c>
      <c r="W26" s="2">
        <f t="shared" si="7"/>
        <v>12.5</v>
      </c>
      <c r="Y26" s="46">
        <v>12.5</v>
      </c>
    </row>
    <row r="27" spans="1:25" ht="11.1" customHeight="1" outlineLevel="1" x14ac:dyDescent="0.2">
      <c r="A27" s="8" t="s">
        <v>32</v>
      </c>
      <c r="B27" s="8" t="s">
        <v>19</v>
      </c>
      <c r="C27" s="9">
        <v>62</v>
      </c>
      <c r="D27" s="9"/>
      <c r="E27" s="9">
        <v>46</v>
      </c>
      <c r="F27" s="9">
        <v>14</v>
      </c>
      <c r="G27" s="18">
        <f>VLOOKUP(A27,[1]TDSheet!$A:$G,7,0)</f>
        <v>0.5</v>
      </c>
      <c r="J27" s="51"/>
      <c r="L27" s="2">
        <f t="shared" si="9"/>
        <v>9.1999999999999993</v>
      </c>
      <c r="M27" s="25">
        <f>9*L27-F27</f>
        <v>68.8</v>
      </c>
      <c r="N27" s="25">
        <f t="shared" si="3"/>
        <v>50</v>
      </c>
      <c r="O27" s="25">
        <f>VLOOKUP(A27,[2]TDSheet!$A:$C,3,0)</f>
        <v>0</v>
      </c>
      <c r="P27" s="2">
        <f t="shared" si="4"/>
        <v>9</v>
      </c>
      <c r="Q27" s="2">
        <f t="shared" si="5"/>
        <v>1.5217391304347827</v>
      </c>
      <c r="R27" s="2">
        <f>VLOOKUP(A27,[1]TDSheet!$A:$R,18,0)</f>
        <v>2.4</v>
      </c>
      <c r="S27" s="2">
        <f>VLOOKUP(A27,[1]TDSheet!$A:$S,19,0)</f>
        <v>2.4</v>
      </c>
      <c r="T27" s="2">
        <f>VLOOKUP(A27,[1]TDSheet!$A:$L,12,0)</f>
        <v>0.2</v>
      </c>
      <c r="V27" s="2">
        <f t="shared" si="6"/>
        <v>34.4</v>
      </c>
      <c r="W27" s="2">
        <f t="shared" si="7"/>
        <v>25</v>
      </c>
      <c r="Y27" s="46">
        <v>25</v>
      </c>
    </row>
    <row r="28" spans="1:25" ht="11.1" customHeight="1" outlineLevel="1" x14ac:dyDescent="0.2">
      <c r="A28" s="8" t="s">
        <v>33</v>
      </c>
      <c r="B28" s="8" t="s">
        <v>19</v>
      </c>
      <c r="C28" s="9">
        <v>11</v>
      </c>
      <c r="D28" s="9"/>
      <c r="E28" s="9">
        <v>13</v>
      </c>
      <c r="F28" s="9">
        <v>-2</v>
      </c>
      <c r="G28" s="18">
        <f>VLOOKUP(A28,[1]TDSheet!$A:$G,7,0)</f>
        <v>0.5</v>
      </c>
      <c r="J28" s="51">
        <f>VLOOKUP(A28,[1]TDSheet!$A:$M,13,0)</f>
        <v>75</v>
      </c>
      <c r="L28" s="2">
        <f t="shared" si="9"/>
        <v>2.6</v>
      </c>
      <c r="M28" s="25">
        <f>7*L28-F28</f>
        <v>20.2</v>
      </c>
      <c r="N28" s="55">
        <f t="shared" si="3"/>
        <v>60</v>
      </c>
      <c r="O28" s="25">
        <f>VLOOKUP(A28,[2]TDSheet!$A:$C,3,0)</f>
        <v>0</v>
      </c>
      <c r="P28" s="2">
        <f t="shared" si="4"/>
        <v>6.9999999999999991</v>
      </c>
      <c r="Q28" s="2">
        <f t="shared" si="5"/>
        <v>-0.76923076923076916</v>
      </c>
      <c r="R28" s="2">
        <f>VLOOKUP(A28,[1]TDSheet!$A:$R,18,0)</f>
        <v>15.4</v>
      </c>
      <c r="S28" s="2">
        <f>VLOOKUP(A28,[1]TDSheet!$A:$S,19,0)</f>
        <v>6.4</v>
      </c>
      <c r="T28" s="2">
        <f>VLOOKUP(A28,[1]TDSheet!$A:$L,12,0)</f>
        <v>9.8000000000000007</v>
      </c>
      <c r="V28" s="2">
        <f t="shared" si="6"/>
        <v>10.1</v>
      </c>
      <c r="W28" s="2">
        <f t="shared" si="7"/>
        <v>30</v>
      </c>
      <c r="Y28" s="46">
        <v>30</v>
      </c>
    </row>
    <row r="29" spans="1:25" ht="11.1" customHeight="1" outlineLevel="1" x14ac:dyDescent="0.2">
      <c r="A29" s="8" t="s">
        <v>34</v>
      </c>
      <c r="B29" s="8" t="s">
        <v>19</v>
      </c>
      <c r="C29" s="9">
        <v>67</v>
      </c>
      <c r="D29" s="9"/>
      <c r="E29" s="9">
        <v>6</v>
      </c>
      <c r="F29" s="9">
        <v>59</v>
      </c>
      <c r="G29" s="18">
        <f>VLOOKUP(A29,[1]TDSheet!$A:$G,7,0)</f>
        <v>0.5</v>
      </c>
      <c r="J29" s="51"/>
      <c r="L29" s="2">
        <f t="shared" si="9"/>
        <v>1.2</v>
      </c>
      <c r="M29" s="25"/>
      <c r="N29" s="25">
        <f t="shared" si="3"/>
        <v>0</v>
      </c>
      <c r="O29" s="25">
        <f>VLOOKUP(A29,[2]TDSheet!$A:$C,3,0)</f>
        <v>0</v>
      </c>
      <c r="P29" s="2">
        <f t="shared" si="4"/>
        <v>49.166666666666671</v>
      </c>
      <c r="Q29" s="2">
        <f t="shared" si="5"/>
        <v>49.166666666666671</v>
      </c>
      <c r="R29" s="2">
        <f>VLOOKUP(A29,[1]TDSheet!$A:$R,18,0)</f>
        <v>0</v>
      </c>
      <c r="S29" s="2">
        <f>VLOOKUP(A29,[1]TDSheet!$A:$S,19,0)</f>
        <v>0</v>
      </c>
      <c r="T29" s="2">
        <f>VLOOKUP(A29,[1]TDSheet!$A:$L,12,0)</f>
        <v>0.4</v>
      </c>
      <c r="U29" s="19" t="str">
        <f>VLOOKUP(A29,[1]TDSheet!$A:$U,21,0)</f>
        <v>необходимо увеличить продажи</v>
      </c>
      <c r="V29" s="2">
        <f t="shared" si="6"/>
        <v>0</v>
      </c>
      <c r="W29" s="2">
        <f t="shared" si="7"/>
        <v>0</v>
      </c>
      <c r="Y29" s="46">
        <v>0</v>
      </c>
    </row>
    <row r="30" spans="1:25" ht="11.1" customHeight="1" outlineLevel="1" x14ac:dyDescent="0.2">
      <c r="A30" s="8" t="s">
        <v>35</v>
      </c>
      <c r="B30" s="8" t="s">
        <v>19</v>
      </c>
      <c r="C30" s="9">
        <v>42</v>
      </c>
      <c r="D30" s="9"/>
      <c r="E30" s="9">
        <v>27</v>
      </c>
      <c r="F30" s="9">
        <v>12</v>
      </c>
      <c r="G30" s="18">
        <f>VLOOKUP(A30,[1]TDSheet!$A:$G,7,0)</f>
        <v>0.35</v>
      </c>
      <c r="J30" s="51">
        <f>VLOOKUP(A30,[1]TDSheet!$A:$M,13,0)</f>
        <v>10</v>
      </c>
      <c r="K30" s="19">
        <v>12</v>
      </c>
      <c r="L30" s="2">
        <f t="shared" si="9"/>
        <v>5.4</v>
      </c>
      <c r="M30" s="27">
        <f>9*L30-F30</f>
        <v>36.6</v>
      </c>
      <c r="N30" s="25">
        <f t="shared" si="3"/>
        <v>50</v>
      </c>
      <c r="O30" s="25">
        <f>VLOOKUP(A30,[2]TDSheet!$A:$C,3,0)</f>
        <v>0</v>
      </c>
      <c r="P30" s="2">
        <f t="shared" si="4"/>
        <v>11.222222222222221</v>
      </c>
      <c r="Q30" s="2">
        <f t="shared" si="5"/>
        <v>4.4444444444444438</v>
      </c>
      <c r="R30" s="2">
        <f>VLOOKUP(A30,[1]TDSheet!$A:$R,18,0)</f>
        <v>6.6</v>
      </c>
      <c r="S30" s="2">
        <f>VLOOKUP(A30,[1]TDSheet!$A:$S,19,0)</f>
        <v>0.8</v>
      </c>
      <c r="T30" s="2">
        <f>VLOOKUP(A30,[1]TDSheet!$A:$L,12,0)</f>
        <v>4.5999999999999996</v>
      </c>
      <c r="V30" s="2">
        <f t="shared" si="6"/>
        <v>12.81</v>
      </c>
      <c r="W30" s="2">
        <f t="shared" si="7"/>
        <v>17.5</v>
      </c>
      <c r="Y30" s="46">
        <v>17.5</v>
      </c>
    </row>
    <row r="31" spans="1:25" ht="11.1" customHeight="1" outlineLevel="1" x14ac:dyDescent="0.2">
      <c r="A31" s="8" t="s">
        <v>36</v>
      </c>
      <c r="B31" s="8" t="s">
        <v>19</v>
      </c>
      <c r="C31" s="9">
        <v>118</v>
      </c>
      <c r="D31" s="9">
        <v>30</v>
      </c>
      <c r="E31" s="9">
        <v>58</v>
      </c>
      <c r="F31" s="9">
        <v>60</v>
      </c>
      <c r="G31" s="18">
        <f>VLOOKUP(A31,[1]TDSheet!$A:$G,7,0)</f>
        <v>0.17</v>
      </c>
      <c r="J31" s="51"/>
      <c r="L31" s="2">
        <f t="shared" si="9"/>
        <v>11.6</v>
      </c>
      <c r="M31" s="25">
        <f t="shared" si="8"/>
        <v>79.199999999999989</v>
      </c>
      <c r="N31" s="55">
        <f t="shared" si="3"/>
        <v>150</v>
      </c>
      <c r="O31" s="25">
        <f>VLOOKUP(A31,[2]TDSheet!$A:$C,3,0)</f>
        <v>0</v>
      </c>
      <c r="P31" s="2">
        <f t="shared" si="4"/>
        <v>12</v>
      </c>
      <c r="Q31" s="2">
        <f t="shared" si="5"/>
        <v>5.1724137931034484</v>
      </c>
      <c r="R31" s="2">
        <f>VLOOKUP(A31,[1]TDSheet!$A:$R,18,0)</f>
        <v>5</v>
      </c>
      <c r="S31" s="2">
        <f>VLOOKUP(A31,[1]TDSheet!$A:$S,19,0)</f>
        <v>2</v>
      </c>
      <c r="T31" s="2">
        <f>VLOOKUP(A31,[1]TDSheet!$A:$L,12,0)</f>
        <v>3.4</v>
      </c>
      <c r="V31" s="2">
        <f t="shared" si="6"/>
        <v>13.463999999999999</v>
      </c>
      <c r="W31" s="2">
        <f t="shared" si="7"/>
        <v>25.500000000000004</v>
      </c>
      <c r="Y31" s="46">
        <v>25.500000000000004</v>
      </c>
    </row>
    <row r="32" spans="1:25" ht="11.1" customHeight="1" outlineLevel="1" x14ac:dyDescent="0.2">
      <c r="A32" s="8" t="s">
        <v>37</v>
      </c>
      <c r="B32" s="8" t="s">
        <v>19</v>
      </c>
      <c r="C32" s="9">
        <v>37</v>
      </c>
      <c r="D32" s="9"/>
      <c r="E32" s="9">
        <v>37</v>
      </c>
      <c r="F32" s="9"/>
      <c r="G32" s="18">
        <f>VLOOKUP(A32,[1]TDSheet!$A:$G,7,0)</f>
        <v>0.28000000000000003</v>
      </c>
      <c r="J32" s="51"/>
      <c r="L32" s="2">
        <f t="shared" si="9"/>
        <v>7.4</v>
      </c>
      <c r="M32" s="25">
        <v>60</v>
      </c>
      <c r="N32" s="55">
        <f t="shared" si="3"/>
        <v>170</v>
      </c>
      <c r="O32" s="25">
        <f>VLOOKUP(A32,[2]TDSheet!$A:$C,3,0)</f>
        <v>50</v>
      </c>
      <c r="P32" s="2">
        <f t="shared" si="4"/>
        <v>8.108108108108107</v>
      </c>
      <c r="Q32" s="2">
        <f t="shared" si="5"/>
        <v>0</v>
      </c>
      <c r="R32" s="2">
        <f>VLOOKUP(A32,[1]TDSheet!$A:$R,18,0)</f>
        <v>2.6</v>
      </c>
      <c r="S32" s="2">
        <f>VLOOKUP(A32,[1]TDSheet!$A:$S,19,0)</f>
        <v>0.8</v>
      </c>
      <c r="T32" s="2">
        <f>VLOOKUP(A32,[1]TDSheet!$A:$L,12,0)</f>
        <v>2.4</v>
      </c>
      <c r="V32" s="2">
        <f t="shared" si="6"/>
        <v>16.8</v>
      </c>
      <c r="W32" s="2">
        <f t="shared" si="7"/>
        <v>47.6</v>
      </c>
      <c r="Y32" s="46">
        <v>47.6</v>
      </c>
    </row>
    <row r="33" spans="1:25" ht="11.1" customHeight="1" outlineLevel="1" x14ac:dyDescent="0.2">
      <c r="A33" s="8" t="s">
        <v>38</v>
      </c>
      <c r="B33" s="8" t="s">
        <v>19</v>
      </c>
      <c r="C33" s="9">
        <v>39</v>
      </c>
      <c r="D33" s="9">
        <v>12</v>
      </c>
      <c r="E33" s="9">
        <v>11</v>
      </c>
      <c r="F33" s="9">
        <v>35</v>
      </c>
      <c r="G33" s="18">
        <f>VLOOKUP(A33,[1]TDSheet!$A:$G,7,0)</f>
        <v>0.42</v>
      </c>
      <c r="J33" s="51"/>
      <c r="L33" s="2">
        <f t="shared" si="9"/>
        <v>2.2000000000000002</v>
      </c>
      <c r="M33" s="25"/>
      <c r="N33" s="25">
        <f t="shared" si="3"/>
        <v>30</v>
      </c>
      <c r="O33" s="25">
        <f>VLOOKUP(A33,[2]TDSheet!$A:$C,3,0)</f>
        <v>0</v>
      </c>
      <c r="P33" s="2">
        <f t="shared" si="4"/>
        <v>15.909090909090908</v>
      </c>
      <c r="Q33" s="2">
        <f t="shared" si="5"/>
        <v>15.909090909090908</v>
      </c>
      <c r="R33" s="2">
        <f>VLOOKUP(A33,[1]TDSheet!$A:$R,18,0)</f>
        <v>6.8</v>
      </c>
      <c r="S33" s="2">
        <f>VLOOKUP(A33,[1]TDSheet!$A:$S,19,0)</f>
        <v>4.4000000000000004</v>
      </c>
      <c r="T33" s="2">
        <f>VLOOKUP(A33,[1]TDSheet!$A:$L,12,0)</f>
        <v>0.4</v>
      </c>
      <c r="U33" s="19" t="str">
        <f>VLOOKUP(A33,[1]TDSheet!$A:$U,21,0)</f>
        <v>необходимо увеличить продажи</v>
      </c>
      <c r="V33" s="2">
        <f t="shared" si="6"/>
        <v>0</v>
      </c>
      <c r="W33" s="2">
        <f t="shared" si="7"/>
        <v>12.6</v>
      </c>
      <c r="Y33" s="46">
        <v>12.6</v>
      </c>
    </row>
    <row r="34" spans="1:25" ht="11.1" customHeight="1" outlineLevel="1" x14ac:dyDescent="0.2">
      <c r="A34" s="8" t="s">
        <v>39</v>
      </c>
      <c r="B34" s="8" t="s">
        <v>19</v>
      </c>
      <c r="C34" s="9">
        <v>60</v>
      </c>
      <c r="D34" s="9"/>
      <c r="E34" s="9">
        <v>96</v>
      </c>
      <c r="F34" s="9">
        <v>-39</v>
      </c>
      <c r="G34" s="18">
        <f>VLOOKUP(A34,[1]TDSheet!$A:$G,7,0)</f>
        <v>0.42</v>
      </c>
      <c r="J34" s="51">
        <f>VLOOKUP(A34,[1]TDSheet!$A:$M,13,0)</f>
        <v>55</v>
      </c>
      <c r="K34" s="19">
        <v>60</v>
      </c>
      <c r="L34" s="2">
        <f t="shared" si="9"/>
        <v>19.2</v>
      </c>
      <c r="M34" s="27">
        <f>7*L34-F34</f>
        <v>173.4</v>
      </c>
      <c r="N34" s="25">
        <f t="shared" si="3"/>
        <v>140</v>
      </c>
      <c r="O34" s="25">
        <f>VLOOKUP(A34,[2]TDSheet!$A:$C,3,0)</f>
        <v>0</v>
      </c>
      <c r="P34" s="2">
        <f t="shared" si="4"/>
        <v>10.125</v>
      </c>
      <c r="Q34" s="2">
        <f t="shared" si="5"/>
        <v>1.09375</v>
      </c>
      <c r="R34" s="2">
        <f>VLOOKUP(A34,[1]TDSheet!$A:$R,18,0)</f>
        <v>7</v>
      </c>
      <c r="S34" s="2">
        <f>VLOOKUP(A34,[1]TDSheet!$A:$S,19,0)</f>
        <v>5</v>
      </c>
      <c r="T34" s="2">
        <f>VLOOKUP(A34,[1]TDSheet!$A:$L,12,0)</f>
        <v>9.4</v>
      </c>
      <c r="V34" s="2">
        <f t="shared" si="6"/>
        <v>72.828000000000003</v>
      </c>
      <c r="W34" s="2">
        <f t="shared" si="7"/>
        <v>58.8</v>
      </c>
      <c r="Y34" s="46">
        <v>58.8</v>
      </c>
    </row>
    <row r="35" spans="1:25" ht="11.1" customHeight="1" outlineLevel="1" x14ac:dyDescent="0.2">
      <c r="A35" s="8" t="s">
        <v>40</v>
      </c>
      <c r="B35" s="8" t="s">
        <v>19</v>
      </c>
      <c r="C35" s="9">
        <v>106</v>
      </c>
      <c r="D35" s="9"/>
      <c r="E35" s="9">
        <v>38</v>
      </c>
      <c r="F35" s="9">
        <v>68</v>
      </c>
      <c r="G35" s="18">
        <f>VLOOKUP(A35,[1]TDSheet!$A:$G,7,0)</f>
        <v>0.6</v>
      </c>
      <c r="J35" s="51">
        <f>VLOOKUP(A35,[1]TDSheet!$A:$M,13,0)</f>
        <v>80</v>
      </c>
      <c r="K35" s="19">
        <v>78</v>
      </c>
      <c r="L35" s="2">
        <f t="shared" si="9"/>
        <v>7.6</v>
      </c>
      <c r="M35" s="56">
        <v>0</v>
      </c>
      <c r="N35" s="55">
        <f t="shared" si="3"/>
        <v>100</v>
      </c>
      <c r="O35" s="25">
        <f>VLOOKUP(A35,[2]TDSheet!$A:$C,3,0)</f>
        <v>0</v>
      </c>
      <c r="P35" s="2">
        <f t="shared" si="4"/>
        <v>19.210526315789476</v>
      </c>
      <c r="Q35" s="2">
        <f t="shared" si="5"/>
        <v>19.210526315789476</v>
      </c>
      <c r="R35" s="2">
        <f>VLOOKUP(A35,[1]TDSheet!$A:$R,18,0)</f>
        <v>6.8</v>
      </c>
      <c r="S35" s="2">
        <f>VLOOKUP(A35,[1]TDSheet!$A:$S,19,0)</f>
        <v>2.4</v>
      </c>
      <c r="T35" s="2">
        <f>VLOOKUP(A35,[1]TDSheet!$A:$L,12,0)</f>
        <v>15.4</v>
      </c>
      <c r="V35" s="2">
        <f t="shared" si="6"/>
        <v>0</v>
      </c>
      <c r="W35" s="2">
        <f t="shared" si="7"/>
        <v>60</v>
      </c>
      <c r="Y35" s="46">
        <v>60</v>
      </c>
    </row>
    <row r="36" spans="1:25" ht="11.1" customHeight="1" outlineLevel="1" x14ac:dyDescent="0.2">
      <c r="A36" s="8" t="s">
        <v>41</v>
      </c>
      <c r="B36" s="8" t="s">
        <v>19</v>
      </c>
      <c r="C36" s="9">
        <v>24</v>
      </c>
      <c r="D36" s="9"/>
      <c r="E36" s="9">
        <v>3</v>
      </c>
      <c r="F36" s="9">
        <v>21</v>
      </c>
      <c r="G36" s="18">
        <f>VLOOKUP(A36,[1]TDSheet!$A:$G,7,0)</f>
        <v>0.42</v>
      </c>
      <c r="J36" s="51"/>
      <c r="L36" s="2">
        <f t="shared" si="9"/>
        <v>0.6</v>
      </c>
      <c r="M36" s="25"/>
      <c r="N36" s="25">
        <f t="shared" si="3"/>
        <v>0</v>
      </c>
      <c r="O36" s="25">
        <f>VLOOKUP(A36,[2]TDSheet!$A:$C,3,0)</f>
        <v>0</v>
      </c>
      <c r="P36" s="2">
        <f t="shared" si="4"/>
        <v>35</v>
      </c>
      <c r="Q36" s="2">
        <f t="shared" si="5"/>
        <v>35</v>
      </c>
      <c r="R36" s="2">
        <f>VLOOKUP(A36,[1]TDSheet!$A:$R,18,0)</f>
        <v>0</v>
      </c>
      <c r="S36" s="2">
        <f>VLOOKUP(A36,[1]TDSheet!$A:$S,19,0)</f>
        <v>0</v>
      </c>
      <c r="T36" s="2">
        <f>VLOOKUP(A36,[1]TDSheet!$A:$L,12,0)</f>
        <v>0</v>
      </c>
      <c r="U36" s="26" t="s">
        <v>144</v>
      </c>
      <c r="V36" s="2">
        <f t="shared" si="6"/>
        <v>0</v>
      </c>
      <c r="W36" s="2">
        <f t="shared" si="7"/>
        <v>0</v>
      </c>
      <c r="Y36" s="46">
        <v>0</v>
      </c>
    </row>
    <row r="37" spans="1:25" ht="21.95" customHeight="1" outlineLevel="1" x14ac:dyDescent="0.2">
      <c r="A37" s="8" t="s">
        <v>42</v>
      </c>
      <c r="B37" s="8" t="s">
        <v>19</v>
      </c>
      <c r="C37" s="9">
        <v>32</v>
      </c>
      <c r="D37" s="9"/>
      <c r="E37" s="9">
        <v>0</v>
      </c>
      <c r="F37" s="9">
        <v>30</v>
      </c>
      <c r="G37" s="18">
        <f>VLOOKUP(A37,[1]TDSheet!$A:$G,7,0)</f>
        <v>0.45</v>
      </c>
      <c r="J37" s="51"/>
      <c r="L37" s="2">
        <f t="shared" si="9"/>
        <v>0</v>
      </c>
      <c r="M37" s="25"/>
      <c r="N37" s="25">
        <f t="shared" si="3"/>
        <v>0</v>
      </c>
      <c r="O37" s="25">
        <f>VLOOKUP(A37,[2]TDSheet!$A:$C,3,0)</f>
        <v>0</v>
      </c>
      <c r="P37" s="2" t="e">
        <f t="shared" si="4"/>
        <v>#DIV/0!</v>
      </c>
      <c r="Q37" s="2" t="e">
        <f t="shared" si="5"/>
        <v>#DIV/0!</v>
      </c>
      <c r="R37" s="2">
        <f>VLOOKUP(A37,[1]TDSheet!$A:$R,18,0)</f>
        <v>0.8</v>
      </c>
      <c r="S37" s="2">
        <f>VLOOKUP(A37,[1]TDSheet!$A:$S,19,0)</f>
        <v>0.2</v>
      </c>
      <c r="T37" s="2">
        <f>VLOOKUP(A37,[1]TDSheet!$A:$L,12,0)</f>
        <v>0.6</v>
      </c>
      <c r="U37" s="19" t="str">
        <f>VLOOKUP(A37,[1]TDSheet!$A:$U,21,0)</f>
        <v>необходимо увеличить продажи</v>
      </c>
      <c r="V37" s="2">
        <f t="shared" si="6"/>
        <v>0</v>
      </c>
      <c r="W37" s="2">
        <f t="shared" si="7"/>
        <v>0</v>
      </c>
      <c r="Y37" s="46">
        <v>0</v>
      </c>
    </row>
    <row r="38" spans="1:25" ht="11.1" customHeight="1" outlineLevel="1" x14ac:dyDescent="0.2">
      <c r="A38" s="8" t="s">
        <v>43</v>
      </c>
      <c r="B38" s="8" t="s">
        <v>19</v>
      </c>
      <c r="C38" s="9">
        <v>24</v>
      </c>
      <c r="D38" s="9"/>
      <c r="E38" s="9">
        <v>16</v>
      </c>
      <c r="F38" s="9"/>
      <c r="G38" s="18">
        <f>VLOOKUP(A38,[1]TDSheet!$A:$G,7,0)</f>
        <v>0.55000000000000004</v>
      </c>
      <c r="J38" s="51"/>
      <c r="L38" s="2">
        <f t="shared" si="9"/>
        <v>3.2</v>
      </c>
      <c r="M38" s="25">
        <f>7*L38-F38</f>
        <v>22.400000000000002</v>
      </c>
      <c r="N38" s="25">
        <f t="shared" si="3"/>
        <v>29.999999999999996</v>
      </c>
      <c r="O38" s="25">
        <f>VLOOKUP(A38,[2]TDSheet!$A:$C,3,0)</f>
        <v>0</v>
      </c>
      <c r="P38" s="2">
        <f t="shared" si="4"/>
        <v>7</v>
      </c>
      <c r="Q38" s="2">
        <f t="shared" si="5"/>
        <v>0</v>
      </c>
      <c r="R38" s="2">
        <f>VLOOKUP(A38,[1]TDSheet!$A:$R,18,0)</f>
        <v>0</v>
      </c>
      <c r="S38" s="2">
        <f>VLOOKUP(A38,[1]TDSheet!$A:$S,19,0)</f>
        <v>0</v>
      </c>
      <c r="T38" s="2">
        <f>VLOOKUP(A38,[1]TDSheet!$A:$L,12,0)</f>
        <v>0</v>
      </c>
      <c r="V38" s="2">
        <f t="shared" si="6"/>
        <v>12.320000000000002</v>
      </c>
      <c r="W38" s="2">
        <f t="shared" si="7"/>
        <v>16.5</v>
      </c>
      <c r="Y38" s="46">
        <v>16.5</v>
      </c>
    </row>
    <row r="39" spans="1:25" ht="21.95" customHeight="1" outlineLevel="1" x14ac:dyDescent="0.2">
      <c r="A39" s="8" t="s">
        <v>44</v>
      </c>
      <c r="B39" s="8" t="s">
        <v>19</v>
      </c>
      <c r="C39" s="9">
        <v>1</v>
      </c>
      <c r="D39" s="9"/>
      <c r="E39" s="9"/>
      <c r="F39" s="9">
        <v>1</v>
      </c>
      <c r="G39" s="18">
        <v>0.35</v>
      </c>
      <c r="J39" s="51"/>
      <c r="L39" s="2">
        <f t="shared" si="9"/>
        <v>0</v>
      </c>
      <c r="M39" s="25"/>
      <c r="N39" s="55">
        <f>Y39/0.35</f>
        <v>30.000000000000004</v>
      </c>
      <c r="O39" s="25">
        <f>VLOOKUP(A39,[2]TDSheet!$A:$C,3,0)</f>
        <v>0</v>
      </c>
      <c r="P39" s="2" t="e">
        <f t="shared" si="4"/>
        <v>#DIV/0!</v>
      </c>
      <c r="Q39" s="2" t="e">
        <f t="shared" si="5"/>
        <v>#DIV/0!</v>
      </c>
      <c r="R39" s="2">
        <f>VLOOKUP(A39,[1]TDSheet!$A:$R,18,0)</f>
        <v>0</v>
      </c>
      <c r="S39" s="2">
        <f>VLOOKUP(A39,[1]TDSheet!$A:$S,19,0)</f>
        <v>0</v>
      </c>
      <c r="T39" s="2">
        <f>VLOOKUP(A39,[1]TDSheet!$A:$L,12,0)</f>
        <v>2.2000000000000002</v>
      </c>
      <c r="U39" s="20" t="str">
        <f>VLOOKUP(A39,[1]TDSheet!$A:$U,21,0)</f>
        <v>не в матрице</v>
      </c>
      <c r="V39" s="2">
        <f t="shared" si="6"/>
        <v>0</v>
      </c>
      <c r="W39" s="2">
        <f t="shared" si="7"/>
        <v>10.5</v>
      </c>
      <c r="Y39" s="46">
        <v>10.5</v>
      </c>
    </row>
    <row r="40" spans="1:25" ht="21.95" customHeight="1" outlineLevel="1" x14ac:dyDescent="0.2">
      <c r="A40" s="8" t="s">
        <v>45</v>
      </c>
      <c r="B40" s="8" t="s">
        <v>19</v>
      </c>
      <c r="C40" s="9">
        <v>-2</v>
      </c>
      <c r="D40" s="9">
        <v>58</v>
      </c>
      <c r="E40" s="9">
        <v>14</v>
      </c>
      <c r="F40" s="9">
        <v>17</v>
      </c>
      <c r="G40" s="18">
        <v>0.35</v>
      </c>
      <c r="J40" s="51"/>
      <c r="L40" s="2">
        <f t="shared" si="9"/>
        <v>2.8</v>
      </c>
      <c r="M40" s="25">
        <f t="shared" si="8"/>
        <v>16.599999999999994</v>
      </c>
      <c r="N40" s="25">
        <f t="shared" si="3"/>
        <v>17</v>
      </c>
      <c r="O40" s="25">
        <f>VLOOKUP(A40,[2]TDSheet!$A:$C,3,0)</f>
        <v>0</v>
      </c>
      <c r="P40" s="2">
        <f t="shared" si="4"/>
        <v>11.999999999999998</v>
      </c>
      <c r="Q40" s="2">
        <f t="shared" si="5"/>
        <v>6.0714285714285721</v>
      </c>
      <c r="R40" s="2">
        <v>2</v>
      </c>
      <c r="S40" s="2">
        <v>2</v>
      </c>
      <c r="T40" s="2">
        <v>1</v>
      </c>
      <c r="V40" s="2">
        <f t="shared" si="6"/>
        <v>5.8099999999999978</v>
      </c>
      <c r="W40" s="2">
        <f t="shared" si="7"/>
        <v>5.9499999999999993</v>
      </c>
      <c r="Y40" s="46">
        <v>5.9499999999999993</v>
      </c>
    </row>
    <row r="41" spans="1:25" ht="21.95" customHeight="1" outlineLevel="1" x14ac:dyDescent="0.2">
      <c r="A41" s="8" t="s">
        <v>46</v>
      </c>
      <c r="B41" s="8" t="s">
        <v>19</v>
      </c>
      <c r="C41" s="9">
        <v>31</v>
      </c>
      <c r="D41" s="9">
        <v>11</v>
      </c>
      <c r="E41" s="9">
        <v>20</v>
      </c>
      <c r="F41" s="9">
        <v>11</v>
      </c>
      <c r="G41" s="18">
        <f>VLOOKUP(A41,[1]TDSheet!$A:$G,7,0)</f>
        <v>0.35</v>
      </c>
      <c r="J41" s="51"/>
      <c r="L41" s="2">
        <f t="shared" si="9"/>
        <v>4</v>
      </c>
      <c r="M41" s="25">
        <v>30</v>
      </c>
      <c r="N41" s="25">
        <f t="shared" si="3"/>
        <v>60.000000000000007</v>
      </c>
      <c r="O41" s="25">
        <f>VLOOKUP(A41,[2]TDSheet!$A:$C,3,0)</f>
        <v>20</v>
      </c>
      <c r="P41" s="2">
        <f t="shared" si="4"/>
        <v>10.25</v>
      </c>
      <c r="Q41" s="2">
        <f t="shared" si="5"/>
        <v>2.75</v>
      </c>
      <c r="R41" s="2">
        <f>VLOOKUP(A41,[1]TDSheet!$A:$R,18,0)</f>
        <v>0.4</v>
      </c>
      <c r="S41" s="2">
        <f>VLOOKUP(A41,[1]TDSheet!$A:$S,19,0)</f>
        <v>0.4</v>
      </c>
      <c r="T41" s="2">
        <f>VLOOKUP(A41,[1]TDSheet!$A:$L,12,0)</f>
        <v>2.2000000000000002</v>
      </c>
      <c r="V41" s="2">
        <f t="shared" si="6"/>
        <v>10.5</v>
      </c>
      <c r="W41" s="2">
        <f t="shared" si="7"/>
        <v>21</v>
      </c>
      <c r="Y41" s="46">
        <v>21</v>
      </c>
    </row>
    <row r="42" spans="1:25" ht="21.95" customHeight="1" outlineLevel="1" x14ac:dyDescent="0.2">
      <c r="A42" s="8" t="s">
        <v>47</v>
      </c>
      <c r="B42" s="8" t="s">
        <v>19</v>
      </c>
      <c r="C42" s="9">
        <v>12</v>
      </c>
      <c r="D42" s="9"/>
      <c r="E42" s="9">
        <v>7</v>
      </c>
      <c r="F42" s="9">
        <v>5</v>
      </c>
      <c r="G42" s="18">
        <f>VLOOKUP(A42,[1]TDSheet!$A:$G,7,0)</f>
        <v>0.35</v>
      </c>
      <c r="J42" s="51">
        <f>VLOOKUP(A42,[1]TDSheet!$A:$M,13,0)</f>
        <v>12</v>
      </c>
      <c r="K42" s="19">
        <v>12</v>
      </c>
      <c r="L42" s="2">
        <f t="shared" si="9"/>
        <v>1.4</v>
      </c>
      <c r="M42" s="27">
        <v>0</v>
      </c>
      <c r="N42" s="55">
        <f t="shared" si="3"/>
        <v>40</v>
      </c>
      <c r="O42" s="25">
        <f>VLOOKUP(A42,[2]TDSheet!$A:$C,3,0)</f>
        <v>20</v>
      </c>
      <c r="P42" s="2">
        <f t="shared" si="4"/>
        <v>12.142857142857144</v>
      </c>
      <c r="Q42" s="2">
        <f t="shared" si="5"/>
        <v>12.142857142857144</v>
      </c>
      <c r="R42" s="2">
        <f>VLOOKUP(A42,[1]TDSheet!$A:$R,18,0)</f>
        <v>2.4</v>
      </c>
      <c r="S42" s="2">
        <f>VLOOKUP(A42,[1]TDSheet!$A:$S,19,0)</f>
        <v>1</v>
      </c>
      <c r="T42" s="2">
        <f>VLOOKUP(A42,[1]TDSheet!$A:$L,12,0)</f>
        <v>2</v>
      </c>
      <c r="V42" s="2">
        <f t="shared" si="6"/>
        <v>0</v>
      </c>
      <c r="W42" s="2">
        <f t="shared" si="7"/>
        <v>14</v>
      </c>
      <c r="Y42" s="46">
        <v>14</v>
      </c>
    </row>
    <row r="43" spans="1:25" ht="11.1" customHeight="1" outlineLevel="1" x14ac:dyDescent="0.2">
      <c r="A43" s="8" t="s">
        <v>48</v>
      </c>
      <c r="B43" s="8" t="s">
        <v>10</v>
      </c>
      <c r="C43" s="9">
        <v>345.375</v>
      </c>
      <c r="D43" s="9"/>
      <c r="E43" s="9">
        <v>204.351</v>
      </c>
      <c r="F43" s="9">
        <v>141.024</v>
      </c>
      <c r="G43" s="18">
        <f>VLOOKUP(A43,[1]TDSheet!$A:$G,7,0)</f>
        <v>1</v>
      </c>
      <c r="J43" s="51"/>
      <c r="L43" s="2">
        <f t="shared" si="9"/>
        <v>40.870199999999997</v>
      </c>
      <c r="M43" s="25">
        <f>10*L43-F43</f>
        <v>267.678</v>
      </c>
      <c r="N43" s="25">
        <f t="shared" si="3"/>
        <v>250</v>
      </c>
      <c r="O43" s="25">
        <f>VLOOKUP(A43,[2]TDSheet!$A:$C,3,0)</f>
        <v>0</v>
      </c>
      <c r="P43" s="2">
        <f t="shared" si="4"/>
        <v>10</v>
      </c>
      <c r="Q43" s="2">
        <f t="shared" si="5"/>
        <v>3.4505336406477092</v>
      </c>
      <c r="R43" s="2">
        <f>VLOOKUP(A43,[1]TDSheet!$A:$R,18,0)</f>
        <v>15.671799999999999</v>
      </c>
      <c r="S43" s="2">
        <f>VLOOKUP(A43,[1]TDSheet!$A:$S,19,0)</f>
        <v>13.5532</v>
      </c>
      <c r="T43" s="2">
        <f>VLOOKUP(A43,[1]TDSheet!$A:$L,12,0)</f>
        <v>8.2721999999999998</v>
      </c>
      <c r="V43" s="2">
        <f t="shared" si="6"/>
        <v>267.678</v>
      </c>
      <c r="W43" s="2">
        <f t="shared" si="7"/>
        <v>250</v>
      </c>
      <c r="Y43" s="46">
        <v>250</v>
      </c>
    </row>
    <row r="44" spans="1:25" ht="11.1" customHeight="1" outlineLevel="1" x14ac:dyDescent="0.2">
      <c r="A44" s="8" t="s">
        <v>49</v>
      </c>
      <c r="B44" s="8" t="s">
        <v>10</v>
      </c>
      <c r="C44" s="9">
        <v>288.19499999999999</v>
      </c>
      <c r="D44" s="9">
        <v>150.65</v>
      </c>
      <c r="E44" s="9">
        <v>537</v>
      </c>
      <c r="F44" s="9">
        <v>-127.99</v>
      </c>
      <c r="G44" s="18">
        <f>VLOOKUP(A44,[1]TDSheet!$A:$G,7,0)</f>
        <v>1</v>
      </c>
      <c r="J44" s="51">
        <f>VLOOKUP(A44,[1]TDSheet!$A:$M,13,0)</f>
        <v>630</v>
      </c>
      <c r="L44" s="2">
        <f t="shared" si="9"/>
        <v>107.4</v>
      </c>
      <c r="M44" s="25">
        <f>7*L44-F44</f>
        <v>879.79000000000008</v>
      </c>
      <c r="N44" s="25">
        <f t="shared" si="3"/>
        <v>880</v>
      </c>
      <c r="O44" s="25">
        <f>VLOOKUP(A44,[2]TDSheet!$A:$C,3,0)</f>
        <v>30</v>
      </c>
      <c r="P44" s="2">
        <f t="shared" si="4"/>
        <v>7</v>
      </c>
      <c r="Q44" s="2">
        <f t="shared" si="5"/>
        <v>-1.1917132216014896</v>
      </c>
      <c r="R44" s="2">
        <f>VLOOKUP(A44,[1]TDSheet!$A:$R,18,0)</f>
        <v>99.272000000000006</v>
      </c>
      <c r="S44" s="2">
        <f>VLOOKUP(A44,[1]TDSheet!$A:$S,19,0)</f>
        <v>73.835999999999999</v>
      </c>
      <c r="T44" s="2">
        <f>VLOOKUP(A44,[1]TDSheet!$A:$L,12,0)</f>
        <v>88.378999999999991</v>
      </c>
      <c r="V44" s="2">
        <f t="shared" si="6"/>
        <v>879.79000000000008</v>
      </c>
      <c r="W44" s="2">
        <f t="shared" si="7"/>
        <v>880</v>
      </c>
      <c r="Y44" s="46">
        <v>880</v>
      </c>
    </row>
    <row r="45" spans="1:25" ht="11.1" customHeight="1" outlineLevel="1" x14ac:dyDescent="0.2">
      <c r="A45" s="8" t="s">
        <v>50</v>
      </c>
      <c r="B45" s="8" t="s">
        <v>10</v>
      </c>
      <c r="C45" s="10"/>
      <c r="D45" s="9">
        <v>56</v>
      </c>
      <c r="E45" s="9"/>
      <c r="F45" s="9">
        <v>56</v>
      </c>
      <c r="G45" s="18">
        <v>0</v>
      </c>
      <c r="J45" s="51"/>
      <c r="L45" s="2">
        <f t="shared" si="9"/>
        <v>0</v>
      </c>
      <c r="M45" s="25"/>
      <c r="N45" s="25">
        <f>Y45</f>
        <v>0</v>
      </c>
      <c r="O45" s="25">
        <f>VLOOKUP(A45,[2]TDSheet!$A:$C,3,0)</f>
        <v>0</v>
      </c>
      <c r="P45" s="2" t="e">
        <f t="shared" si="4"/>
        <v>#DIV/0!</v>
      </c>
      <c r="Q45" s="2" t="e">
        <f t="shared" si="5"/>
        <v>#DIV/0!</v>
      </c>
      <c r="R45" s="2">
        <v>0</v>
      </c>
      <c r="S45" s="2">
        <v>0</v>
      </c>
      <c r="T45" s="2">
        <v>0</v>
      </c>
      <c r="U45" s="21" t="s">
        <v>142</v>
      </c>
      <c r="V45" s="2">
        <f t="shared" si="6"/>
        <v>0</v>
      </c>
      <c r="W45" s="2">
        <f t="shared" si="7"/>
        <v>0</v>
      </c>
      <c r="Y45" s="47">
        <v>0</v>
      </c>
    </row>
    <row r="46" spans="1:25" ht="11.1" customHeight="1" outlineLevel="1" x14ac:dyDescent="0.2">
      <c r="A46" s="8" t="s">
        <v>51</v>
      </c>
      <c r="B46" s="8" t="s">
        <v>10</v>
      </c>
      <c r="C46" s="9">
        <v>-11.864000000000001</v>
      </c>
      <c r="D46" s="9"/>
      <c r="E46" s="9"/>
      <c r="F46" s="9">
        <v>-11.864000000000001</v>
      </c>
      <c r="G46" s="18">
        <v>1</v>
      </c>
      <c r="J46" s="51"/>
      <c r="L46" s="2">
        <f t="shared" si="9"/>
        <v>0</v>
      </c>
      <c r="M46" s="25"/>
      <c r="N46" s="55">
        <f>Y46</f>
        <v>10</v>
      </c>
      <c r="O46" s="25">
        <f>VLOOKUP(A46,[2]TDSheet!$A:$C,3,0)</f>
        <v>0</v>
      </c>
      <c r="P46" s="2" t="e">
        <f t="shared" si="4"/>
        <v>#DIV/0!</v>
      </c>
      <c r="Q46" s="2" t="e">
        <f t="shared" si="5"/>
        <v>#DIV/0!</v>
      </c>
      <c r="R46" s="2">
        <f>VLOOKUP(A46,[1]TDSheet!$A:$R,18,0)</f>
        <v>1.7794000000000001</v>
      </c>
      <c r="S46" s="2">
        <f>VLOOKUP(A46,[1]TDSheet!$A:$S,19,0)</f>
        <v>1.7794000000000001</v>
      </c>
      <c r="T46" s="2">
        <f>VLOOKUP(A46,[1]TDSheet!$A:$L,12,0)</f>
        <v>0.59340000000000004</v>
      </c>
      <c r="U46" s="20" t="str">
        <f>VLOOKUP(A46,[1]TDSheet!$A:$U,21,0)</f>
        <v>не в матрице</v>
      </c>
      <c r="V46" s="2">
        <f t="shared" si="6"/>
        <v>0</v>
      </c>
      <c r="W46" s="2">
        <f t="shared" si="7"/>
        <v>10</v>
      </c>
      <c r="Y46" s="47">
        <v>10</v>
      </c>
    </row>
    <row r="47" spans="1:25" ht="11.1" customHeight="1" outlineLevel="1" x14ac:dyDescent="0.2">
      <c r="A47" s="8" t="s">
        <v>52</v>
      </c>
      <c r="B47" s="8" t="s">
        <v>10</v>
      </c>
      <c r="C47" s="9">
        <v>4.3499999999999996</v>
      </c>
      <c r="D47" s="9">
        <v>63.3</v>
      </c>
      <c r="E47" s="9">
        <v>67.685000000000002</v>
      </c>
      <c r="F47" s="9">
        <v>-3.5000000000000003E-2</v>
      </c>
      <c r="G47" s="18">
        <f>VLOOKUP(A47,[1]TDSheet!$A:$G,7,0)</f>
        <v>1</v>
      </c>
      <c r="J47" s="51"/>
      <c r="L47" s="2">
        <f t="shared" si="9"/>
        <v>13.537000000000001</v>
      </c>
      <c r="M47" s="25">
        <f t="shared" si="8"/>
        <v>162.47900000000001</v>
      </c>
      <c r="N47" s="25">
        <f t="shared" si="3"/>
        <v>120</v>
      </c>
      <c r="O47" s="25">
        <f>VLOOKUP(A47,[2]TDSheet!$A:$C,3,0)</f>
        <v>0</v>
      </c>
      <c r="P47" s="2">
        <f t="shared" si="4"/>
        <v>12</v>
      </c>
      <c r="Q47" s="2">
        <f t="shared" si="5"/>
        <v>-2.5855063898943638E-3</v>
      </c>
      <c r="R47" s="2">
        <f>VLOOKUP(A47,[1]TDSheet!$A:$R,18,0)</f>
        <v>11.757999999999999</v>
      </c>
      <c r="S47" s="2">
        <f>VLOOKUP(A47,[1]TDSheet!$A:$S,19,0)</f>
        <v>7.5239999999999991</v>
      </c>
      <c r="T47" s="2">
        <f>VLOOKUP(A47,[1]TDSheet!$A:$L,12,0)</f>
        <v>0</v>
      </c>
      <c r="V47" s="2">
        <f t="shared" si="6"/>
        <v>162.47900000000001</v>
      </c>
      <c r="W47" s="2">
        <f t="shared" si="7"/>
        <v>120</v>
      </c>
      <c r="Y47" s="46">
        <v>120</v>
      </c>
    </row>
    <row r="48" spans="1:25" ht="11.1" customHeight="1" outlineLevel="1" x14ac:dyDescent="0.2">
      <c r="A48" s="8" t="s">
        <v>53</v>
      </c>
      <c r="B48" s="8" t="s">
        <v>10</v>
      </c>
      <c r="C48" s="9">
        <v>16.882999999999999</v>
      </c>
      <c r="D48" s="9">
        <v>116.494</v>
      </c>
      <c r="E48" s="9">
        <v>115.518</v>
      </c>
      <c r="F48" s="9">
        <v>17.859000000000002</v>
      </c>
      <c r="G48" s="18">
        <f>VLOOKUP(A48,[1]TDSheet!$A:$G,7,0)</f>
        <v>1</v>
      </c>
      <c r="J48" s="51"/>
      <c r="L48" s="2">
        <f t="shared" si="9"/>
        <v>23.1036</v>
      </c>
      <c r="M48" s="25">
        <f>8*L48-F48</f>
        <v>166.96979999999999</v>
      </c>
      <c r="N48" s="25">
        <f t="shared" si="3"/>
        <v>250</v>
      </c>
      <c r="O48" s="25">
        <f>VLOOKUP(A48,[2]TDSheet!$A:$C,3,0)</f>
        <v>0</v>
      </c>
      <c r="P48" s="2">
        <f t="shared" si="4"/>
        <v>8</v>
      </c>
      <c r="Q48" s="2">
        <f t="shared" si="5"/>
        <v>0.77299641614293879</v>
      </c>
      <c r="R48" s="2">
        <f>VLOOKUP(A48,[1]TDSheet!$A:$R,18,0)</f>
        <v>14.951400000000001</v>
      </c>
      <c r="S48" s="2">
        <f>VLOOKUP(A48,[1]TDSheet!$A:$S,19,0)</f>
        <v>13.890799999999999</v>
      </c>
      <c r="T48" s="2">
        <f>VLOOKUP(A48,[1]TDSheet!$A:$L,12,0)</f>
        <v>3.1710000000000003</v>
      </c>
      <c r="V48" s="2">
        <f t="shared" si="6"/>
        <v>166.96979999999999</v>
      </c>
      <c r="W48" s="2">
        <f t="shared" si="7"/>
        <v>250</v>
      </c>
      <c r="Y48" s="46">
        <v>250</v>
      </c>
    </row>
    <row r="49" spans="1:25" ht="21.95" customHeight="1" outlineLevel="1" x14ac:dyDescent="0.2">
      <c r="A49" s="8" t="s">
        <v>54</v>
      </c>
      <c r="B49" s="8" t="s">
        <v>10</v>
      </c>
      <c r="C49" s="9">
        <v>10.705</v>
      </c>
      <c r="D49" s="9"/>
      <c r="E49" s="9"/>
      <c r="F49" s="9">
        <v>10.705</v>
      </c>
      <c r="G49" s="18">
        <f>VLOOKUP(A49,[1]TDSheet!$A:$G,7,0)</f>
        <v>0</v>
      </c>
      <c r="J49" s="51"/>
      <c r="L49" s="2">
        <f t="shared" si="9"/>
        <v>0</v>
      </c>
      <c r="M49" s="25"/>
      <c r="N49" s="25">
        <v>0</v>
      </c>
      <c r="O49" s="25">
        <f>VLOOKUP(A49,[2]TDSheet!$A:$C,3,0)</f>
        <v>0</v>
      </c>
      <c r="P49" s="2" t="e">
        <f t="shared" si="4"/>
        <v>#DIV/0!</v>
      </c>
      <c r="Q49" s="2" t="e">
        <f t="shared" si="5"/>
        <v>#DIV/0!</v>
      </c>
      <c r="R49" s="2">
        <f>VLOOKUP(A49,[1]TDSheet!$A:$R,18,0)</f>
        <v>0</v>
      </c>
      <c r="S49" s="2">
        <f>VLOOKUP(A49,[1]TDSheet!$A:$S,19,0)</f>
        <v>0</v>
      </c>
      <c r="T49" s="2">
        <f>VLOOKUP(A49,[1]TDSheet!$A:$L,12,0)</f>
        <v>0</v>
      </c>
      <c r="U49" s="20" t="str">
        <f>VLOOKUP(A49,[1]TDSheet!$A:$U,21,0)</f>
        <v>не в матрице</v>
      </c>
      <c r="V49" s="2">
        <f t="shared" si="6"/>
        <v>0</v>
      </c>
      <c r="W49" s="2">
        <f t="shared" si="7"/>
        <v>0</v>
      </c>
      <c r="Y49" s="46">
        <v>0</v>
      </c>
    </row>
    <row r="50" spans="1:25" ht="11.1" customHeight="1" outlineLevel="1" x14ac:dyDescent="0.2">
      <c r="A50" s="8" t="s">
        <v>55</v>
      </c>
      <c r="B50" s="8" t="s">
        <v>10</v>
      </c>
      <c r="C50" s="9">
        <v>54.442</v>
      </c>
      <c r="D50" s="9">
        <v>914.05</v>
      </c>
      <c r="E50" s="9">
        <v>775.37</v>
      </c>
      <c r="F50" s="9">
        <v>192.64699999999999</v>
      </c>
      <c r="G50" s="18">
        <f>VLOOKUP(A50,[1]TDSheet!$A:$G,7,0)</f>
        <v>1</v>
      </c>
      <c r="J50" s="51"/>
      <c r="L50" s="2">
        <f t="shared" si="9"/>
        <v>155.07400000000001</v>
      </c>
      <c r="M50" s="25">
        <v>1000</v>
      </c>
      <c r="N50" s="25">
        <f t="shared" si="3"/>
        <v>1200</v>
      </c>
      <c r="O50" s="25">
        <f>VLOOKUP(A50,[2]TDSheet!$A:$C,3,0)</f>
        <v>0</v>
      </c>
      <c r="P50" s="2">
        <f t="shared" si="4"/>
        <v>7.6908250254717094</v>
      </c>
      <c r="Q50" s="2">
        <f t="shared" si="5"/>
        <v>1.2422907773063181</v>
      </c>
      <c r="R50" s="2">
        <f>VLOOKUP(A50,[1]TDSheet!$A:$R,18,0)</f>
        <v>136.35499999999999</v>
      </c>
      <c r="S50" s="2">
        <f>VLOOKUP(A50,[1]TDSheet!$A:$S,19,0)</f>
        <v>112.973</v>
      </c>
      <c r="T50" s="2">
        <f>VLOOKUP(A50,[1]TDSheet!$A:$L,12,0)</f>
        <v>34.25</v>
      </c>
      <c r="V50" s="2">
        <f t="shared" si="6"/>
        <v>1000</v>
      </c>
      <c r="W50" s="2">
        <f t="shared" si="7"/>
        <v>1200</v>
      </c>
      <c r="Y50" s="46">
        <v>1200</v>
      </c>
    </row>
    <row r="51" spans="1:25" ht="11.1" customHeight="1" outlineLevel="1" x14ac:dyDescent="0.2">
      <c r="A51" s="8" t="s">
        <v>56</v>
      </c>
      <c r="B51" s="8" t="s">
        <v>10</v>
      </c>
      <c r="C51" s="9">
        <v>0.93500000000000005</v>
      </c>
      <c r="D51" s="9">
        <v>412.33</v>
      </c>
      <c r="E51" s="9">
        <v>42.164999999999999</v>
      </c>
      <c r="F51" s="9">
        <v>371.1</v>
      </c>
      <c r="G51" s="18">
        <f>VLOOKUP(A51,[1]TDSheet!$A:$G,7,0)</f>
        <v>1</v>
      </c>
      <c r="J51" s="51"/>
      <c r="L51" s="2">
        <f t="shared" si="9"/>
        <v>8.4329999999999998</v>
      </c>
      <c r="M51" s="25"/>
      <c r="N51" s="25">
        <f t="shared" si="3"/>
        <v>0</v>
      </c>
      <c r="O51" s="25">
        <f>VLOOKUP(A51,[2]TDSheet!$A:$C,3,0)</f>
        <v>0</v>
      </c>
      <c r="P51" s="2">
        <f t="shared" si="4"/>
        <v>44.005691924582003</v>
      </c>
      <c r="Q51" s="2">
        <f t="shared" si="5"/>
        <v>44.005691924582003</v>
      </c>
      <c r="R51" s="2">
        <f>VLOOKUP(A51,[1]TDSheet!$A:$R,18,0)</f>
        <v>0</v>
      </c>
      <c r="S51" s="2">
        <f>VLOOKUP(A51,[1]TDSheet!$A:$S,19,0)</f>
        <v>0</v>
      </c>
      <c r="T51" s="2">
        <f>VLOOKUP(A51,[1]TDSheet!$A:$L,12,0)</f>
        <v>0</v>
      </c>
      <c r="V51" s="2">
        <f t="shared" si="6"/>
        <v>0</v>
      </c>
      <c r="W51" s="2">
        <f t="shared" si="7"/>
        <v>0</v>
      </c>
      <c r="Y51" s="46">
        <v>0</v>
      </c>
    </row>
    <row r="52" spans="1:25" ht="21.95" customHeight="1" outlineLevel="1" x14ac:dyDescent="0.2">
      <c r="A52" s="8" t="s">
        <v>57</v>
      </c>
      <c r="B52" s="8" t="s">
        <v>10</v>
      </c>
      <c r="C52" s="9">
        <v>178.59700000000001</v>
      </c>
      <c r="D52" s="9"/>
      <c r="E52" s="9">
        <v>0.86899999999999999</v>
      </c>
      <c r="F52" s="9">
        <v>172.45599999999999</v>
      </c>
      <c r="G52" s="18">
        <f>VLOOKUP(A52,[1]TDSheet!$A:$G,7,0)</f>
        <v>0</v>
      </c>
      <c r="J52" s="51"/>
      <c r="L52" s="2">
        <f t="shared" si="9"/>
        <v>0.17380000000000001</v>
      </c>
      <c r="M52" s="25"/>
      <c r="N52" s="25">
        <v>0</v>
      </c>
      <c r="O52" s="25">
        <f>VLOOKUP(A52,[2]TDSheet!$A:$C,3,0)</f>
        <v>0</v>
      </c>
      <c r="P52" s="2">
        <f t="shared" si="4"/>
        <v>992.26697353279621</v>
      </c>
      <c r="Q52" s="2">
        <f t="shared" si="5"/>
        <v>992.26697353279621</v>
      </c>
      <c r="R52" s="2">
        <f>VLOOKUP(A52,[1]TDSheet!$A:$R,18,0)</f>
        <v>25.9754</v>
      </c>
      <c r="S52" s="2">
        <f>VLOOKUP(A52,[1]TDSheet!$A:$S,19,0)</f>
        <v>6.3220000000000001</v>
      </c>
      <c r="T52" s="2">
        <f>VLOOKUP(A52,[1]TDSheet!$A:$L,12,0)</f>
        <v>0</v>
      </c>
      <c r="U52" s="20" t="str">
        <f>VLOOKUP(A52,[1]TDSheet!$A:$U,21,0)</f>
        <v>не в матрице / необходимо увеличить продажи</v>
      </c>
      <c r="V52" s="2">
        <f t="shared" si="6"/>
        <v>0</v>
      </c>
      <c r="W52" s="2">
        <f t="shared" si="7"/>
        <v>0</v>
      </c>
      <c r="Y52" s="46">
        <v>0</v>
      </c>
    </row>
    <row r="53" spans="1:25" ht="11.1" customHeight="1" outlineLevel="1" x14ac:dyDescent="0.2">
      <c r="A53" s="8" t="s">
        <v>58</v>
      </c>
      <c r="B53" s="8" t="s">
        <v>10</v>
      </c>
      <c r="C53" s="9">
        <v>76.304000000000002</v>
      </c>
      <c r="D53" s="9">
        <v>159.32</v>
      </c>
      <c r="E53" s="9">
        <v>138.20500000000001</v>
      </c>
      <c r="F53" s="9">
        <v>97.418999999999997</v>
      </c>
      <c r="G53" s="18">
        <f>VLOOKUP(A53,[1]TDSheet!$A:$G,7,0)</f>
        <v>1</v>
      </c>
      <c r="J53" s="51">
        <f>VLOOKUP(A53,[1]TDSheet!$A:$M,13,0)</f>
        <v>120</v>
      </c>
      <c r="L53" s="2">
        <f t="shared" si="9"/>
        <v>27.641000000000002</v>
      </c>
      <c r="M53" s="25">
        <f>11*L53-F53</f>
        <v>206.63200000000006</v>
      </c>
      <c r="N53" s="25">
        <f t="shared" si="3"/>
        <v>200</v>
      </c>
      <c r="O53" s="25">
        <f>VLOOKUP(A53,[2]TDSheet!$A:$C,3,0)</f>
        <v>0</v>
      </c>
      <c r="P53" s="2">
        <f t="shared" si="4"/>
        <v>11.000000000000002</v>
      </c>
      <c r="Q53" s="2">
        <f t="shared" si="5"/>
        <v>3.5244383343583805</v>
      </c>
      <c r="R53" s="2">
        <f>VLOOKUP(A53,[1]TDSheet!$A:$R,18,0)</f>
        <v>47.2</v>
      </c>
      <c r="S53" s="2">
        <f>VLOOKUP(A53,[1]TDSheet!$A:$S,19,0)</f>
        <v>34.632999999999996</v>
      </c>
      <c r="T53" s="2">
        <f>VLOOKUP(A53,[1]TDSheet!$A:$L,12,0)</f>
        <v>29.35</v>
      </c>
      <c r="V53" s="2">
        <f t="shared" si="6"/>
        <v>206.63200000000006</v>
      </c>
      <c r="W53" s="2">
        <f t="shared" si="7"/>
        <v>200</v>
      </c>
      <c r="Y53" s="46">
        <v>200</v>
      </c>
    </row>
    <row r="54" spans="1:25" ht="11.1" customHeight="1" outlineLevel="1" x14ac:dyDescent="0.2">
      <c r="A54" s="8" t="s">
        <v>59</v>
      </c>
      <c r="B54" s="8" t="s">
        <v>10</v>
      </c>
      <c r="C54" s="9">
        <v>90.378</v>
      </c>
      <c r="D54" s="9"/>
      <c r="E54" s="9">
        <v>37.003999999999998</v>
      </c>
      <c r="F54" s="9">
        <v>53.374000000000002</v>
      </c>
      <c r="G54" s="18">
        <f>VLOOKUP(A54,[1]TDSheet!$A:$G,7,0)</f>
        <v>1</v>
      </c>
      <c r="J54" s="51"/>
      <c r="L54" s="2">
        <f t="shared" si="9"/>
        <v>7.4007999999999994</v>
      </c>
      <c r="M54" s="25">
        <f t="shared" si="8"/>
        <v>35.435599999999987</v>
      </c>
      <c r="N54" s="25">
        <f t="shared" si="3"/>
        <v>30</v>
      </c>
      <c r="O54" s="25">
        <f>VLOOKUP(A54,[2]TDSheet!$A:$C,3,0)</f>
        <v>0</v>
      </c>
      <c r="P54" s="2">
        <f t="shared" si="4"/>
        <v>12</v>
      </c>
      <c r="Q54" s="2">
        <f t="shared" si="5"/>
        <v>7.2119230353475308</v>
      </c>
      <c r="R54" s="2">
        <f>VLOOKUP(A54,[1]TDSheet!$A:$R,18,0)</f>
        <v>0.17799999999999999</v>
      </c>
      <c r="S54" s="2">
        <f>VLOOKUP(A54,[1]TDSheet!$A:$S,19,0)</f>
        <v>0.17799999999999999</v>
      </c>
      <c r="T54" s="2">
        <f>VLOOKUP(A54,[1]TDSheet!$A:$L,12,0)</f>
        <v>0.88080000000000003</v>
      </c>
      <c r="V54" s="2">
        <f t="shared" si="6"/>
        <v>35.435599999999987</v>
      </c>
      <c r="W54" s="2">
        <f t="shared" si="7"/>
        <v>30</v>
      </c>
      <c r="Y54" s="46">
        <v>30</v>
      </c>
    </row>
    <row r="55" spans="1:25" ht="21.95" customHeight="1" outlineLevel="1" x14ac:dyDescent="0.2">
      <c r="A55" s="8" t="s">
        <v>60</v>
      </c>
      <c r="B55" s="8" t="s">
        <v>10</v>
      </c>
      <c r="C55" s="9">
        <v>14.996</v>
      </c>
      <c r="D55" s="9"/>
      <c r="E55" s="9"/>
      <c r="F55" s="9">
        <v>14.996</v>
      </c>
      <c r="G55" s="18">
        <f>VLOOKUP(A55,[1]TDSheet!$A:$G,7,0)</f>
        <v>0</v>
      </c>
      <c r="J55" s="51"/>
      <c r="L55" s="2">
        <f t="shared" si="9"/>
        <v>0</v>
      </c>
      <c r="M55" s="25"/>
      <c r="N55" s="25">
        <v>0</v>
      </c>
      <c r="O55" s="25">
        <f>VLOOKUP(A55,[2]TDSheet!$A:$C,3,0)</f>
        <v>0</v>
      </c>
      <c r="P55" s="2" t="e">
        <f t="shared" si="4"/>
        <v>#DIV/0!</v>
      </c>
      <c r="Q55" s="2" t="e">
        <f t="shared" si="5"/>
        <v>#DIV/0!</v>
      </c>
      <c r="R55" s="2">
        <f>VLOOKUP(A55,[1]TDSheet!$A:$R,18,0)</f>
        <v>0</v>
      </c>
      <c r="S55" s="2">
        <f>VLOOKUP(A55,[1]TDSheet!$A:$S,19,0)</f>
        <v>0</v>
      </c>
      <c r="T55" s="2">
        <f>VLOOKUP(A55,[1]TDSheet!$A:$L,12,0)</f>
        <v>0</v>
      </c>
      <c r="U55" s="20" t="str">
        <f>VLOOKUP(A55,[1]TDSheet!$A:$U,21,0)</f>
        <v>не в матрице</v>
      </c>
      <c r="V55" s="2">
        <f t="shared" si="6"/>
        <v>0</v>
      </c>
      <c r="W55" s="2">
        <f t="shared" si="7"/>
        <v>0</v>
      </c>
      <c r="Y55" s="46">
        <v>0</v>
      </c>
    </row>
    <row r="56" spans="1:25" ht="11.1" customHeight="1" outlineLevel="1" x14ac:dyDescent="0.2">
      <c r="A56" s="8" t="s">
        <v>61</v>
      </c>
      <c r="B56" s="8" t="s">
        <v>10</v>
      </c>
      <c r="C56" s="9">
        <v>122.99</v>
      </c>
      <c r="D56" s="9"/>
      <c r="E56" s="9">
        <v>119.41</v>
      </c>
      <c r="F56" s="9">
        <v>3.58</v>
      </c>
      <c r="G56" s="18">
        <f>VLOOKUP(A56,[1]TDSheet!$A:$G,7,0)</f>
        <v>1</v>
      </c>
      <c r="J56" s="51"/>
      <c r="L56" s="2">
        <f t="shared" si="9"/>
        <v>23.881999999999998</v>
      </c>
      <c r="M56" s="25">
        <f>7*L56-F56</f>
        <v>163.59399999999997</v>
      </c>
      <c r="N56" s="25">
        <f t="shared" si="3"/>
        <v>164</v>
      </c>
      <c r="O56" s="25">
        <f>VLOOKUP(A56,[2]TDSheet!$A:$C,3,0)</f>
        <v>0</v>
      </c>
      <c r="P56" s="2">
        <f t="shared" si="4"/>
        <v>7</v>
      </c>
      <c r="Q56" s="2">
        <f t="shared" si="5"/>
        <v>0.14990369315802698</v>
      </c>
      <c r="R56" s="2">
        <f>VLOOKUP(A56,[1]TDSheet!$A:$R,18,0)</f>
        <v>7.1906000000000008</v>
      </c>
      <c r="S56" s="2">
        <f>VLOOKUP(A56,[1]TDSheet!$A:$S,19,0)</f>
        <v>7.3666</v>
      </c>
      <c r="T56" s="2">
        <f>VLOOKUP(A56,[1]TDSheet!$A:$L,12,0)</f>
        <v>1.228</v>
      </c>
      <c r="V56" s="2">
        <f t="shared" si="6"/>
        <v>163.59399999999997</v>
      </c>
      <c r="W56" s="2">
        <f t="shared" si="7"/>
        <v>164</v>
      </c>
      <c r="Y56" s="46">
        <v>164</v>
      </c>
    </row>
    <row r="57" spans="1:25" ht="11.1" customHeight="1" outlineLevel="1" x14ac:dyDescent="0.2">
      <c r="A57" s="8" t="s">
        <v>62</v>
      </c>
      <c r="B57" s="8" t="s">
        <v>10</v>
      </c>
      <c r="C57" s="9">
        <v>114.76</v>
      </c>
      <c r="D57" s="9"/>
      <c r="E57" s="9">
        <v>116.57</v>
      </c>
      <c r="F57" s="9">
        <v>-1.81</v>
      </c>
      <c r="G57" s="18">
        <f>VLOOKUP(A57,[1]TDSheet!$A:$G,7,0)</f>
        <v>1</v>
      </c>
      <c r="J57" s="51">
        <f>VLOOKUP(A57,[1]TDSheet!$A:$M,13,0)</f>
        <v>165</v>
      </c>
      <c r="L57" s="2">
        <f t="shared" si="9"/>
        <v>23.314</v>
      </c>
      <c r="M57" s="25">
        <f>7*L57-F57</f>
        <v>165.00800000000001</v>
      </c>
      <c r="N57" s="25">
        <f t="shared" si="3"/>
        <v>300</v>
      </c>
      <c r="O57" s="25">
        <f>VLOOKUP(A57,[2]TDSheet!$A:$C,3,0)</f>
        <v>30</v>
      </c>
      <c r="P57" s="2">
        <f t="shared" si="4"/>
        <v>7</v>
      </c>
      <c r="Q57" s="2">
        <f t="shared" si="5"/>
        <v>-7.7635755340138973E-2</v>
      </c>
      <c r="R57" s="2">
        <f>VLOOKUP(A57,[1]TDSheet!$A:$R,18,0)</f>
        <v>5.125</v>
      </c>
      <c r="S57" s="2">
        <f>VLOOKUP(A57,[1]TDSheet!$A:$S,19,0)</f>
        <v>5.125</v>
      </c>
      <c r="T57" s="2">
        <f>VLOOKUP(A57,[1]TDSheet!$A:$L,12,0)</f>
        <v>23.247</v>
      </c>
      <c r="V57" s="2">
        <f t="shared" si="6"/>
        <v>165.00800000000001</v>
      </c>
      <c r="W57" s="2">
        <f t="shared" si="7"/>
        <v>300</v>
      </c>
      <c r="Y57" s="46">
        <v>300</v>
      </c>
    </row>
    <row r="58" spans="1:25" ht="11.1" customHeight="1" outlineLevel="1" x14ac:dyDescent="0.2">
      <c r="A58" s="8" t="s">
        <v>143</v>
      </c>
      <c r="B58" s="8" t="s">
        <v>10</v>
      </c>
      <c r="C58" s="9"/>
      <c r="D58" s="9"/>
      <c r="E58" s="9"/>
      <c r="F58" s="9"/>
      <c r="G58" s="18">
        <v>1</v>
      </c>
      <c r="J58" s="51">
        <f>VLOOKUP(A58,[1]TDSheet!$A:$M,13,0)</f>
        <v>20</v>
      </c>
      <c r="L58" s="2">
        <f t="shared" ref="L58" si="10">E58/5</f>
        <v>0</v>
      </c>
      <c r="M58" s="27">
        <v>20</v>
      </c>
      <c r="N58" s="55">
        <f t="shared" si="3"/>
        <v>0</v>
      </c>
      <c r="O58" s="25">
        <f>VLOOKUP(A58,[2]TDSheet!$A:$C,3,0)</f>
        <v>0</v>
      </c>
      <c r="P58" s="2" t="e">
        <f t="shared" si="4"/>
        <v>#DIV/0!</v>
      </c>
      <c r="Q58" s="2" t="e">
        <f t="shared" si="5"/>
        <v>#DIV/0!</v>
      </c>
      <c r="R58" s="2">
        <f>VLOOKUP(A58,[1]TDSheet!$A:$R,18,0)</f>
        <v>0</v>
      </c>
      <c r="S58" s="2">
        <f>VLOOKUP(A58,[1]TDSheet!$A:$S,19,0)</f>
        <v>0</v>
      </c>
      <c r="T58" s="2">
        <f>VLOOKUP(A58,[1]TDSheet!$A:$L,12,0)</f>
        <v>0</v>
      </c>
      <c r="V58" s="2">
        <f t="shared" si="6"/>
        <v>20</v>
      </c>
      <c r="W58" s="2">
        <f t="shared" si="7"/>
        <v>0</v>
      </c>
      <c r="Y58" s="46">
        <v>0</v>
      </c>
    </row>
    <row r="59" spans="1:25" ht="11.1" customHeight="1" outlineLevel="1" x14ac:dyDescent="0.2">
      <c r="A59" s="8" t="s">
        <v>63</v>
      </c>
      <c r="B59" s="8" t="s">
        <v>10</v>
      </c>
      <c r="C59" s="9">
        <v>52.844999999999999</v>
      </c>
      <c r="D59" s="9"/>
      <c r="E59" s="9"/>
      <c r="F59" s="9">
        <v>52.844999999999999</v>
      </c>
      <c r="G59" s="18">
        <f>VLOOKUP(A59,[1]TDSheet!$A:$G,7,0)</f>
        <v>1</v>
      </c>
      <c r="J59" s="51"/>
      <c r="L59" s="2">
        <f t="shared" si="9"/>
        <v>0</v>
      </c>
      <c r="M59" s="25"/>
      <c r="N59" s="25">
        <f t="shared" si="3"/>
        <v>0</v>
      </c>
      <c r="O59" s="25">
        <f>VLOOKUP(A59,[2]TDSheet!$A:$C,3,0)</f>
        <v>0</v>
      </c>
      <c r="P59" s="2" t="e">
        <f t="shared" si="4"/>
        <v>#DIV/0!</v>
      </c>
      <c r="Q59" s="2" t="e">
        <f t="shared" si="5"/>
        <v>#DIV/0!</v>
      </c>
      <c r="R59" s="2">
        <f>VLOOKUP(A59,[1]TDSheet!$A:$R,18,0)</f>
        <v>0</v>
      </c>
      <c r="S59" s="2">
        <f>VLOOKUP(A59,[1]TDSheet!$A:$S,19,0)</f>
        <v>0</v>
      </c>
      <c r="T59" s="2">
        <f>VLOOKUP(A59,[1]TDSheet!$A:$L,12,0)</f>
        <v>0</v>
      </c>
      <c r="U59" s="19" t="str">
        <f>VLOOKUP(A59,[1]TDSheet!$A:$U,21,0)</f>
        <v>необходимо увеличить продажи</v>
      </c>
      <c r="V59" s="2">
        <f t="shared" si="6"/>
        <v>0</v>
      </c>
      <c r="W59" s="2">
        <f t="shared" si="7"/>
        <v>0</v>
      </c>
      <c r="Y59" s="46">
        <v>0</v>
      </c>
    </row>
    <row r="60" spans="1:25" ht="11.1" customHeight="1" outlineLevel="1" x14ac:dyDescent="0.2">
      <c r="A60" s="8" t="s">
        <v>64</v>
      </c>
      <c r="B60" s="8" t="s">
        <v>10</v>
      </c>
      <c r="C60" s="9">
        <v>253.25700000000001</v>
      </c>
      <c r="D60" s="9"/>
      <c r="E60" s="9"/>
      <c r="F60" s="9">
        <v>253.25700000000001</v>
      </c>
      <c r="G60" s="18">
        <f>VLOOKUP(A60,[1]TDSheet!$A:$G,7,0)</f>
        <v>1</v>
      </c>
      <c r="J60" s="51"/>
      <c r="L60" s="2">
        <f t="shared" si="9"/>
        <v>0</v>
      </c>
      <c r="M60" s="25"/>
      <c r="N60" s="25">
        <f t="shared" si="3"/>
        <v>0</v>
      </c>
      <c r="O60" s="25">
        <f>VLOOKUP(A60,[2]TDSheet!$A:$C,3,0)</f>
        <v>0</v>
      </c>
      <c r="P60" s="2" t="e">
        <f t="shared" si="4"/>
        <v>#DIV/0!</v>
      </c>
      <c r="Q60" s="2" t="e">
        <f t="shared" si="5"/>
        <v>#DIV/0!</v>
      </c>
      <c r="R60" s="2">
        <f>VLOOKUP(A60,[1]TDSheet!$A:$R,18,0)</f>
        <v>0</v>
      </c>
      <c r="S60" s="2">
        <f>VLOOKUP(A60,[1]TDSheet!$A:$S,19,0)</f>
        <v>0</v>
      </c>
      <c r="T60" s="2">
        <f>VLOOKUP(A60,[1]TDSheet!$A:$L,12,0)</f>
        <v>0</v>
      </c>
      <c r="U60" s="19" t="str">
        <f>VLOOKUP(A60,[1]TDSheet!$A:$U,21,0)</f>
        <v>необходимо увеличить продажи</v>
      </c>
      <c r="V60" s="2">
        <f t="shared" si="6"/>
        <v>0</v>
      </c>
      <c r="W60" s="2">
        <f t="shared" si="7"/>
        <v>0</v>
      </c>
      <c r="Y60" s="46">
        <v>0</v>
      </c>
    </row>
    <row r="61" spans="1:25" ht="11.1" customHeight="1" outlineLevel="1" x14ac:dyDescent="0.2">
      <c r="A61" s="8" t="s">
        <v>65</v>
      </c>
      <c r="B61" s="8" t="s">
        <v>10</v>
      </c>
      <c r="C61" s="9">
        <v>-46.54</v>
      </c>
      <c r="D61" s="9">
        <v>512.27</v>
      </c>
      <c r="E61" s="9">
        <v>373.06</v>
      </c>
      <c r="F61" s="9">
        <v>92.194999999999993</v>
      </c>
      <c r="G61" s="18">
        <f>VLOOKUP(A61,[1]TDSheet!$A:$G,7,0)</f>
        <v>1</v>
      </c>
      <c r="J61" s="51"/>
      <c r="L61" s="2">
        <f t="shared" si="9"/>
        <v>74.611999999999995</v>
      </c>
      <c r="M61" s="25">
        <f>8*L61-F61</f>
        <v>504.70099999999996</v>
      </c>
      <c r="N61" s="25">
        <f t="shared" si="3"/>
        <v>400</v>
      </c>
      <c r="O61" s="25">
        <f>VLOOKUP(A61,[2]TDSheet!$A:$C,3,0)</f>
        <v>0</v>
      </c>
      <c r="P61" s="2">
        <f t="shared" si="4"/>
        <v>8</v>
      </c>
      <c r="Q61" s="2">
        <f t="shared" si="5"/>
        <v>1.2356591433013455</v>
      </c>
      <c r="R61" s="2">
        <f>VLOOKUP(A61,[1]TDSheet!$A:$R,18,0)</f>
        <v>65.584000000000003</v>
      </c>
      <c r="S61" s="2">
        <f>VLOOKUP(A61,[1]TDSheet!$A:$S,19,0)</f>
        <v>62.488999999999997</v>
      </c>
      <c r="T61" s="2">
        <f>VLOOKUP(A61,[1]TDSheet!$A:$L,12,0)</f>
        <v>4.6159999999999997</v>
      </c>
      <c r="V61" s="2">
        <f t="shared" si="6"/>
        <v>504.70099999999996</v>
      </c>
      <c r="W61" s="2">
        <f t="shared" si="7"/>
        <v>400</v>
      </c>
      <c r="Y61" s="46">
        <v>400</v>
      </c>
    </row>
    <row r="62" spans="1:25" ht="11.1" customHeight="1" outlineLevel="1" x14ac:dyDescent="0.2">
      <c r="A62" s="8" t="s">
        <v>66</v>
      </c>
      <c r="B62" s="8" t="s">
        <v>10</v>
      </c>
      <c r="C62" s="9">
        <v>56.274000000000001</v>
      </c>
      <c r="D62" s="9"/>
      <c r="E62" s="9">
        <v>21.988</v>
      </c>
      <c r="F62" s="9">
        <v>34.286000000000001</v>
      </c>
      <c r="G62" s="18">
        <f>VLOOKUP(A62,[1]TDSheet!$A:$G,7,0)</f>
        <v>1</v>
      </c>
      <c r="J62" s="51"/>
      <c r="L62" s="2">
        <f t="shared" si="9"/>
        <v>4.3975999999999997</v>
      </c>
      <c r="M62" s="25">
        <f t="shared" si="8"/>
        <v>18.485199999999992</v>
      </c>
      <c r="N62" s="55">
        <f t="shared" si="3"/>
        <v>60</v>
      </c>
      <c r="O62" s="25">
        <f>VLOOKUP(A62,[2]TDSheet!$A:$C,3,0)</f>
        <v>5</v>
      </c>
      <c r="P62" s="2">
        <f t="shared" si="4"/>
        <v>12</v>
      </c>
      <c r="Q62" s="2">
        <f t="shared" si="5"/>
        <v>7.7965253774786252</v>
      </c>
      <c r="R62" s="2">
        <f>VLOOKUP(A62,[1]TDSheet!$A:$R,18,0)</f>
        <v>5.0945999999999998</v>
      </c>
      <c r="S62" s="2">
        <f>VLOOKUP(A62,[1]TDSheet!$A:$S,19,0)</f>
        <v>3.1576</v>
      </c>
      <c r="T62" s="2">
        <f>VLOOKUP(A62,[1]TDSheet!$A:$L,12,0)</f>
        <v>2.9861999999999997</v>
      </c>
      <c r="V62" s="2">
        <f t="shared" si="6"/>
        <v>18.485199999999992</v>
      </c>
      <c r="W62" s="2">
        <f t="shared" si="7"/>
        <v>60</v>
      </c>
      <c r="Y62" s="46">
        <v>60</v>
      </c>
    </row>
    <row r="63" spans="1:25" ht="11.1" customHeight="1" outlineLevel="1" x14ac:dyDescent="0.2">
      <c r="A63" s="8" t="s">
        <v>67</v>
      </c>
      <c r="B63" s="8" t="s">
        <v>10</v>
      </c>
      <c r="C63" s="9">
        <v>14.7</v>
      </c>
      <c r="D63" s="9">
        <v>32.185000000000002</v>
      </c>
      <c r="E63" s="9">
        <v>1.36</v>
      </c>
      <c r="F63" s="9">
        <v>45.524999999999999</v>
      </c>
      <c r="G63" s="18">
        <f>VLOOKUP(A63,[1]TDSheet!$A:$G,7,0)</f>
        <v>1</v>
      </c>
      <c r="J63" s="51"/>
      <c r="L63" s="2">
        <f t="shared" si="9"/>
        <v>0.27200000000000002</v>
      </c>
      <c r="M63" s="25"/>
      <c r="N63" s="25">
        <f t="shared" si="3"/>
        <v>0</v>
      </c>
      <c r="O63" s="25">
        <f>VLOOKUP(A63,[2]TDSheet!$A:$C,3,0)</f>
        <v>0</v>
      </c>
      <c r="P63" s="2">
        <f t="shared" si="4"/>
        <v>167.37132352941174</v>
      </c>
      <c r="Q63" s="2">
        <f t="shared" si="5"/>
        <v>167.37132352941174</v>
      </c>
      <c r="R63" s="2">
        <f>VLOOKUP(A63,[1]TDSheet!$A:$R,18,0)</f>
        <v>2.1520000000000001</v>
      </c>
      <c r="S63" s="2">
        <f>VLOOKUP(A63,[1]TDSheet!$A:$S,19,0)</f>
        <v>2.1520000000000001</v>
      </c>
      <c r="T63" s="2">
        <f>VLOOKUP(A63,[1]TDSheet!$A:$L,12,0)</f>
        <v>0.26800000000000002</v>
      </c>
      <c r="U63" s="26" t="s">
        <v>144</v>
      </c>
      <c r="V63" s="2">
        <f t="shared" si="6"/>
        <v>0</v>
      </c>
      <c r="W63" s="2">
        <f t="shared" si="7"/>
        <v>0</v>
      </c>
      <c r="Y63" s="46">
        <v>0</v>
      </c>
    </row>
    <row r="64" spans="1:25" ht="21.95" customHeight="1" outlineLevel="1" x14ac:dyDescent="0.2">
      <c r="A64" s="8" t="s">
        <v>68</v>
      </c>
      <c r="B64" s="8" t="s">
        <v>10</v>
      </c>
      <c r="C64" s="9">
        <v>116.23</v>
      </c>
      <c r="D64" s="9"/>
      <c r="E64" s="9">
        <v>25.452000000000002</v>
      </c>
      <c r="F64" s="9">
        <v>90.778000000000006</v>
      </c>
      <c r="G64" s="18">
        <f>VLOOKUP(A64,[1]TDSheet!$A:$G,7,0)</f>
        <v>1</v>
      </c>
      <c r="J64" s="51"/>
      <c r="L64" s="2">
        <f t="shared" si="9"/>
        <v>5.0904000000000007</v>
      </c>
      <c r="M64" s="25"/>
      <c r="N64" s="55">
        <f t="shared" si="3"/>
        <v>10</v>
      </c>
      <c r="O64" s="25">
        <f>VLOOKUP(A64,[2]TDSheet!$A:$C,3,0)</f>
        <v>5</v>
      </c>
      <c r="P64" s="2">
        <f t="shared" si="4"/>
        <v>17.833176174760332</v>
      </c>
      <c r="Q64" s="2">
        <f t="shared" si="5"/>
        <v>17.833176174760332</v>
      </c>
      <c r="R64" s="2">
        <f>VLOOKUP(A64,[1]TDSheet!$A:$R,18,0)</f>
        <v>3.0064000000000002</v>
      </c>
      <c r="S64" s="2">
        <f>VLOOKUP(A64,[1]TDSheet!$A:$S,19,0)</f>
        <v>3.0064000000000002</v>
      </c>
      <c r="T64" s="2">
        <f>VLOOKUP(A64,[1]TDSheet!$A:$L,12,0)</f>
        <v>2.8044000000000002</v>
      </c>
      <c r="U64" s="19" t="str">
        <f>VLOOKUP(A64,[1]TDSheet!$A:$U,21,0)</f>
        <v>необходимо увеличить продажи</v>
      </c>
      <c r="V64" s="2">
        <f t="shared" si="6"/>
        <v>0</v>
      </c>
      <c r="W64" s="2">
        <f t="shared" si="7"/>
        <v>10</v>
      </c>
      <c r="Y64" s="46">
        <v>10</v>
      </c>
    </row>
    <row r="65" spans="1:25" ht="11.1" customHeight="1" outlineLevel="1" x14ac:dyDescent="0.2">
      <c r="A65" s="8" t="s">
        <v>69</v>
      </c>
      <c r="B65" s="8" t="s">
        <v>10</v>
      </c>
      <c r="C65" s="9">
        <v>8.2550000000000008</v>
      </c>
      <c r="D65" s="9"/>
      <c r="E65" s="9"/>
      <c r="F65" s="9">
        <v>8.2249999999999996</v>
      </c>
      <c r="G65" s="18">
        <f>VLOOKUP(A65,[1]TDSheet!$A:$G,7,0)</f>
        <v>1</v>
      </c>
      <c r="J65" s="51"/>
      <c r="L65" s="2">
        <f t="shared" si="9"/>
        <v>0</v>
      </c>
      <c r="M65" s="25"/>
      <c r="N65" s="25">
        <f t="shared" si="3"/>
        <v>0</v>
      </c>
      <c r="O65" s="25">
        <f>VLOOKUP(A65,[2]TDSheet!$A:$C,3,0)</f>
        <v>0</v>
      </c>
      <c r="P65" s="2" t="e">
        <f t="shared" si="4"/>
        <v>#DIV/0!</v>
      </c>
      <c r="Q65" s="2" t="e">
        <f t="shared" si="5"/>
        <v>#DIV/0!</v>
      </c>
      <c r="R65" s="2">
        <f>VLOOKUP(A65,[1]TDSheet!$A:$R,18,0)</f>
        <v>0</v>
      </c>
      <c r="S65" s="2">
        <f>VLOOKUP(A65,[1]TDSheet!$A:$S,19,0)</f>
        <v>0.15</v>
      </c>
      <c r="T65" s="2">
        <f>VLOOKUP(A65,[1]TDSheet!$A:$L,12,0)</f>
        <v>0</v>
      </c>
      <c r="U65" s="19" t="str">
        <f>VLOOKUP(A65,[1]TDSheet!$A:$U,21,0)</f>
        <v>необходимо увеличить продажи</v>
      </c>
      <c r="V65" s="2">
        <f t="shared" si="6"/>
        <v>0</v>
      </c>
      <c r="W65" s="2">
        <f t="shared" si="7"/>
        <v>0</v>
      </c>
      <c r="Y65" s="46">
        <v>0</v>
      </c>
    </row>
    <row r="66" spans="1:25" ht="11.1" customHeight="1" outlineLevel="1" x14ac:dyDescent="0.2">
      <c r="A66" s="8" t="s">
        <v>70</v>
      </c>
      <c r="B66" s="8" t="s">
        <v>10</v>
      </c>
      <c r="C66" s="9">
        <v>57.817</v>
      </c>
      <c r="D66" s="9"/>
      <c r="E66" s="9">
        <v>56.029000000000003</v>
      </c>
      <c r="F66" s="9">
        <v>1.788</v>
      </c>
      <c r="G66" s="18">
        <f>VLOOKUP(A66,[1]TDSheet!$A:$G,7,0)</f>
        <v>1</v>
      </c>
      <c r="J66" s="51">
        <f>VLOOKUP(A66,[1]TDSheet!$A:$M,13,0)</f>
        <v>30</v>
      </c>
      <c r="K66" s="19">
        <v>5</v>
      </c>
      <c r="L66" s="2">
        <f t="shared" si="9"/>
        <v>11.2058</v>
      </c>
      <c r="M66" s="27">
        <f>7*L66-F66</f>
        <v>76.652600000000007</v>
      </c>
      <c r="N66" s="25">
        <f t="shared" si="3"/>
        <v>70</v>
      </c>
      <c r="O66" s="25">
        <f>VLOOKUP(A66,[2]TDSheet!$A:$C,3,0)</f>
        <v>5</v>
      </c>
      <c r="P66" s="2">
        <f t="shared" si="4"/>
        <v>7.4461975048635534</v>
      </c>
      <c r="Q66" s="2">
        <f t="shared" si="5"/>
        <v>0.60575773260275934</v>
      </c>
      <c r="R66" s="2">
        <f>VLOOKUP(A66,[1]TDSheet!$A:$R,18,0)</f>
        <v>12.123000000000001</v>
      </c>
      <c r="S66" s="2">
        <f>VLOOKUP(A66,[1]TDSheet!$A:$S,19,0)</f>
        <v>7.9042000000000003</v>
      </c>
      <c r="T66" s="2">
        <f>VLOOKUP(A66,[1]TDSheet!$A:$L,12,0)</f>
        <v>7.3403999999999998</v>
      </c>
      <c r="V66" s="2">
        <f t="shared" si="6"/>
        <v>76.652600000000007</v>
      </c>
      <c r="W66" s="2">
        <f t="shared" si="7"/>
        <v>70</v>
      </c>
      <c r="Y66" s="46">
        <v>70</v>
      </c>
    </row>
    <row r="67" spans="1:25" ht="11.1" customHeight="1" outlineLevel="1" x14ac:dyDescent="0.2">
      <c r="A67" s="8" t="s">
        <v>71</v>
      </c>
      <c r="B67" s="8" t="s">
        <v>10</v>
      </c>
      <c r="C67" s="9">
        <v>-8.39</v>
      </c>
      <c r="D67" s="9">
        <v>198.16399999999999</v>
      </c>
      <c r="E67" s="9">
        <v>110.94</v>
      </c>
      <c r="F67" s="9">
        <v>78.834000000000003</v>
      </c>
      <c r="G67" s="18">
        <f>VLOOKUP(A67,[1]TDSheet!$A:$G,7,0)</f>
        <v>1</v>
      </c>
      <c r="J67" s="51"/>
      <c r="L67" s="2">
        <f t="shared" si="9"/>
        <v>22.187999999999999</v>
      </c>
      <c r="M67" s="25">
        <f>11*L67-F67</f>
        <v>165.23399999999998</v>
      </c>
      <c r="N67" s="25">
        <f t="shared" si="3"/>
        <v>150</v>
      </c>
      <c r="O67" s="25">
        <f>VLOOKUP(A67,[2]TDSheet!$A:$C,3,0)</f>
        <v>0</v>
      </c>
      <c r="P67" s="2">
        <f t="shared" si="4"/>
        <v>11</v>
      </c>
      <c r="Q67" s="2">
        <f t="shared" si="5"/>
        <v>3.5530016224986483</v>
      </c>
      <c r="R67" s="2">
        <f>VLOOKUP(A67,[1]TDSheet!$A:$R,18,0)</f>
        <v>24.955000000000002</v>
      </c>
      <c r="S67" s="2">
        <f>VLOOKUP(A67,[1]TDSheet!$A:$S,19,0)</f>
        <v>23.734200000000001</v>
      </c>
      <c r="T67" s="2">
        <f>VLOOKUP(A67,[1]TDSheet!$A:$L,12,0)</f>
        <v>0.14399999999999999</v>
      </c>
      <c r="V67" s="2">
        <f t="shared" si="6"/>
        <v>165.23399999999998</v>
      </c>
      <c r="W67" s="2">
        <f t="shared" si="7"/>
        <v>150</v>
      </c>
      <c r="Y67" s="46">
        <v>150</v>
      </c>
    </row>
    <row r="68" spans="1:25" ht="11.1" customHeight="1" outlineLevel="1" x14ac:dyDescent="0.2">
      <c r="A68" s="8" t="s">
        <v>72</v>
      </c>
      <c r="B68" s="8" t="s">
        <v>10</v>
      </c>
      <c r="C68" s="9">
        <v>128.15100000000001</v>
      </c>
      <c r="D68" s="9"/>
      <c r="E68" s="9">
        <v>136.822</v>
      </c>
      <c r="F68" s="9">
        <v>-9.3870000000000005</v>
      </c>
      <c r="G68" s="18">
        <f>VLOOKUP(A68,[1]TDSheet!$A:$G,7,0)</f>
        <v>1</v>
      </c>
      <c r="J68" s="51">
        <f>VLOOKUP(A68,[1]TDSheet!$A:$M,13,0)</f>
        <v>80</v>
      </c>
      <c r="L68" s="2">
        <f t="shared" si="9"/>
        <v>27.3644</v>
      </c>
      <c r="M68" s="25">
        <f>7*L68-F68</f>
        <v>200.93780000000001</v>
      </c>
      <c r="N68" s="25">
        <f t="shared" si="3"/>
        <v>130</v>
      </c>
      <c r="O68" s="25">
        <f>VLOOKUP(A68,[2]TDSheet!$A:$C,3,0)</f>
        <v>10</v>
      </c>
      <c r="P68" s="2">
        <f t="shared" si="4"/>
        <v>7</v>
      </c>
      <c r="Q68" s="2">
        <f t="shared" si="5"/>
        <v>-0.34303693850404177</v>
      </c>
      <c r="R68" s="2">
        <f>VLOOKUP(A68,[1]TDSheet!$A:$R,18,0)</f>
        <v>7.0389999999999997</v>
      </c>
      <c r="S68" s="2">
        <f>VLOOKUP(A68,[1]TDSheet!$A:$S,19,0)</f>
        <v>4.0200000000000005</v>
      </c>
      <c r="T68" s="2">
        <f>VLOOKUP(A68,[1]TDSheet!$A:$L,12,0)</f>
        <v>17.2212</v>
      </c>
      <c r="V68" s="2">
        <f t="shared" si="6"/>
        <v>200.93780000000001</v>
      </c>
      <c r="W68" s="2">
        <f t="shared" si="7"/>
        <v>130</v>
      </c>
      <c r="Y68" s="46">
        <v>130</v>
      </c>
    </row>
    <row r="69" spans="1:25" ht="11.1" customHeight="1" outlineLevel="1" x14ac:dyDescent="0.2">
      <c r="A69" s="8" t="s">
        <v>73</v>
      </c>
      <c r="B69" s="8" t="s">
        <v>10</v>
      </c>
      <c r="C69" s="9">
        <v>127.895</v>
      </c>
      <c r="D69" s="9"/>
      <c r="E69" s="9"/>
      <c r="F69" s="9">
        <v>127.895</v>
      </c>
      <c r="G69" s="18">
        <f>VLOOKUP(A69,[1]TDSheet!$A:$G,7,0)</f>
        <v>1</v>
      </c>
      <c r="J69" s="51"/>
      <c r="L69" s="2">
        <f t="shared" si="9"/>
        <v>0</v>
      </c>
      <c r="M69" s="25"/>
      <c r="N69" s="25">
        <f t="shared" si="3"/>
        <v>0</v>
      </c>
      <c r="O69" s="25">
        <f>VLOOKUP(A69,[2]TDSheet!$A:$C,3,0)</f>
        <v>0</v>
      </c>
      <c r="P69" s="2" t="e">
        <f t="shared" si="4"/>
        <v>#DIV/0!</v>
      </c>
      <c r="Q69" s="2" t="e">
        <f t="shared" si="5"/>
        <v>#DIV/0!</v>
      </c>
      <c r="R69" s="2">
        <f>VLOOKUP(A69,[1]TDSheet!$A:$R,18,0)</f>
        <v>0.27200000000000002</v>
      </c>
      <c r="S69" s="2">
        <f>VLOOKUP(A69,[1]TDSheet!$A:$S,19,0)</f>
        <v>0.27200000000000002</v>
      </c>
      <c r="T69" s="2">
        <f>VLOOKUP(A69,[1]TDSheet!$A:$L,12,0)</f>
        <v>0</v>
      </c>
      <c r="U69" s="19" t="str">
        <f>VLOOKUP(A69,[1]TDSheet!$A:$U,21,0)</f>
        <v>необходимо увеличить продажи</v>
      </c>
      <c r="V69" s="2">
        <f t="shared" si="6"/>
        <v>0</v>
      </c>
      <c r="W69" s="2">
        <f t="shared" si="7"/>
        <v>0</v>
      </c>
      <c r="Y69" s="46">
        <v>0</v>
      </c>
    </row>
    <row r="70" spans="1:25" ht="11.1" customHeight="1" outlineLevel="1" x14ac:dyDescent="0.2">
      <c r="A70" s="8" t="s">
        <v>74</v>
      </c>
      <c r="B70" s="8" t="s">
        <v>10</v>
      </c>
      <c r="C70" s="10"/>
      <c r="D70" s="9">
        <v>102.089</v>
      </c>
      <c r="E70" s="9">
        <v>69.543000000000006</v>
      </c>
      <c r="F70" s="9">
        <v>32.545999999999999</v>
      </c>
      <c r="G70" s="18">
        <f>VLOOKUP(A70,[1]TDSheet!$A:$G,7,0)</f>
        <v>1</v>
      </c>
      <c r="J70" s="51"/>
      <c r="L70" s="2">
        <f t="shared" si="9"/>
        <v>13.908600000000002</v>
      </c>
      <c r="M70" s="25">
        <f>9*L70-F70</f>
        <v>92.631400000000014</v>
      </c>
      <c r="N70" s="25">
        <f t="shared" si="3"/>
        <v>160</v>
      </c>
      <c r="O70" s="25">
        <f>VLOOKUP(A70,[2]TDSheet!$A:$C,3,0)</f>
        <v>15</v>
      </c>
      <c r="P70" s="2">
        <f t="shared" si="4"/>
        <v>9</v>
      </c>
      <c r="Q70" s="2">
        <f t="shared" si="5"/>
        <v>2.3399910846526608</v>
      </c>
      <c r="R70" s="2">
        <f>VLOOKUP(A70,[1]TDSheet!$A:$R,18,0)</f>
        <v>11.0716</v>
      </c>
      <c r="S70" s="2">
        <f>VLOOKUP(A70,[1]TDSheet!$A:$S,19,0)</f>
        <v>4.7548000000000004</v>
      </c>
      <c r="T70" s="2">
        <f>VLOOKUP(A70,[1]TDSheet!$A:$L,12,0)</f>
        <v>0</v>
      </c>
      <c r="V70" s="2">
        <f t="shared" si="6"/>
        <v>92.631400000000014</v>
      </c>
      <c r="W70" s="2">
        <f t="shared" si="7"/>
        <v>160</v>
      </c>
      <c r="Y70" s="46">
        <v>160</v>
      </c>
    </row>
    <row r="71" spans="1:25" ht="11.1" customHeight="1" outlineLevel="1" x14ac:dyDescent="0.2">
      <c r="A71" s="8" t="s">
        <v>75</v>
      </c>
      <c r="B71" s="8" t="s">
        <v>10</v>
      </c>
      <c r="C71" s="9">
        <v>100.232</v>
      </c>
      <c r="D71" s="9"/>
      <c r="E71" s="9">
        <v>67.680999999999997</v>
      </c>
      <c r="F71" s="9">
        <v>32.551000000000002</v>
      </c>
      <c r="G71" s="18">
        <f>VLOOKUP(A71,[1]TDSheet!$A:$G,7,0)</f>
        <v>1</v>
      </c>
      <c r="J71" s="51"/>
      <c r="L71" s="2">
        <f t="shared" si="9"/>
        <v>13.536199999999999</v>
      </c>
      <c r="M71" s="25">
        <f>9*L71-F71</f>
        <v>89.274799999999985</v>
      </c>
      <c r="N71" s="25">
        <f t="shared" ref="N71:N122" si="11">Y71/G71</f>
        <v>60</v>
      </c>
      <c r="O71" s="25">
        <f>VLOOKUP(A71,[2]TDSheet!$A:$C,3,0)</f>
        <v>0</v>
      </c>
      <c r="P71" s="2">
        <f t="shared" ref="P71:P125" si="12">(F71+M71+K71)/L71</f>
        <v>9</v>
      </c>
      <c r="Q71" s="2">
        <f t="shared" ref="Q71:Q125" si="13">(F71+K71)/L71</f>
        <v>2.4047369276458683</v>
      </c>
      <c r="R71" s="2">
        <f>VLOOKUP(A71,[1]TDSheet!$A:$R,18,0)</f>
        <v>0</v>
      </c>
      <c r="S71" s="2">
        <f>VLOOKUP(A71,[1]TDSheet!$A:$S,19,0)</f>
        <v>0</v>
      </c>
      <c r="T71" s="2">
        <f>VLOOKUP(A71,[1]TDSheet!$A:$L,12,0)</f>
        <v>5.5446</v>
      </c>
      <c r="V71" s="2">
        <f t="shared" ref="V71:V125" si="14">M71*G71</f>
        <v>89.274799999999985</v>
      </c>
      <c r="W71" s="2">
        <f t="shared" ref="W71:W134" si="15">N71*G71</f>
        <v>60</v>
      </c>
      <c r="Y71" s="46">
        <v>60</v>
      </c>
    </row>
    <row r="72" spans="1:25" ht="11.1" customHeight="1" outlineLevel="1" x14ac:dyDescent="0.2">
      <c r="A72" s="8" t="s">
        <v>76</v>
      </c>
      <c r="B72" s="8" t="s">
        <v>10</v>
      </c>
      <c r="C72" s="10"/>
      <c r="D72" s="9">
        <v>71.680000000000007</v>
      </c>
      <c r="E72" s="9">
        <v>39.881999999999998</v>
      </c>
      <c r="F72" s="9">
        <v>31.797999999999998</v>
      </c>
      <c r="G72" s="18">
        <f>VLOOKUP(A72,[1]TDSheet!$A:$G,7,0)</f>
        <v>1</v>
      </c>
      <c r="J72" s="51"/>
      <c r="L72" s="2">
        <f t="shared" si="9"/>
        <v>7.9763999999999999</v>
      </c>
      <c r="M72" s="25">
        <f>11*L72-F72</f>
        <v>55.942399999999992</v>
      </c>
      <c r="N72" s="25">
        <f t="shared" si="11"/>
        <v>50</v>
      </c>
      <c r="O72" s="25">
        <f>VLOOKUP(A72,[2]TDSheet!$A:$C,3,0)</f>
        <v>15</v>
      </c>
      <c r="P72" s="2">
        <f t="shared" si="12"/>
        <v>11</v>
      </c>
      <c r="Q72" s="2">
        <f t="shared" si="13"/>
        <v>3.9865102051050596</v>
      </c>
      <c r="R72" s="2">
        <f>VLOOKUP(A72,[1]TDSheet!$A:$R,18,0)</f>
        <v>9.7422000000000004</v>
      </c>
      <c r="S72" s="2">
        <f>VLOOKUP(A72,[1]TDSheet!$A:$S,19,0)</f>
        <v>0</v>
      </c>
      <c r="T72" s="2">
        <f>VLOOKUP(A72,[1]TDSheet!$A:$L,12,0)</f>
        <v>0</v>
      </c>
      <c r="V72" s="2">
        <f t="shared" si="14"/>
        <v>55.942399999999992</v>
      </c>
      <c r="W72" s="2">
        <f t="shared" si="15"/>
        <v>50</v>
      </c>
      <c r="Y72" s="46">
        <v>50</v>
      </c>
    </row>
    <row r="73" spans="1:25" ht="11.1" customHeight="1" outlineLevel="1" x14ac:dyDescent="0.2">
      <c r="A73" s="8" t="s">
        <v>77</v>
      </c>
      <c r="B73" s="8" t="s">
        <v>10</v>
      </c>
      <c r="C73" s="9">
        <v>-15.205</v>
      </c>
      <c r="D73" s="9"/>
      <c r="E73" s="9"/>
      <c r="F73" s="9">
        <v>-15.205</v>
      </c>
      <c r="G73" s="18">
        <f>VLOOKUP(A73,[1]TDSheet!$A:$G,7,0)</f>
        <v>1</v>
      </c>
      <c r="J73" s="51">
        <f>VLOOKUP(A73,[1]TDSheet!$A:$M,13,0)</f>
        <v>25</v>
      </c>
      <c r="L73" s="2">
        <f t="shared" si="9"/>
        <v>0</v>
      </c>
      <c r="M73" s="27">
        <v>25</v>
      </c>
      <c r="N73" s="25">
        <f t="shared" si="11"/>
        <v>30</v>
      </c>
      <c r="O73" s="25">
        <f>VLOOKUP(A73,[2]TDSheet!$A:$C,3,0)</f>
        <v>10</v>
      </c>
      <c r="P73" s="2" t="e">
        <f t="shared" si="12"/>
        <v>#DIV/0!</v>
      </c>
      <c r="Q73" s="2" t="e">
        <f t="shared" si="13"/>
        <v>#DIV/0!</v>
      </c>
      <c r="R73" s="2">
        <f>VLOOKUP(A73,[1]TDSheet!$A:$R,18,0)</f>
        <v>2.1341999999999999</v>
      </c>
      <c r="S73" s="2">
        <f>VLOOKUP(A73,[1]TDSheet!$A:$S,19,0)</f>
        <v>0.8103999999999999</v>
      </c>
      <c r="T73" s="2">
        <f>VLOOKUP(A73,[1]TDSheet!$A:$L,12,0)</f>
        <v>1.9254000000000002</v>
      </c>
      <c r="V73" s="2">
        <f t="shared" si="14"/>
        <v>25</v>
      </c>
      <c r="W73" s="2">
        <f t="shared" si="15"/>
        <v>30</v>
      </c>
      <c r="Y73" s="46">
        <v>30</v>
      </c>
    </row>
    <row r="74" spans="1:25" ht="11.1" customHeight="1" outlineLevel="1" x14ac:dyDescent="0.2">
      <c r="A74" s="8" t="s">
        <v>78</v>
      </c>
      <c r="B74" s="8" t="s">
        <v>10</v>
      </c>
      <c r="C74" s="9">
        <v>1379.4559999999999</v>
      </c>
      <c r="D74" s="9">
        <v>1107.24</v>
      </c>
      <c r="E74" s="9">
        <v>1291.296</v>
      </c>
      <c r="F74" s="9">
        <v>1187.1859999999999</v>
      </c>
      <c r="G74" s="18">
        <f>VLOOKUP(A74,[1]TDSheet!$A:$G,7,0)</f>
        <v>1</v>
      </c>
      <c r="J74" s="51"/>
      <c r="L74" s="2">
        <f t="shared" si="9"/>
        <v>258.25920000000002</v>
      </c>
      <c r="M74" s="25">
        <f t="shared" ref="M74:M119" si="16">12*L74-F74</f>
        <v>1911.9244000000006</v>
      </c>
      <c r="N74" s="25">
        <f t="shared" si="11"/>
        <v>1900</v>
      </c>
      <c r="O74" s="25">
        <f>VLOOKUP(A74,[2]TDSheet!$A:$C,3,0)</f>
        <v>0</v>
      </c>
      <c r="P74" s="2">
        <f t="shared" si="12"/>
        <v>12</v>
      </c>
      <c r="Q74" s="2">
        <f t="shared" si="13"/>
        <v>4.5968778653383877</v>
      </c>
      <c r="R74" s="2">
        <f>VLOOKUP(A74,[1]TDSheet!$A:$R,18,0)</f>
        <v>260.85419999999999</v>
      </c>
      <c r="S74" s="2">
        <f>VLOOKUP(A74,[1]TDSheet!$A:$S,19,0)</f>
        <v>291.51060000000001</v>
      </c>
      <c r="T74" s="2">
        <f>VLOOKUP(A74,[1]TDSheet!$A:$L,12,0)</f>
        <v>196.6096</v>
      </c>
      <c r="V74" s="2">
        <f t="shared" si="14"/>
        <v>1911.9244000000006</v>
      </c>
      <c r="W74" s="2">
        <f t="shared" si="15"/>
        <v>1900</v>
      </c>
      <c r="Y74" s="46">
        <v>1900</v>
      </c>
    </row>
    <row r="75" spans="1:25" ht="21.95" customHeight="1" outlineLevel="1" x14ac:dyDescent="0.2">
      <c r="A75" s="8" t="s">
        <v>79</v>
      </c>
      <c r="B75" s="8" t="s">
        <v>10</v>
      </c>
      <c r="C75" s="9">
        <v>127.929</v>
      </c>
      <c r="D75" s="9"/>
      <c r="E75" s="9">
        <v>130.256</v>
      </c>
      <c r="F75" s="9">
        <v>-2.327</v>
      </c>
      <c r="G75" s="18">
        <f>VLOOKUP(A75,[1]TDSheet!$A:$G,7,0)</f>
        <v>1</v>
      </c>
      <c r="J75" s="51"/>
      <c r="L75" s="2">
        <f t="shared" si="9"/>
        <v>26.051200000000001</v>
      </c>
      <c r="M75" s="25">
        <f>7*L75-F75</f>
        <v>184.68540000000002</v>
      </c>
      <c r="N75" s="25">
        <f t="shared" si="11"/>
        <v>150</v>
      </c>
      <c r="O75" s="25">
        <f>VLOOKUP(A75,[2]TDSheet!$A:$C,3,0)</f>
        <v>0</v>
      </c>
      <c r="P75" s="2">
        <f t="shared" si="12"/>
        <v>7</v>
      </c>
      <c r="Q75" s="2">
        <f t="shared" si="13"/>
        <v>-8.932410023338655E-2</v>
      </c>
      <c r="R75" s="2">
        <f>VLOOKUP(A75,[1]TDSheet!$A:$R,18,0)</f>
        <v>0.46600000000000003</v>
      </c>
      <c r="S75" s="2">
        <f>VLOOKUP(A75,[1]TDSheet!$A:$S,19,0)</f>
        <v>0.46600000000000003</v>
      </c>
      <c r="T75" s="2">
        <f>VLOOKUP(A75,[1]TDSheet!$A:$L,12,0)</f>
        <v>0</v>
      </c>
      <c r="V75" s="2">
        <f t="shared" si="14"/>
        <v>184.68540000000002</v>
      </c>
      <c r="W75" s="2">
        <f t="shared" si="15"/>
        <v>150</v>
      </c>
      <c r="Y75" s="46">
        <v>150</v>
      </c>
    </row>
    <row r="76" spans="1:25" ht="11.1" customHeight="1" outlineLevel="1" x14ac:dyDescent="0.2">
      <c r="A76" s="8" t="s">
        <v>80</v>
      </c>
      <c r="B76" s="8" t="s">
        <v>10</v>
      </c>
      <c r="C76" s="9">
        <v>31.92</v>
      </c>
      <c r="D76" s="9"/>
      <c r="E76" s="9"/>
      <c r="F76" s="9">
        <v>31.92</v>
      </c>
      <c r="G76" s="18">
        <f>VLOOKUP(A76,[1]TDSheet!$A:$G,7,0)</f>
        <v>1</v>
      </c>
      <c r="J76" s="51"/>
      <c r="L76" s="2">
        <f t="shared" si="9"/>
        <v>0</v>
      </c>
      <c r="M76" s="25"/>
      <c r="N76" s="25">
        <f t="shared" si="11"/>
        <v>0</v>
      </c>
      <c r="O76" s="25">
        <f>VLOOKUP(A76,[2]TDSheet!$A:$C,3,0)</f>
        <v>0</v>
      </c>
      <c r="P76" s="2" t="e">
        <f t="shared" si="12"/>
        <v>#DIV/0!</v>
      </c>
      <c r="Q76" s="2" t="e">
        <f t="shared" si="13"/>
        <v>#DIV/0!</v>
      </c>
      <c r="R76" s="2">
        <f>VLOOKUP(A76,[1]TDSheet!$A:$R,18,0)</f>
        <v>0.2792</v>
      </c>
      <c r="S76" s="2">
        <f>VLOOKUP(A76,[1]TDSheet!$A:$S,19,0)</f>
        <v>0.2792</v>
      </c>
      <c r="T76" s="2">
        <f>VLOOKUP(A76,[1]TDSheet!$A:$L,12,0)</f>
        <v>0</v>
      </c>
      <c r="U76" s="19" t="str">
        <f>VLOOKUP(A76,[1]TDSheet!$A:$U,21,0)</f>
        <v>необходимо увеличить продажи</v>
      </c>
      <c r="V76" s="2">
        <f t="shared" si="14"/>
        <v>0</v>
      </c>
      <c r="W76" s="2">
        <f t="shared" si="15"/>
        <v>0</v>
      </c>
      <c r="Y76" s="46">
        <v>0</v>
      </c>
    </row>
    <row r="77" spans="1:25" ht="11.1" customHeight="1" outlineLevel="1" x14ac:dyDescent="0.2">
      <c r="A77" s="8" t="s">
        <v>81</v>
      </c>
      <c r="B77" s="8" t="s">
        <v>10</v>
      </c>
      <c r="C77" s="9">
        <v>58.478000000000002</v>
      </c>
      <c r="D77" s="9"/>
      <c r="E77" s="9"/>
      <c r="F77" s="9">
        <v>58.478000000000002</v>
      </c>
      <c r="G77" s="18">
        <f>VLOOKUP(A77,[1]TDSheet!$A:$G,7,0)</f>
        <v>1</v>
      </c>
      <c r="J77" s="51"/>
      <c r="L77" s="2">
        <f t="shared" si="9"/>
        <v>0</v>
      </c>
      <c r="M77" s="25"/>
      <c r="N77" s="25">
        <f t="shared" si="11"/>
        <v>0</v>
      </c>
      <c r="O77" s="25">
        <f>VLOOKUP(A77,[2]TDSheet!$A:$C,3,0)</f>
        <v>0</v>
      </c>
      <c r="P77" s="2" t="e">
        <f t="shared" si="12"/>
        <v>#DIV/0!</v>
      </c>
      <c r="Q77" s="2" t="e">
        <f t="shared" si="13"/>
        <v>#DIV/0!</v>
      </c>
      <c r="R77" s="2">
        <f>VLOOKUP(A77,[1]TDSheet!$A:$R,18,0)</f>
        <v>0</v>
      </c>
      <c r="S77" s="2">
        <f>VLOOKUP(A77,[1]TDSheet!$A:$S,19,0)</f>
        <v>0</v>
      </c>
      <c r="T77" s="2">
        <f>VLOOKUP(A77,[1]TDSheet!$A:$L,12,0)</f>
        <v>0</v>
      </c>
      <c r="U77" s="19" t="str">
        <f>VLOOKUP(A77,[1]TDSheet!$A:$U,21,0)</f>
        <v>необходимо увеличить продажи</v>
      </c>
      <c r="V77" s="2">
        <f t="shared" si="14"/>
        <v>0</v>
      </c>
      <c r="W77" s="2">
        <f t="shared" si="15"/>
        <v>0</v>
      </c>
      <c r="Y77" s="46">
        <v>0</v>
      </c>
    </row>
    <row r="78" spans="1:25" ht="11.1" customHeight="1" outlineLevel="1" x14ac:dyDescent="0.2">
      <c r="A78" s="8" t="s">
        <v>82</v>
      </c>
      <c r="B78" s="8" t="s">
        <v>10</v>
      </c>
      <c r="C78" s="9">
        <v>167.643</v>
      </c>
      <c r="D78" s="9"/>
      <c r="E78" s="9">
        <v>3.7410000000000001</v>
      </c>
      <c r="F78" s="9">
        <v>163.90199999999999</v>
      </c>
      <c r="G78" s="18">
        <f>VLOOKUP(A78,[1]TDSheet!$A:$G,7,0)</f>
        <v>1</v>
      </c>
      <c r="J78" s="51"/>
      <c r="L78" s="2">
        <f t="shared" ref="L78:L125" si="17">E78/5</f>
        <v>0.74819999999999998</v>
      </c>
      <c r="M78" s="25"/>
      <c r="N78" s="25">
        <f t="shared" si="11"/>
        <v>0</v>
      </c>
      <c r="O78" s="25">
        <f>VLOOKUP(A78,[2]TDSheet!$A:$C,3,0)</f>
        <v>0</v>
      </c>
      <c r="P78" s="2">
        <f t="shared" si="12"/>
        <v>219.06174819566959</v>
      </c>
      <c r="Q78" s="2">
        <f t="shared" si="13"/>
        <v>219.06174819566959</v>
      </c>
      <c r="R78" s="2">
        <f>VLOOKUP(A78,[1]TDSheet!$A:$R,18,0)</f>
        <v>0.25159999999999999</v>
      </c>
      <c r="S78" s="2">
        <f>VLOOKUP(A78,[1]TDSheet!$A:$S,19,0)</f>
        <v>0.248</v>
      </c>
      <c r="T78" s="2">
        <f>VLOOKUP(A78,[1]TDSheet!$A:$L,12,0)</f>
        <v>0.24580000000000002</v>
      </c>
      <c r="U78" s="19" t="str">
        <f>VLOOKUP(A78,[1]TDSheet!$A:$U,21,0)</f>
        <v>необходимо увеличить продажи</v>
      </c>
      <c r="V78" s="2">
        <f t="shared" si="14"/>
        <v>0</v>
      </c>
      <c r="W78" s="2">
        <f t="shared" si="15"/>
        <v>0</v>
      </c>
      <c r="Y78" s="46">
        <v>0</v>
      </c>
    </row>
    <row r="79" spans="1:25" ht="11.1" customHeight="1" outlineLevel="1" x14ac:dyDescent="0.2">
      <c r="A79" s="8" t="s">
        <v>83</v>
      </c>
      <c r="B79" s="8" t="s">
        <v>10</v>
      </c>
      <c r="C79" s="9">
        <v>44.116</v>
      </c>
      <c r="D79" s="9"/>
      <c r="E79" s="9">
        <v>15.175000000000001</v>
      </c>
      <c r="F79" s="9">
        <v>28.940999999999999</v>
      </c>
      <c r="G79" s="18">
        <f>VLOOKUP(A79,[1]TDSheet!$A:$G,7,0)</f>
        <v>1</v>
      </c>
      <c r="J79" s="51">
        <f>VLOOKUP(A79,[1]TDSheet!$A:$M,13,0)</f>
        <v>5</v>
      </c>
      <c r="L79" s="2">
        <f t="shared" si="17"/>
        <v>3.0350000000000001</v>
      </c>
      <c r="M79" s="25">
        <f t="shared" si="16"/>
        <v>7.4790000000000028</v>
      </c>
      <c r="N79" s="25">
        <f t="shared" si="11"/>
        <v>10</v>
      </c>
      <c r="O79" s="25">
        <f>VLOOKUP(A79,[2]TDSheet!$A:$C,3,0)</f>
        <v>0</v>
      </c>
      <c r="P79" s="2">
        <f t="shared" si="12"/>
        <v>12</v>
      </c>
      <c r="Q79" s="2">
        <f t="shared" si="13"/>
        <v>9.5357495881383851</v>
      </c>
      <c r="R79" s="2">
        <f>VLOOKUP(A79,[1]TDSheet!$A:$R,18,0)</f>
        <v>2.6292</v>
      </c>
      <c r="S79" s="2">
        <f>VLOOKUP(A79,[1]TDSheet!$A:$S,19,0)</f>
        <v>1.052</v>
      </c>
      <c r="T79" s="2">
        <f>VLOOKUP(A79,[1]TDSheet!$A:$L,12,0)</f>
        <v>3.9018000000000002</v>
      </c>
      <c r="V79" s="2">
        <f t="shared" si="14"/>
        <v>7.4790000000000028</v>
      </c>
      <c r="W79" s="2">
        <f t="shared" si="15"/>
        <v>10</v>
      </c>
      <c r="Y79" s="46">
        <v>10</v>
      </c>
    </row>
    <row r="80" spans="1:25" ht="11.1" customHeight="1" outlineLevel="1" x14ac:dyDescent="0.2">
      <c r="A80" s="8" t="s">
        <v>84</v>
      </c>
      <c r="B80" s="8" t="s">
        <v>10</v>
      </c>
      <c r="C80" s="9">
        <v>99.903999999999996</v>
      </c>
      <c r="D80" s="9"/>
      <c r="E80" s="9">
        <v>2.6970000000000001</v>
      </c>
      <c r="F80" s="9">
        <v>97.206999999999994</v>
      </c>
      <c r="G80" s="18">
        <f>VLOOKUP(A80,[1]TDSheet!$A:$G,7,0)</f>
        <v>1</v>
      </c>
      <c r="J80" s="51"/>
      <c r="L80" s="2">
        <f t="shared" si="17"/>
        <v>0.53939999999999999</v>
      </c>
      <c r="M80" s="25"/>
      <c r="N80" s="25">
        <f t="shared" si="11"/>
        <v>0</v>
      </c>
      <c r="O80" s="25">
        <f>VLOOKUP(A80,[2]TDSheet!$A:$C,3,0)</f>
        <v>0</v>
      </c>
      <c r="P80" s="2">
        <f t="shared" si="12"/>
        <v>180.21319985168705</v>
      </c>
      <c r="Q80" s="2">
        <f t="shared" si="13"/>
        <v>180.21319985168705</v>
      </c>
      <c r="R80" s="2">
        <f>VLOOKUP(A80,[1]TDSheet!$A:$R,18,0)</f>
        <v>4.3029999999999999</v>
      </c>
      <c r="S80" s="2">
        <f>VLOOKUP(A80,[1]TDSheet!$A:$S,19,0)</f>
        <v>4.3029999999999999</v>
      </c>
      <c r="T80" s="2">
        <f>VLOOKUP(A80,[1]TDSheet!$A:$L,12,0)</f>
        <v>0.53700000000000003</v>
      </c>
      <c r="U80" s="19" t="str">
        <f>VLOOKUP(A80,[1]TDSheet!$A:$U,21,0)</f>
        <v>необходимо увеличить продажи</v>
      </c>
      <c r="V80" s="2">
        <f t="shared" si="14"/>
        <v>0</v>
      </c>
      <c r="W80" s="2">
        <f t="shared" si="15"/>
        <v>0</v>
      </c>
      <c r="Y80" s="46">
        <v>0</v>
      </c>
    </row>
    <row r="81" spans="1:25" ht="11.1" customHeight="1" outlineLevel="1" x14ac:dyDescent="0.2">
      <c r="A81" s="8" t="s">
        <v>85</v>
      </c>
      <c r="B81" s="8" t="s">
        <v>10</v>
      </c>
      <c r="C81" s="9">
        <v>3.5790000000000002</v>
      </c>
      <c r="D81" s="9">
        <v>12.680999999999999</v>
      </c>
      <c r="E81" s="9">
        <v>4.32</v>
      </c>
      <c r="F81" s="9">
        <v>11.94</v>
      </c>
      <c r="G81" s="18">
        <f>VLOOKUP(A81,[1]TDSheet!$A:$G,7,0)</f>
        <v>1</v>
      </c>
      <c r="J81" s="51">
        <f>VLOOKUP(A81,[1]TDSheet!$A:$M,13,0)</f>
        <v>5</v>
      </c>
      <c r="L81" s="2">
        <f t="shared" si="17"/>
        <v>0.8640000000000001</v>
      </c>
      <c r="M81" s="25"/>
      <c r="N81" s="25">
        <f t="shared" si="11"/>
        <v>0</v>
      </c>
      <c r="O81" s="25">
        <f>VLOOKUP(A81,[2]TDSheet!$A:$C,3,0)</f>
        <v>0</v>
      </c>
      <c r="P81" s="2">
        <f t="shared" si="12"/>
        <v>13.819444444444443</v>
      </c>
      <c r="Q81" s="2">
        <f t="shared" si="13"/>
        <v>13.819444444444443</v>
      </c>
      <c r="R81" s="2">
        <f>VLOOKUP(A81,[1]TDSheet!$A:$R,18,0)</f>
        <v>1.9987999999999999</v>
      </c>
      <c r="S81" s="2">
        <f>VLOOKUP(A81,[1]TDSheet!$A:$S,19,0)</f>
        <v>1.9987999999999999</v>
      </c>
      <c r="T81" s="2">
        <f>VLOOKUP(A81,[1]TDSheet!$A:$L,12,0)</f>
        <v>1.8518000000000001</v>
      </c>
      <c r="V81" s="2">
        <f t="shared" si="14"/>
        <v>0</v>
      </c>
      <c r="W81" s="2">
        <f t="shared" si="15"/>
        <v>0</v>
      </c>
      <c r="Y81" s="46">
        <v>0</v>
      </c>
    </row>
    <row r="82" spans="1:25" ht="11.1" customHeight="1" outlineLevel="1" x14ac:dyDescent="0.2">
      <c r="A82" s="8" t="s">
        <v>86</v>
      </c>
      <c r="B82" s="8" t="s">
        <v>10</v>
      </c>
      <c r="C82" s="9">
        <v>16.456</v>
      </c>
      <c r="D82" s="9">
        <v>26.463000000000001</v>
      </c>
      <c r="E82" s="9">
        <v>8.4849999999999994</v>
      </c>
      <c r="F82" s="9">
        <v>8.5839999999999996</v>
      </c>
      <c r="G82" s="18">
        <f>VLOOKUP(A82,[1]TDSheet!$A:$G,7,0)</f>
        <v>1</v>
      </c>
      <c r="J82" s="51">
        <f>VLOOKUP(A82,[1]TDSheet!$A:$M,13,0)</f>
        <v>15</v>
      </c>
      <c r="L82" s="2">
        <f t="shared" si="17"/>
        <v>1.6969999999999998</v>
      </c>
      <c r="M82" s="25">
        <f t="shared" si="16"/>
        <v>11.779999999999998</v>
      </c>
      <c r="N82" s="25">
        <f t="shared" si="11"/>
        <v>15</v>
      </c>
      <c r="O82" s="25">
        <f>VLOOKUP(A82,[2]TDSheet!$A:$C,3,0)</f>
        <v>0</v>
      </c>
      <c r="P82" s="2">
        <f t="shared" si="12"/>
        <v>12</v>
      </c>
      <c r="Q82" s="2">
        <f t="shared" si="13"/>
        <v>5.0583382439599296</v>
      </c>
      <c r="R82" s="2">
        <f>VLOOKUP(A82,[1]TDSheet!$A:$R,18,0)</f>
        <v>4.2968000000000002</v>
      </c>
      <c r="S82" s="2">
        <f>VLOOKUP(A82,[1]TDSheet!$A:$S,19,0)</f>
        <v>2.5783999999999998</v>
      </c>
      <c r="T82" s="2">
        <f>VLOOKUP(A82,[1]TDSheet!$A:$L,12,0)</f>
        <v>2.7229999999999999</v>
      </c>
      <c r="V82" s="2">
        <f t="shared" si="14"/>
        <v>11.779999999999998</v>
      </c>
      <c r="W82" s="2">
        <f t="shared" si="15"/>
        <v>15</v>
      </c>
      <c r="Y82" s="46">
        <v>15</v>
      </c>
    </row>
    <row r="83" spans="1:25" ht="21.95" customHeight="1" outlineLevel="1" x14ac:dyDescent="0.2">
      <c r="A83" s="8" t="s">
        <v>87</v>
      </c>
      <c r="B83" s="8" t="s">
        <v>10</v>
      </c>
      <c r="C83" s="9">
        <v>74.658000000000001</v>
      </c>
      <c r="D83" s="9">
        <v>34.232999999999997</v>
      </c>
      <c r="E83" s="9">
        <v>26.568999999999999</v>
      </c>
      <c r="F83" s="9">
        <v>55.226999999999997</v>
      </c>
      <c r="G83" s="18">
        <f>VLOOKUP(A83,[1]TDSheet!$A:$G,7,0)</f>
        <v>1</v>
      </c>
      <c r="J83" s="51"/>
      <c r="L83" s="2">
        <f t="shared" si="17"/>
        <v>5.3137999999999996</v>
      </c>
      <c r="M83" s="25">
        <f t="shared" si="16"/>
        <v>8.5385999999999953</v>
      </c>
      <c r="N83" s="25">
        <f t="shared" si="11"/>
        <v>10</v>
      </c>
      <c r="O83" s="25">
        <f>VLOOKUP(A83,[2]TDSheet!$A:$C,3,0)</f>
        <v>0</v>
      </c>
      <c r="P83" s="2">
        <f t="shared" si="12"/>
        <v>12</v>
      </c>
      <c r="Q83" s="2">
        <f t="shared" si="13"/>
        <v>10.393127328841883</v>
      </c>
      <c r="R83" s="2">
        <f>VLOOKUP(A83,[1]TDSheet!$A:$R,18,0)</f>
        <v>1.7292000000000001</v>
      </c>
      <c r="S83" s="2">
        <f>VLOOKUP(A83,[1]TDSheet!$A:$S,19,0)</f>
        <v>1.7292000000000001</v>
      </c>
      <c r="T83" s="2">
        <f>VLOOKUP(A83,[1]TDSheet!$A:$L,12,0)</f>
        <v>3.4034</v>
      </c>
      <c r="V83" s="2">
        <f t="shared" si="14"/>
        <v>8.5385999999999953</v>
      </c>
      <c r="W83" s="2">
        <f t="shared" si="15"/>
        <v>10</v>
      </c>
      <c r="Y83" s="46">
        <v>10</v>
      </c>
    </row>
    <row r="84" spans="1:25" ht="11.1" customHeight="1" outlineLevel="1" x14ac:dyDescent="0.2">
      <c r="A84" s="8" t="s">
        <v>88</v>
      </c>
      <c r="B84" s="8" t="s">
        <v>10</v>
      </c>
      <c r="C84" s="9">
        <v>0.39500000000000002</v>
      </c>
      <c r="D84" s="9"/>
      <c r="E84" s="9"/>
      <c r="F84" s="9">
        <v>0.39500000000000002</v>
      </c>
      <c r="G84" s="18">
        <f>VLOOKUP(A84,[1]TDSheet!$A:$G,7,0)</f>
        <v>1</v>
      </c>
      <c r="J84" s="51">
        <f>VLOOKUP(A84,[1]TDSheet!$A:$M,13,0)</f>
        <v>10</v>
      </c>
      <c r="L84" s="2">
        <f t="shared" si="17"/>
        <v>0</v>
      </c>
      <c r="M84" s="27">
        <v>10</v>
      </c>
      <c r="N84" s="55">
        <f t="shared" si="11"/>
        <v>0</v>
      </c>
      <c r="O84" s="25">
        <f>VLOOKUP(A84,[2]TDSheet!$A:$C,3,0)</f>
        <v>0</v>
      </c>
      <c r="P84" s="2" t="e">
        <f t="shared" si="12"/>
        <v>#DIV/0!</v>
      </c>
      <c r="Q84" s="2" t="e">
        <f t="shared" si="13"/>
        <v>#DIV/0!</v>
      </c>
      <c r="R84" s="2">
        <f>VLOOKUP(A84,[1]TDSheet!$A:$R,18,0)</f>
        <v>0</v>
      </c>
      <c r="S84" s="2">
        <f>VLOOKUP(A84,[1]TDSheet!$A:$S,19,0)</f>
        <v>0</v>
      </c>
      <c r="T84" s="2">
        <f>VLOOKUP(A84,[1]TDSheet!$A:$L,12,0)</f>
        <v>0</v>
      </c>
      <c r="V84" s="2">
        <f t="shared" si="14"/>
        <v>10</v>
      </c>
      <c r="W84" s="2">
        <f t="shared" si="15"/>
        <v>0</v>
      </c>
      <c r="Y84" s="46">
        <v>0</v>
      </c>
    </row>
    <row r="85" spans="1:25" ht="11.1" customHeight="1" outlineLevel="1" x14ac:dyDescent="0.2">
      <c r="A85" s="8" t="s">
        <v>89</v>
      </c>
      <c r="B85" s="8" t="s">
        <v>19</v>
      </c>
      <c r="C85" s="9">
        <v>7</v>
      </c>
      <c r="D85" s="9"/>
      <c r="E85" s="9">
        <v>7</v>
      </c>
      <c r="F85" s="9"/>
      <c r="G85" s="18">
        <f>VLOOKUP(A85,[1]TDSheet!$A:$G,7,0)</f>
        <v>0.35</v>
      </c>
      <c r="J85" s="51">
        <f>VLOOKUP(A85,[1]TDSheet!$A:$M,13,0)</f>
        <v>5</v>
      </c>
      <c r="K85" s="19">
        <v>6</v>
      </c>
      <c r="L85" s="2">
        <f t="shared" si="17"/>
        <v>1.4</v>
      </c>
      <c r="M85" s="27">
        <f>20-K85</f>
        <v>14</v>
      </c>
      <c r="N85" s="25">
        <f t="shared" si="11"/>
        <v>30.000000000000004</v>
      </c>
      <c r="O85" s="25">
        <f>VLOOKUP(A85,[2]TDSheet!$A:$C,3,0)</f>
        <v>30</v>
      </c>
      <c r="P85" s="2">
        <f t="shared" si="12"/>
        <v>14.285714285714286</v>
      </c>
      <c r="Q85" s="2">
        <f t="shared" si="13"/>
        <v>4.2857142857142856</v>
      </c>
      <c r="R85" s="2">
        <f>VLOOKUP(A85,[1]TDSheet!$A:$R,18,0)</f>
        <v>0.2</v>
      </c>
      <c r="S85" s="2">
        <f>VLOOKUP(A85,[1]TDSheet!$A:$S,19,0)</f>
        <v>0.2</v>
      </c>
      <c r="T85" s="2">
        <f>VLOOKUP(A85,[1]TDSheet!$A:$L,12,0)</f>
        <v>0.8</v>
      </c>
      <c r="V85" s="2">
        <f t="shared" si="14"/>
        <v>4.8999999999999995</v>
      </c>
      <c r="W85" s="2">
        <f t="shared" si="15"/>
        <v>10.5</v>
      </c>
      <c r="Y85" s="46">
        <v>10.5</v>
      </c>
    </row>
    <row r="86" spans="1:25" ht="11.1" customHeight="1" outlineLevel="1" x14ac:dyDescent="0.2">
      <c r="A86" s="8" t="s">
        <v>90</v>
      </c>
      <c r="B86" s="8" t="s">
        <v>19</v>
      </c>
      <c r="C86" s="9">
        <v>17</v>
      </c>
      <c r="D86" s="9"/>
      <c r="E86" s="9">
        <v>7</v>
      </c>
      <c r="F86" s="24">
        <f>8+F125</f>
        <v>1</v>
      </c>
      <c r="G86" s="18">
        <f>VLOOKUP(A86,[1]TDSheet!$A:$G,7,0)</f>
        <v>0.4</v>
      </c>
      <c r="J86" s="51">
        <f>VLOOKUP(A86,[1]TDSheet!$A:$M,13,0)</f>
        <v>25</v>
      </c>
      <c r="K86" s="19">
        <v>24</v>
      </c>
      <c r="L86" s="2">
        <f t="shared" si="17"/>
        <v>1.4</v>
      </c>
      <c r="M86" s="27">
        <v>0</v>
      </c>
      <c r="N86" s="55">
        <f t="shared" si="11"/>
        <v>25</v>
      </c>
      <c r="O86" s="25">
        <f>VLOOKUP(A86,[2]TDSheet!$A:$C,3,0)</f>
        <v>0</v>
      </c>
      <c r="P86" s="2">
        <f t="shared" si="12"/>
        <v>17.857142857142858</v>
      </c>
      <c r="Q86" s="2">
        <f t="shared" si="13"/>
        <v>17.857142857142858</v>
      </c>
      <c r="R86" s="2">
        <f>VLOOKUP(A86,[1]TDSheet!$A:$R,18,0)</f>
        <v>1.6</v>
      </c>
      <c r="S86" s="2">
        <f>VLOOKUP(A86,[1]TDSheet!$A:$S,19,0)</f>
        <v>2.2000000000000002</v>
      </c>
      <c r="T86" s="2">
        <f>VLOOKUP(A86,[1]TDSheet!$A:$L,12,0)</f>
        <v>3.2</v>
      </c>
      <c r="V86" s="2">
        <f t="shared" si="14"/>
        <v>0</v>
      </c>
      <c r="W86" s="2">
        <f t="shared" si="15"/>
        <v>10</v>
      </c>
      <c r="Y86" s="46">
        <v>10</v>
      </c>
    </row>
    <row r="87" spans="1:25" ht="11.1" customHeight="1" outlineLevel="1" x14ac:dyDescent="0.2">
      <c r="A87" s="8" t="s">
        <v>91</v>
      </c>
      <c r="B87" s="8" t="s">
        <v>19</v>
      </c>
      <c r="C87" s="9">
        <v>2</v>
      </c>
      <c r="D87" s="9">
        <v>18</v>
      </c>
      <c r="E87" s="9">
        <v>16</v>
      </c>
      <c r="F87" s="9">
        <v>4</v>
      </c>
      <c r="G87" s="18">
        <f>VLOOKUP(A87,[1]TDSheet!$A:$G,7,0)</f>
        <v>0.4</v>
      </c>
      <c r="J87" s="51"/>
      <c r="L87" s="2">
        <f t="shared" si="17"/>
        <v>3.2</v>
      </c>
      <c r="M87" s="25">
        <f>8*L87-F87</f>
        <v>21.6</v>
      </c>
      <c r="N87" s="25">
        <f t="shared" si="11"/>
        <v>45</v>
      </c>
      <c r="O87" s="25">
        <f>VLOOKUP(A87,[2]TDSheet!$A:$C,3,0)</f>
        <v>0</v>
      </c>
      <c r="P87" s="2">
        <f t="shared" si="12"/>
        <v>8</v>
      </c>
      <c r="Q87" s="2">
        <f t="shared" si="13"/>
        <v>1.25</v>
      </c>
      <c r="R87" s="2">
        <f>VLOOKUP(A87,[1]TDSheet!$A:$R,18,0)</f>
        <v>1.4</v>
      </c>
      <c r="S87" s="2">
        <f>VLOOKUP(A87,[1]TDSheet!$A:$S,19,0)</f>
        <v>2</v>
      </c>
      <c r="T87" s="2">
        <f>VLOOKUP(A87,[1]TDSheet!$A:$L,12,0)</f>
        <v>0.4</v>
      </c>
      <c r="V87" s="2">
        <f t="shared" si="14"/>
        <v>8.64</v>
      </c>
      <c r="W87" s="2">
        <f t="shared" si="15"/>
        <v>18</v>
      </c>
      <c r="Y87" s="46">
        <v>18</v>
      </c>
    </row>
    <row r="88" spans="1:25" ht="11.1" customHeight="1" outlineLevel="1" x14ac:dyDescent="0.2">
      <c r="A88" s="8" t="s">
        <v>92</v>
      </c>
      <c r="B88" s="8" t="s">
        <v>19</v>
      </c>
      <c r="C88" s="9">
        <v>178</v>
      </c>
      <c r="D88" s="9"/>
      <c r="E88" s="9">
        <v>41</v>
      </c>
      <c r="F88" s="9">
        <v>134</v>
      </c>
      <c r="G88" s="18">
        <f>VLOOKUP(A88,[1]TDSheet!$A:$G,7,0)</f>
        <v>0.4</v>
      </c>
      <c r="J88" s="51"/>
      <c r="L88" s="2">
        <f t="shared" si="17"/>
        <v>8.1999999999999993</v>
      </c>
      <c r="M88" s="25"/>
      <c r="N88" s="25">
        <f t="shared" si="11"/>
        <v>0</v>
      </c>
      <c r="O88" s="25">
        <f>VLOOKUP(A88,[2]TDSheet!$A:$C,3,0)</f>
        <v>0</v>
      </c>
      <c r="P88" s="2">
        <f t="shared" si="12"/>
        <v>16.341463414634148</v>
      </c>
      <c r="Q88" s="2">
        <f t="shared" si="13"/>
        <v>16.341463414634148</v>
      </c>
      <c r="R88" s="2">
        <f>VLOOKUP(A88,[1]TDSheet!$A:$R,18,0)</f>
        <v>0.2</v>
      </c>
      <c r="S88" s="2">
        <f>VLOOKUP(A88,[1]TDSheet!$A:$S,19,0)</f>
        <v>0.8</v>
      </c>
      <c r="T88" s="2">
        <f>VLOOKUP(A88,[1]TDSheet!$A:$L,12,0)</f>
        <v>2.4</v>
      </c>
      <c r="U88" s="19" t="str">
        <f>VLOOKUP(A88,[1]TDSheet!$A:$U,21,0)</f>
        <v>необходимо увеличить продажи</v>
      </c>
      <c r="V88" s="2">
        <f t="shared" si="14"/>
        <v>0</v>
      </c>
      <c r="W88" s="2">
        <f t="shared" si="15"/>
        <v>0</v>
      </c>
      <c r="Y88" s="46">
        <v>0</v>
      </c>
    </row>
    <row r="89" spans="1:25" ht="11.1" customHeight="1" outlineLevel="1" x14ac:dyDescent="0.2">
      <c r="A89" s="8" t="s">
        <v>93</v>
      </c>
      <c r="B89" s="8" t="s">
        <v>19</v>
      </c>
      <c r="C89" s="9">
        <v>35</v>
      </c>
      <c r="D89" s="9"/>
      <c r="E89" s="9">
        <v>14</v>
      </c>
      <c r="F89" s="9">
        <v>18</v>
      </c>
      <c r="G89" s="18">
        <f>VLOOKUP(A89,[1]TDSheet!$A:$G,7,0)</f>
        <v>0.4</v>
      </c>
      <c r="J89" s="51"/>
      <c r="L89" s="2">
        <f t="shared" si="17"/>
        <v>2.8</v>
      </c>
      <c r="M89" s="25">
        <f t="shared" si="16"/>
        <v>15.599999999999994</v>
      </c>
      <c r="N89" s="25">
        <f t="shared" si="11"/>
        <v>16</v>
      </c>
      <c r="O89" s="25">
        <f>VLOOKUP(A89,[2]TDSheet!$A:$C,3,0)</f>
        <v>0</v>
      </c>
      <c r="P89" s="2">
        <f t="shared" si="12"/>
        <v>11.999999999999998</v>
      </c>
      <c r="Q89" s="2">
        <f t="shared" si="13"/>
        <v>6.4285714285714288</v>
      </c>
      <c r="R89" s="2">
        <f>VLOOKUP(A89,[1]TDSheet!$A:$R,18,0)</f>
        <v>0</v>
      </c>
      <c r="S89" s="2">
        <f>VLOOKUP(A89,[1]TDSheet!$A:$S,19,0)</f>
        <v>0</v>
      </c>
      <c r="T89" s="2">
        <f>VLOOKUP(A89,[1]TDSheet!$A:$L,12,0)</f>
        <v>1.4</v>
      </c>
      <c r="V89" s="2">
        <f t="shared" si="14"/>
        <v>6.2399999999999984</v>
      </c>
      <c r="W89" s="2">
        <f t="shared" si="15"/>
        <v>6.4</v>
      </c>
      <c r="Y89" s="46">
        <v>6.4</v>
      </c>
    </row>
    <row r="90" spans="1:25" ht="11.1" customHeight="1" outlineLevel="1" x14ac:dyDescent="0.2">
      <c r="A90" s="8" t="s">
        <v>94</v>
      </c>
      <c r="B90" s="8" t="s">
        <v>19</v>
      </c>
      <c r="C90" s="9">
        <v>11</v>
      </c>
      <c r="D90" s="9">
        <v>10</v>
      </c>
      <c r="E90" s="9"/>
      <c r="F90" s="9">
        <v>3</v>
      </c>
      <c r="G90" s="18">
        <f>VLOOKUP(A90,[1]TDSheet!$A:$G,7,0)</f>
        <v>0.35</v>
      </c>
      <c r="J90" s="51"/>
      <c r="L90" s="2">
        <f t="shared" si="17"/>
        <v>0</v>
      </c>
      <c r="M90" s="25"/>
      <c r="N90" s="25">
        <f t="shared" si="11"/>
        <v>0</v>
      </c>
      <c r="O90" s="25">
        <f>VLOOKUP(A90,[2]TDSheet!$A:$C,3,0)</f>
        <v>0</v>
      </c>
      <c r="P90" s="2" t="e">
        <f t="shared" si="12"/>
        <v>#DIV/0!</v>
      </c>
      <c r="Q90" s="2" t="e">
        <f t="shared" si="13"/>
        <v>#DIV/0!</v>
      </c>
      <c r="R90" s="2">
        <f>VLOOKUP(A90,[1]TDSheet!$A:$R,18,0)</f>
        <v>1.4</v>
      </c>
      <c r="S90" s="2">
        <f>VLOOKUP(A90,[1]TDSheet!$A:$S,19,0)</f>
        <v>-0.2</v>
      </c>
      <c r="T90" s="2">
        <f>VLOOKUP(A90,[1]TDSheet!$A:$L,12,0)</f>
        <v>0.4</v>
      </c>
      <c r="V90" s="2">
        <f t="shared" si="14"/>
        <v>0</v>
      </c>
      <c r="W90" s="2">
        <f t="shared" si="15"/>
        <v>0</v>
      </c>
      <c r="Y90" s="46">
        <v>0</v>
      </c>
    </row>
    <row r="91" spans="1:25" ht="11.1" customHeight="1" outlineLevel="1" x14ac:dyDescent="0.2">
      <c r="A91" s="8" t="s">
        <v>95</v>
      </c>
      <c r="B91" s="8" t="s">
        <v>10</v>
      </c>
      <c r="C91" s="9">
        <v>111.752</v>
      </c>
      <c r="D91" s="9"/>
      <c r="E91" s="9">
        <v>44.49</v>
      </c>
      <c r="F91" s="9">
        <v>67.262</v>
      </c>
      <c r="G91" s="18">
        <f>VLOOKUP(A91,[1]TDSheet!$A:$G,7,0)</f>
        <v>1</v>
      </c>
      <c r="J91" s="51">
        <f>VLOOKUP(A91,[1]TDSheet!$A:$M,13,0)</f>
        <v>130</v>
      </c>
      <c r="L91" s="2">
        <f t="shared" si="17"/>
        <v>8.8979999999999997</v>
      </c>
      <c r="M91" s="25">
        <f t="shared" si="16"/>
        <v>39.513999999999996</v>
      </c>
      <c r="N91" s="25">
        <f t="shared" si="11"/>
        <v>20</v>
      </c>
      <c r="O91" s="25">
        <f>VLOOKUP(A91,[2]TDSheet!$A:$C,3,0)</f>
        <v>0</v>
      </c>
      <c r="P91" s="2">
        <f t="shared" si="12"/>
        <v>12</v>
      </c>
      <c r="Q91" s="2">
        <f t="shared" si="13"/>
        <v>7.5592267925376495</v>
      </c>
      <c r="R91" s="2">
        <f>VLOOKUP(A91,[1]TDSheet!$A:$R,18,0)</f>
        <v>0.27160000000000001</v>
      </c>
      <c r="S91" s="2">
        <f>VLOOKUP(A91,[1]TDSheet!$A:$S,19,0)</f>
        <v>0.27160000000000001</v>
      </c>
      <c r="T91" s="2">
        <f>VLOOKUP(A91,[1]TDSheet!$A:$L,12,0)</f>
        <v>20.206399999999999</v>
      </c>
      <c r="U91" s="26" t="s">
        <v>144</v>
      </c>
      <c r="V91" s="2">
        <f t="shared" si="14"/>
        <v>39.513999999999996</v>
      </c>
      <c r="W91" s="2">
        <f t="shared" si="15"/>
        <v>20</v>
      </c>
      <c r="Y91" s="46">
        <v>20</v>
      </c>
    </row>
    <row r="92" spans="1:25" ht="11.1" customHeight="1" outlineLevel="1" x14ac:dyDescent="0.2">
      <c r="A92" s="8" t="s">
        <v>96</v>
      </c>
      <c r="B92" s="8" t="s">
        <v>19</v>
      </c>
      <c r="C92" s="9">
        <v>46</v>
      </c>
      <c r="D92" s="9"/>
      <c r="E92" s="9">
        <v>19</v>
      </c>
      <c r="F92" s="9">
        <v>22</v>
      </c>
      <c r="G92" s="18">
        <f>VLOOKUP(A92,[1]TDSheet!$A:$G,7,0)</f>
        <v>0.45</v>
      </c>
      <c r="J92" s="51"/>
      <c r="L92" s="2">
        <f t="shared" si="17"/>
        <v>3.8</v>
      </c>
      <c r="M92" s="25">
        <f t="shared" si="16"/>
        <v>23.599999999999994</v>
      </c>
      <c r="N92" s="25">
        <f t="shared" si="11"/>
        <v>0</v>
      </c>
      <c r="O92" s="25">
        <f>VLOOKUP(A92,[2]TDSheet!$A:$C,3,0)</f>
        <v>0</v>
      </c>
      <c r="P92" s="2">
        <f t="shared" si="12"/>
        <v>11.999999999999998</v>
      </c>
      <c r="Q92" s="2">
        <f t="shared" si="13"/>
        <v>5.7894736842105265</v>
      </c>
      <c r="R92" s="2">
        <f>VLOOKUP(A92,[1]TDSheet!$A:$R,18,0)</f>
        <v>2.2000000000000002</v>
      </c>
      <c r="S92" s="2">
        <f>VLOOKUP(A92,[1]TDSheet!$A:$S,19,0)</f>
        <v>0.4</v>
      </c>
      <c r="T92" s="2">
        <f>VLOOKUP(A92,[1]TDSheet!$A:$L,12,0)</f>
        <v>0.6</v>
      </c>
      <c r="V92" s="2">
        <f t="shared" si="14"/>
        <v>10.619999999999997</v>
      </c>
      <c r="W92" s="2">
        <f t="shared" si="15"/>
        <v>0</v>
      </c>
      <c r="Y92" s="46">
        <v>0</v>
      </c>
    </row>
    <row r="93" spans="1:25" ht="11.1" customHeight="1" outlineLevel="1" x14ac:dyDescent="0.2">
      <c r="A93" s="8" t="s">
        <v>97</v>
      </c>
      <c r="B93" s="8" t="s">
        <v>19</v>
      </c>
      <c r="C93" s="9">
        <v>16</v>
      </c>
      <c r="D93" s="9"/>
      <c r="E93" s="9">
        <v>7</v>
      </c>
      <c r="F93" s="9">
        <v>9</v>
      </c>
      <c r="G93" s="18">
        <f>VLOOKUP(A93,[1]TDSheet!$A:$G,7,0)</f>
        <v>0.35</v>
      </c>
      <c r="J93" s="51"/>
      <c r="L93" s="2">
        <f t="shared" si="17"/>
        <v>1.4</v>
      </c>
      <c r="M93" s="25">
        <f t="shared" si="16"/>
        <v>7.7999999999999972</v>
      </c>
      <c r="N93" s="25">
        <f t="shared" si="11"/>
        <v>0</v>
      </c>
      <c r="O93" s="25">
        <f>VLOOKUP(A93,[2]TDSheet!$A:$C,3,0)</f>
        <v>0</v>
      </c>
      <c r="P93" s="2">
        <f t="shared" si="12"/>
        <v>11.999999999999998</v>
      </c>
      <c r="Q93" s="2">
        <f t="shared" si="13"/>
        <v>6.4285714285714288</v>
      </c>
      <c r="R93" s="2">
        <f>VLOOKUP(A93,[1]TDSheet!$A:$R,18,0)</f>
        <v>0</v>
      </c>
      <c r="S93" s="2">
        <f>VLOOKUP(A93,[1]TDSheet!$A:$S,19,0)</f>
        <v>0</v>
      </c>
      <c r="T93" s="2">
        <f>VLOOKUP(A93,[1]TDSheet!$A:$L,12,0)</f>
        <v>0</v>
      </c>
      <c r="V93" s="2">
        <f t="shared" si="14"/>
        <v>2.7299999999999986</v>
      </c>
      <c r="W93" s="2">
        <f t="shared" si="15"/>
        <v>0</v>
      </c>
      <c r="Y93" s="46">
        <v>0</v>
      </c>
    </row>
    <row r="94" spans="1:25" ht="11.1" customHeight="1" outlineLevel="1" x14ac:dyDescent="0.2">
      <c r="A94" s="8" t="s">
        <v>98</v>
      </c>
      <c r="B94" s="8" t="s">
        <v>19</v>
      </c>
      <c r="C94" s="9">
        <v>20</v>
      </c>
      <c r="D94" s="9"/>
      <c r="E94" s="9">
        <v>10</v>
      </c>
      <c r="F94" s="9">
        <v>10</v>
      </c>
      <c r="G94" s="18">
        <f>VLOOKUP(A94,[1]TDSheet!$A:$G,7,0)</f>
        <v>0.33</v>
      </c>
      <c r="J94" s="51">
        <f>VLOOKUP(A94,[1]TDSheet!$A:$M,13,0)</f>
        <v>10</v>
      </c>
      <c r="L94" s="2">
        <f t="shared" si="17"/>
        <v>2</v>
      </c>
      <c r="M94" s="25">
        <f t="shared" si="16"/>
        <v>14</v>
      </c>
      <c r="N94" s="25">
        <f t="shared" si="11"/>
        <v>15</v>
      </c>
      <c r="O94" s="25">
        <f>VLOOKUP(A94,[2]TDSheet!$A:$C,3,0)</f>
        <v>0</v>
      </c>
      <c r="P94" s="2">
        <f t="shared" si="12"/>
        <v>12</v>
      </c>
      <c r="Q94" s="2">
        <f t="shared" si="13"/>
        <v>5</v>
      </c>
      <c r="R94" s="2">
        <f>VLOOKUP(A94,[1]TDSheet!$A:$R,18,0)</f>
        <v>1.8</v>
      </c>
      <c r="S94" s="2">
        <f>VLOOKUP(A94,[1]TDSheet!$A:$S,19,0)</f>
        <v>0.2</v>
      </c>
      <c r="T94" s="2">
        <f>VLOOKUP(A94,[1]TDSheet!$A:$L,12,0)</f>
        <v>2.6</v>
      </c>
      <c r="V94" s="2">
        <f t="shared" si="14"/>
        <v>4.62</v>
      </c>
      <c r="W94" s="2">
        <f t="shared" si="15"/>
        <v>4.95</v>
      </c>
      <c r="Y94" s="46">
        <v>4.95</v>
      </c>
    </row>
    <row r="95" spans="1:25" ht="21.95" customHeight="1" outlineLevel="1" x14ac:dyDescent="0.2">
      <c r="A95" s="8" t="s">
        <v>99</v>
      </c>
      <c r="B95" s="8" t="s">
        <v>19</v>
      </c>
      <c r="C95" s="9">
        <v>2</v>
      </c>
      <c r="D95" s="9">
        <v>12</v>
      </c>
      <c r="E95" s="9">
        <v>14</v>
      </c>
      <c r="F95" s="9"/>
      <c r="G95" s="18">
        <f>VLOOKUP(A95,[1]TDSheet!$A:$G,7,0)</f>
        <v>0.35</v>
      </c>
      <c r="J95" s="51">
        <f>VLOOKUP(A95,[1]TDSheet!$A:$M,13,0)</f>
        <v>15</v>
      </c>
      <c r="K95" s="19">
        <v>18</v>
      </c>
      <c r="L95" s="2">
        <f t="shared" si="17"/>
        <v>2.8</v>
      </c>
      <c r="M95" s="27">
        <f>30-K95</f>
        <v>12</v>
      </c>
      <c r="N95" s="25">
        <f t="shared" si="11"/>
        <v>20</v>
      </c>
      <c r="O95" s="25">
        <f>VLOOKUP(A95,[2]TDSheet!$A:$C,3,0)</f>
        <v>20</v>
      </c>
      <c r="P95" s="2">
        <f t="shared" si="12"/>
        <v>10.714285714285715</v>
      </c>
      <c r="Q95" s="2">
        <f t="shared" si="13"/>
        <v>6.4285714285714288</v>
      </c>
      <c r="R95" s="2">
        <f>VLOOKUP(A95,[1]TDSheet!$A:$R,18,0)</f>
        <v>0</v>
      </c>
      <c r="S95" s="2">
        <f>VLOOKUP(A95,[1]TDSheet!$A:$S,19,0)</f>
        <v>0</v>
      </c>
      <c r="T95" s="2">
        <f>VLOOKUP(A95,[1]TDSheet!$A:$L,12,0)</f>
        <v>2.2000000000000002</v>
      </c>
      <c r="V95" s="2">
        <f t="shared" si="14"/>
        <v>4.1999999999999993</v>
      </c>
      <c r="W95" s="2">
        <f t="shared" si="15"/>
        <v>7</v>
      </c>
      <c r="Y95" s="46">
        <v>7</v>
      </c>
    </row>
    <row r="96" spans="1:25" ht="11.1" customHeight="1" outlineLevel="1" x14ac:dyDescent="0.2">
      <c r="A96" s="8" t="s">
        <v>126</v>
      </c>
      <c r="B96" s="8" t="s">
        <v>19</v>
      </c>
      <c r="C96" s="9">
        <v>16</v>
      </c>
      <c r="D96" s="9"/>
      <c r="E96" s="9">
        <v>15</v>
      </c>
      <c r="F96" s="9">
        <v>-7</v>
      </c>
      <c r="G96" s="18">
        <f>VLOOKUP(A96,[1]TDSheet!$A:$G,7,0)</f>
        <v>0.375</v>
      </c>
      <c r="J96" s="51"/>
      <c r="L96" s="2">
        <f t="shared" si="17"/>
        <v>3</v>
      </c>
      <c r="M96" s="25">
        <v>30</v>
      </c>
      <c r="N96" s="25">
        <f t="shared" si="11"/>
        <v>60</v>
      </c>
      <c r="O96" s="25">
        <f>VLOOKUP(A96,[2]TDSheet!$A:$C,3,0)</f>
        <v>30</v>
      </c>
      <c r="P96" s="2">
        <f t="shared" si="12"/>
        <v>7.666666666666667</v>
      </c>
      <c r="Q96" s="2">
        <f t="shared" si="13"/>
        <v>-2.3333333333333335</v>
      </c>
      <c r="R96" s="2">
        <f>VLOOKUP(A96,[1]TDSheet!$A:$R,18,0)</f>
        <v>0.2</v>
      </c>
      <c r="S96" s="2">
        <f>VLOOKUP(A96,[1]TDSheet!$A:$S,19,0)</f>
        <v>0.2</v>
      </c>
      <c r="T96" s="2">
        <f>VLOOKUP(A96,[1]TDSheet!$A:$L,12,0)</f>
        <v>0.8</v>
      </c>
      <c r="V96" s="2">
        <f t="shared" si="14"/>
        <v>11.25</v>
      </c>
      <c r="W96" s="2">
        <f t="shared" si="15"/>
        <v>22.5</v>
      </c>
      <c r="Y96" s="46">
        <v>22.5</v>
      </c>
    </row>
    <row r="97" spans="1:25" ht="11.1" customHeight="1" outlineLevel="1" x14ac:dyDescent="0.2">
      <c r="A97" s="8" t="s">
        <v>100</v>
      </c>
      <c r="B97" s="8" t="s">
        <v>19</v>
      </c>
      <c r="C97" s="9">
        <v>187</v>
      </c>
      <c r="D97" s="9"/>
      <c r="E97" s="9">
        <v>11</v>
      </c>
      <c r="F97" s="9">
        <v>176</v>
      </c>
      <c r="G97" s="18">
        <f>VLOOKUP(A97,[1]TDSheet!$A:$G,7,0)</f>
        <v>0.6</v>
      </c>
      <c r="J97" s="51"/>
      <c r="L97" s="2">
        <f t="shared" si="17"/>
        <v>2.2000000000000002</v>
      </c>
      <c r="M97" s="25"/>
      <c r="N97" s="25">
        <f t="shared" si="11"/>
        <v>0</v>
      </c>
      <c r="O97" s="25">
        <f>VLOOKUP(A97,[2]TDSheet!$A:$C,3,0)</f>
        <v>0</v>
      </c>
      <c r="P97" s="2">
        <f t="shared" si="12"/>
        <v>80</v>
      </c>
      <c r="Q97" s="2">
        <f t="shared" si="13"/>
        <v>80</v>
      </c>
      <c r="R97" s="2">
        <f>VLOOKUP(A97,[1]TDSheet!$A:$R,18,0)</f>
        <v>1</v>
      </c>
      <c r="S97" s="2">
        <f>VLOOKUP(A97,[1]TDSheet!$A:$S,19,0)</f>
        <v>1</v>
      </c>
      <c r="T97" s="2">
        <f>VLOOKUP(A97,[1]TDSheet!$A:$L,12,0)</f>
        <v>0</v>
      </c>
      <c r="U97" s="19" t="str">
        <f>VLOOKUP(A97,[1]TDSheet!$A:$U,21,0)</f>
        <v>необходимо увеличить продажи</v>
      </c>
      <c r="V97" s="2">
        <f t="shared" si="14"/>
        <v>0</v>
      </c>
      <c r="W97" s="2">
        <f t="shared" si="15"/>
        <v>0</v>
      </c>
      <c r="Y97" s="46">
        <v>0</v>
      </c>
    </row>
    <row r="98" spans="1:25" ht="21.95" customHeight="1" outlineLevel="1" x14ac:dyDescent="0.2">
      <c r="A98" s="8" t="s">
        <v>101</v>
      </c>
      <c r="B98" s="8" t="s">
        <v>19</v>
      </c>
      <c r="C98" s="9">
        <v>12</v>
      </c>
      <c r="D98" s="9">
        <v>24</v>
      </c>
      <c r="E98" s="9">
        <v>27</v>
      </c>
      <c r="F98" s="9">
        <v>8</v>
      </c>
      <c r="G98" s="18">
        <v>0.35</v>
      </c>
      <c r="J98" s="51"/>
      <c r="L98" s="2">
        <f t="shared" si="17"/>
        <v>5.4</v>
      </c>
      <c r="M98" s="25"/>
      <c r="N98" s="55">
        <f>Y98/0.35</f>
        <v>30.000000000000004</v>
      </c>
      <c r="O98" s="25">
        <f>VLOOKUP(A98,[2]TDSheet!$A:$C,3,0)</f>
        <v>0</v>
      </c>
      <c r="P98" s="2">
        <f t="shared" si="12"/>
        <v>1.4814814814814814</v>
      </c>
      <c r="Q98" s="2">
        <f t="shared" si="13"/>
        <v>1.4814814814814814</v>
      </c>
      <c r="R98" s="2">
        <f>VLOOKUP(A98,[1]TDSheet!$A:$R,18,0)</f>
        <v>0</v>
      </c>
      <c r="S98" s="2">
        <f>VLOOKUP(A98,[1]TDSheet!$A:$S,19,0)</f>
        <v>0</v>
      </c>
      <c r="T98" s="2">
        <f>VLOOKUP(A98,[1]TDSheet!$A:$L,12,0)</f>
        <v>0.4</v>
      </c>
      <c r="U98" s="20" t="str">
        <f>VLOOKUP(A98,[1]TDSheet!$A:$U,21,0)</f>
        <v>не в матрице</v>
      </c>
      <c r="V98" s="2">
        <f t="shared" si="14"/>
        <v>0</v>
      </c>
      <c r="W98" s="2">
        <f t="shared" si="15"/>
        <v>10.5</v>
      </c>
      <c r="Y98" s="46">
        <v>10.5</v>
      </c>
    </row>
    <row r="99" spans="1:25" ht="11.1" customHeight="1" outlineLevel="1" x14ac:dyDescent="0.2">
      <c r="A99" s="8" t="s">
        <v>102</v>
      </c>
      <c r="B99" s="8" t="s">
        <v>19</v>
      </c>
      <c r="C99" s="9">
        <v>47</v>
      </c>
      <c r="D99" s="9"/>
      <c r="E99" s="9">
        <v>28</v>
      </c>
      <c r="F99" s="9">
        <v>19</v>
      </c>
      <c r="G99" s="18">
        <f>VLOOKUP(A99,[1]TDSheet!$A:$G,7,0)</f>
        <v>0.4</v>
      </c>
      <c r="J99" s="51"/>
      <c r="L99" s="2">
        <f t="shared" si="17"/>
        <v>5.6</v>
      </c>
      <c r="M99" s="25">
        <f>11*L99-F99</f>
        <v>42.599999999999994</v>
      </c>
      <c r="N99" s="25">
        <f t="shared" si="11"/>
        <v>20</v>
      </c>
      <c r="O99" s="25">
        <f>VLOOKUP(A99,[2]TDSheet!$A:$C,3,0)</f>
        <v>0</v>
      </c>
      <c r="P99" s="2">
        <f t="shared" si="12"/>
        <v>11</v>
      </c>
      <c r="Q99" s="2">
        <f t="shared" si="13"/>
        <v>3.3928571428571432</v>
      </c>
      <c r="R99" s="2">
        <f>VLOOKUP(A99,[1]TDSheet!$A:$R,18,0)</f>
        <v>0.8</v>
      </c>
      <c r="S99" s="2">
        <f>VLOOKUP(A99,[1]TDSheet!$A:$S,19,0)</f>
        <v>0.8</v>
      </c>
      <c r="T99" s="2">
        <f>VLOOKUP(A99,[1]TDSheet!$A:$L,12,0)</f>
        <v>2.2000000000000002</v>
      </c>
      <c r="V99" s="2">
        <f t="shared" si="14"/>
        <v>17.04</v>
      </c>
      <c r="W99" s="2">
        <f t="shared" si="15"/>
        <v>8</v>
      </c>
      <c r="Y99" s="46">
        <v>8</v>
      </c>
    </row>
    <row r="100" spans="1:25" ht="11.1" customHeight="1" outlineLevel="1" x14ac:dyDescent="0.2">
      <c r="A100" s="8" t="s">
        <v>103</v>
      </c>
      <c r="B100" s="8" t="s">
        <v>19</v>
      </c>
      <c r="C100" s="9">
        <v>78</v>
      </c>
      <c r="D100" s="9"/>
      <c r="E100" s="9">
        <v>-1</v>
      </c>
      <c r="F100" s="9"/>
      <c r="G100" s="18">
        <f>VLOOKUP(A100,[1]TDSheet!$A:$G,7,0)</f>
        <v>0.4</v>
      </c>
      <c r="J100" s="51"/>
      <c r="L100" s="2">
        <f t="shared" si="17"/>
        <v>-0.2</v>
      </c>
      <c r="M100" s="27">
        <v>20</v>
      </c>
      <c r="N100" s="25">
        <f t="shared" si="11"/>
        <v>0</v>
      </c>
      <c r="O100" s="25">
        <f>VLOOKUP(A100,[2]TDSheet!$A:$C,3,0)</f>
        <v>0</v>
      </c>
      <c r="P100" s="2">
        <f t="shared" si="12"/>
        <v>-100</v>
      </c>
      <c r="Q100" s="2">
        <f t="shared" si="13"/>
        <v>0</v>
      </c>
      <c r="R100" s="2">
        <f>VLOOKUP(A100,[1]TDSheet!$A:$R,18,0)</f>
        <v>2.4</v>
      </c>
      <c r="S100" s="2">
        <f>VLOOKUP(A100,[1]TDSheet!$A:$S,19,0)</f>
        <v>2.4</v>
      </c>
      <c r="T100" s="2">
        <f>VLOOKUP(A100,[1]TDSheet!$A:$L,12,0)</f>
        <v>1.2</v>
      </c>
      <c r="V100" s="2">
        <f t="shared" si="14"/>
        <v>8</v>
      </c>
      <c r="W100" s="2">
        <f t="shared" si="15"/>
        <v>0</v>
      </c>
      <c r="Y100" s="46">
        <v>0</v>
      </c>
    </row>
    <row r="101" spans="1:25" ht="11.1" customHeight="1" outlineLevel="1" x14ac:dyDescent="0.2">
      <c r="A101" s="8" t="s">
        <v>104</v>
      </c>
      <c r="B101" s="8" t="s">
        <v>19</v>
      </c>
      <c r="C101" s="9">
        <v>8</v>
      </c>
      <c r="D101" s="9">
        <v>6</v>
      </c>
      <c r="E101" s="9"/>
      <c r="F101" s="9">
        <v>14</v>
      </c>
      <c r="G101" s="18">
        <f>VLOOKUP(A101,[1]TDSheet!$A:$G,7,0)</f>
        <v>0.4</v>
      </c>
      <c r="J101" s="51">
        <f>VLOOKUP(A101,[1]TDSheet!$A:$M,13,0)</f>
        <v>5</v>
      </c>
      <c r="L101" s="2">
        <f t="shared" si="17"/>
        <v>0</v>
      </c>
      <c r="M101" s="25"/>
      <c r="N101" s="25">
        <f t="shared" si="11"/>
        <v>0</v>
      </c>
      <c r="O101" s="25">
        <f>VLOOKUP(A101,[2]TDSheet!$A:$C,3,0)</f>
        <v>0</v>
      </c>
      <c r="P101" s="2" t="e">
        <f t="shared" si="12"/>
        <v>#DIV/0!</v>
      </c>
      <c r="Q101" s="2" t="e">
        <f t="shared" si="13"/>
        <v>#DIV/0!</v>
      </c>
      <c r="R101" s="2">
        <f>VLOOKUP(A101,[1]TDSheet!$A:$R,18,0)</f>
        <v>1.6</v>
      </c>
      <c r="S101" s="2">
        <f>VLOOKUP(A101,[1]TDSheet!$A:$S,19,0)</f>
        <v>1.6</v>
      </c>
      <c r="T101" s="2">
        <f>VLOOKUP(A101,[1]TDSheet!$A:$L,12,0)</f>
        <v>1.6</v>
      </c>
      <c r="V101" s="2">
        <f t="shared" si="14"/>
        <v>0</v>
      </c>
      <c r="W101" s="2">
        <f t="shared" si="15"/>
        <v>0</v>
      </c>
      <c r="Y101" s="46">
        <v>0</v>
      </c>
    </row>
    <row r="102" spans="1:25" ht="11.1" customHeight="1" outlineLevel="1" x14ac:dyDescent="0.2">
      <c r="A102" s="8" t="s">
        <v>105</v>
      </c>
      <c r="B102" s="8" t="s">
        <v>10</v>
      </c>
      <c r="C102" s="9">
        <v>24.134</v>
      </c>
      <c r="D102" s="9"/>
      <c r="E102" s="9"/>
      <c r="F102" s="9">
        <v>24.134</v>
      </c>
      <c r="G102" s="18">
        <f>VLOOKUP(A102,[1]TDSheet!$A:$G,7,0)</f>
        <v>1</v>
      </c>
      <c r="J102" s="51"/>
      <c r="L102" s="2">
        <f t="shared" si="17"/>
        <v>0</v>
      </c>
      <c r="M102" s="25"/>
      <c r="N102" s="25">
        <f t="shared" si="11"/>
        <v>0</v>
      </c>
      <c r="O102" s="25">
        <f>VLOOKUP(A102,[2]TDSheet!$A:$C,3,0)</f>
        <v>0</v>
      </c>
      <c r="P102" s="2" t="e">
        <f t="shared" si="12"/>
        <v>#DIV/0!</v>
      </c>
      <c r="Q102" s="2" t="e">
        <f t="shared" si="13"/>
        <v>#DIV/0!</v>
      </c>
      <c r="R102" s="2">
        <f>VLOOKUP(A102,[1]TDSheet!$A:$R,18,0)</f>
        <v>1.2044000000000001</v>
      </c>
      <c r="S102" s="2">
        <f>VLOOKUP(A102,[1]TDSheet!$A:$S,19,0)</f>
        <v>0</v>
      </c>
      <c r="T102" s="2">
        <f>VLOOKUP(A102,[1]TDSheet!$A:$L,12,0)</f>
        <v>0</v>
      </c>
      <c r="U102" s="26" t="s">
        <v>144</v>
      </c>
      <c r="V102" s="2">
        <f t="shared" si="14"/>
        <v>0</v>
      </c>
      <c r="W102" s="2">
        <f t="shared" si="15"/>
        <v>0</v>
      </c>
      <c r="Y102" s="46">
        <v>0</v>
      </c>
    </row>
    <row r="103" spans="1:25" ht="11.1" customHeight="1" outlineLevel="1" x14ac:dyDescent="0.2">
      <c r="A103" s="8" t="s">
        <v>106</v>
      </c>
      <c r="B103" s="8" t="s">
        <v>10</v>
      </c>
      <c r="C103" s="9">
        <v>56.884999999999998</v>
      </c>
      <c r="D103" s="9">
        <v>153.02500000000001</v>
      </c>
      <c r="E103" s="9">
        <v>176.84</v>
      </c>
      <c r="F103" s="9">
        <v>33.07</v>
      </c>
      <c r="G103" s="18">
        <f>VLOOKUP(A103,[1]TDSheet!$A:$G,7,0)</f>
        <v>1</v>
      </c>
      <c r="J103" s="51">
        <f>VLOOKUP(A103,[1]TDSheet!$A:$M,13,0)</f>
        <v>250</v>
      </c>
      <c r="L103" s="2">
        <f t="shared" si="17"/>
        <v>35.368000000000002</v>
      </c>
      <c r="M103" s="25">
        <f>8*L103-F103</f>
        <v>249.87400000000002</v>
      </c>
      <c r="N103" s="25">
        <f t="shared" si="11"/>
        <v>250</v>
      </c>
      <c r="O103" s="25">
        <f>VLOOKUP(A103,[2]TDSheet!$A:$C,3,0)</f>
        <v>0</v>
      </c>
      <c r="P103" s="2">
        <f t="shared" si="12"/>
        <v>8</v>
      </c>
      <c r="Q103" s="2">
        <f t="shared" si="13"/>
        <v>0.93502601221443105</v>
      </c>
      <c r="R103" s="2">
        <f>VLOOKUP(A103,[1]TDSheet!$A:$R,18,0)</f>
        <v>40.398000000000003</v>
      </c>
      <c r="S103" s="2">
        <f>VLOOKUP(A103,[1]TDSheet!$A:$S,19,0)</f>
        <v>34.206000000000003</v>
      </c>
      <c r="T103" s="2">
        <f>VLOOKUP(A103,[1]TDSheet!$A:$L,12,0)</f>
        <v>37.933</v>
      </c>
      <c r="V103" s="2">
        <f t="shared" si="14"/>
        <v>249.87400000000002</v>
      </c>
      <c r="W103" s="2">
        <f t="shared" si="15"/>
        <v>250</v>
      </c>
      <c r="Y103" s="46">
        <v>250</v>
      </c>
    </row>
    <row r="104" spans="1:25" ht="11.1" customHeight="1" outlineLevel="1" x14ac:dyDescent="0.2">
      <c r="A104" s="8" t="s">
        <v>107</v>
      </c>
      <c r="B104" s="8" t="s">
        <v>10</v>
      </c>
      <c r="C104" s="9">
        <v>32.57</v>
      </c>
      <c r="D104" s="9"/>
      <c r="E104" s="9"/>
      <c r="F104" s="9">
        <v>10.93</v>
      </c>
      <c r="G104" s="18">
        <f>VLOOKUP(A104,[1]TDSheet!$A:$G,7,0)</f>
        <v>1</v>
      </c>
      <c r="J104" s="51"/>
      <c r="L104" s="2">
        <f t="shared" si="17"/>
        <v>0</v>
      </c>
      <c r="M104" s="25"/>
      <c r="N104" s="25">
        <f t="shared" si="11"/>
        <v>0</v>
      </c>
      <c r="O104" s="25">
        <f>VLOOKUP(A104,[2]TDSheet!$A:$C,3,0)</f>
        <v>0</v>
      </c>
      <c r="P104" s="2" t="e">
        <f t="shared" si="12"/>
        <v>#DIV/0!</v>
      </c>
      <c r="Q104" s="2" t="e">
        <f t="shared" si="13"/>
        <v>#DIV/0!</v>
      </c>
      <c r="R104" s="2">
        <f>VLOOKUP(A104,[1]TDSheet!$A:$R,18,0)</f>
        <v>1.3320000000000001</v>
      </c>
      <c r="S104" s="2">
        <f>VLOOKUP(A104,[1]TDSheet!$A:$S,19,0)</f>
        <v>1.3320000000000001</v>
      </c>
      <c r="T104" s="2">
        <f>VLOOKUP(A104,[1]TDSheet!$A:$L,12,0)</f>
        <v>0</v>
      </c>
      <c r="U104" s="19" t="str">
        <f>VLOOKUP(A104,[1]TDSheet!$A:$U,21,0)</f>
        <v>необходимо увеличить продажи</v>
      </c>
      <c r="V104" s="2">
        <f t="shared" si="14"/>
        <v>0</v>
      </c>
      <c r="W104" s="2">
        <f t="shared" si="15"/>
        <v>0</v>
      </c>
      <c r="Y104" s="46">
        <v>0</v>
      </c>
    </row>
    <row r="105" spans="1:25" ht="11.1" customHeight="1" outlineLevel="1" x14ac:dyDescent="0.2">
      <c r="A105" s="8" t="s">
        <v>108</v>
      </c>
      <c r="B105" s="8" t="s">
        <v>10</v>
      </c>
      <c r="C105" s="9">
        <v>84.26</v>
      </c>
      <c r="D105" s="9"/>
      <c r="E105" s="9"/>
      <c r="F105" s="9"/>
      <c r="G105" s="18">
        <f>VLOOKUP(A105,[1]TDSheet!$A:$G,7,0)</f>
        <v>1</v>
      </c>
      <c r="J105" s="51"/>
      <c r="L105" s="2">
        <f t="shared" si="17"/>
        <v>0</v>
      </c>
      <c r="M105" s="25"/>
      <c r="N105" s="25">
        <f t="shared" si="11"/>
        <v>0</v>
      </c>
      <c r="O105" s="25">
        <f>VLOOKUP(A105,[2]TDSheet!$A:$C,3,0)</f>
        <v>0</v>
      </c>
      <c r="P105" s="2" t="e">
        <f t="shared" si="12"/>
        <v>#DIV/0!</v>
      </c>
      <c r="Q105" s="2" t="e">
        <f t="shared" si="13"/>
        <v>#DIV/0!</v>
      </c>
      <c r="R105" s="2">
        <f>VLOOKUP(A105,[1]TDSheet!$A:$R,18,0)</f>
        <v>0</v>
      </c>
      <c r="S105" s="2">
        <f>VLOOKUP(A105,[1]TDSheet!$A:$S,19,0)</f>
        <v>0</v>
      </c>
      <c r="T105" s="2">
        <f>VLOOKUP(A105,[1]TDSheet!$A:$L,12,0)</f>
        <v>0</v>
      </c>
      <c r="U105" s="19" t="str">
        <f>VLOOKUP(A105,[1]TDSheet!$A:$U,21,0)</f>
        <v>необходимо увеличить продажи</v>
      </c>
      <c r="V105" s="2">
        <f t="shared" si="14"/>
        <v>0</v>
      </c>
      <c r="W105" s="2">
        <f t="shared" si="15"/>
        <v>0</v>
      </c>
      <c r="Y105" s="46">
        <v>0</v>
      </c>
    </row>
    <row r="106" spans="1:25" ht="11.1" customHeight="1" outlineLevel="1" x14ac:dyDescent="0.2">
      <c r="A106" s="8" t="s">
        <v>109</v>
      </c>
      <c r="B106" s="8" t="s">
        <v>10</v>
      </c>
      <c r="C106" s="9">
        <v>234.285</v>
      </c>
      <c r="D106" s="9">
        <v>61.914999999999999</v>
      </c>
      <c r="E106" s="9">
        <v>17.689</v>
      </c>
      <c r="F106" s="9">
        <v>278.51100000000002</v>
      </c>
      <c r="G106" s="18">
        <f>VLOOKUP(A106,[1]TDSheet!$A:$G,7,0)</f>
        <v>1</v>
      </c>
      <c r="J106" s="51"/>
      <c r="L106" s="2">
        <f t="shared" si="17"/>
        <v>3.5377999999999998</v>
      </c>
      <c r="M106" s="25"/>
      <c r="N106" s="25">
        <f t="shared" si="11"/>
        <v>0</v>
      </c>
      <c r="O106" s="25">
        <f>VLOOKUP(A106,[2]TDSheet!$A:$C,3,0)</f>
        <v>0</v>
      </c>
      <c r="P106" s="2">
        <f t="shared" si="12"/>
        <v>78.724348465147841</v>
      </c>
      <c r="Q106" s="2">
        <f t="shared" si="13"/>
        <v>78.724348465147841</v>
      </c>
      <c r="R106" s="2">
        <f>VLOOKUP(A106,[1]TDSheet!$A:$R,18,0)</f>
        <v>20.423200000000001</v>
      </c>
      <c r="S106" s="2">
        <f>VLOOKUP(A106,[1]TDSheet!$A:$S,19,0)</f>
        <v>25.5838</v>
      </c>
      <c r="T106" s="2">
        <f>VLOOKUP(A106,[1]TDSheet!$A:$L,12,0)</f>
        <v>2.2114000000000003</v>
      </c>
      <c r="U106" s="26" t="s">
        <v>144</v>
      </c>
      <c r="V106" s="2">
        <f t="shared" si="14"/>
        <v>0</v>
      </c>
      <c r="W106" s="2">
        <f t="shared" si="15"/>
        <v>0</v>
      </c>
      <c r="Y106" s="46">
        <v>0</v>
      </c>
    </row>
    <row r="107" spans="1:25" ht="11.1" customHeight="1" outlineLevel="1" x14ac:dyDescent="0.2">
      <c r="A107" s="8" t="s">
        <v>110</v>
      </c>
      <c r="B107" s="8" t="s">
        <v>10</v>
      </c>
      <c r="C107" s="9">
        <v>28.495000000000001</v>
      </c>
      <c r="D107" s="9"/>
      <c r="E107" s="9">
        <v>17.620999999999999</v>
      </c>
      <c r="F107" s="9">
        <v>10.874000000000001</v>
      </c>
      <c r="G107" s="18">
        <f>VLOOKUP(A107,[1]TDSheet!$A:$G,7,0)</f>
        <v>0</v>
      </c>
      <c r="J107" s="51"/>
      <c r="L107" s="2">
        <f t="shared" si="17"/>
        <v>3.5241999999999996</v>
      </c>
      <c r="M107" s="25"/>
      <c r="N107" s="25">
        <v>0</v>
      </c>
      <c r="O107" s="25">
        <f>VLOOKUP(A107,[2]TDSheet!$A:$C,3,0)</f>
        <v>0</v>
      </c>
      <c r="P107" s="2">
        <f t="shared" si="12"/>
        <v>3.0855229555643842</v>
      </c>
      <c r="Q107" s="2">
        <f t="shared" si="13"/>
        <v>3.0855229555643842</v>
      </c>
      <c r="R107" s="2">
        <f>VLOOKUP(A107,[1]TDSheet!$A:$R,18,0)</f>
        <v>0</v>
      </c>
      <c r="S107" s="2">
        <f>VLOOKUP(A107,[1]TDSheet!$A:$S,19,0)</f>
        <v>0</v>
      </c>
      <c r="T107" s="2">
        <f>VLOOKUP(A107,[1]TDSheet!$A:$L,12,0)</f>
        <v>0.80879999999999996</v>
      </c>
      <c r="U107" s="20" t="str">
        <f>VLOOKUP(A107,[1]TDSheet!$A:$U,21,0)</f>
        <v>не в матрице</v>
      </c>
      <c r="V107" s="2">
        <f t="shared" si="14"/>
        <v>0</v>
      </c>
      <c r="W107" s="2">
        <f t="shared" si="15"/>
        <v>0</v>
      </c>
      <c r="Y107" s="46">
        <v>0</v>
      </c>
    </row>
    <row r="108" spans="1:25" ht="11.1" customHeight="1" outlineLevel="1" x14ac:dyDescent="0.2">
      <c r="A108" s="8" t="s">
        <v>111</v>
      </c>
      <c r="B108" s="8" t="s">
        <v>19</v>
      </c>
      <c r="C108" s="9">
        <v>30</v>
      </c>
      <c r="D108" s="9"/>
      <c r="E108" s="9">
        <v>17</v>
      </c>
      <c r="F108" s="9">
        <v>-50</v>
      </c>
      <c r="G108" s="18">
        <f>VLOOKUP(A108,[1]TDSheet!$A:$G,7,0)</f>
        <v>0.45</v>
      </c>
      <c r="J108" s="51">
        <f>VLOOKUP(A108,[1]TDSheet!$A:$M,13,0)</f>
        <v>150</v>
      </c>
      <c r="K108" s="19">
        <v>150</v>
      </c>
      <c r="L108" s="2">
        <f t="shared" si="17"/>
        <v>3.4</v>
      </c>
      <c r="M108" s="27">
        <v>0</v>
      </c>
      <c r="N108" s="55">
        <f t="shared" si="11"/>
        <v>150</v>
      </c>
      <c r="O108" s="25">
        <f>VLOOKUP(A108,[2]TDSheet!$A:$C,3,0)</f>
        <v>0</v>
      </c>
      <c r="P108" s="2">
        <f t="shared" si="12"/>
        <v>29.411764705882355</v>
      </c>
      <c r="Q108" s="2">
        <f t="shared" si="13"/>
        <v>29.411764705882355</v>
      </c>
      <c r="R108" s="2">
        <f>VLOOKUP(A108,[1]TDSheet!$A:$R,18,0)</f>
        <v>24.2</v>
      </c>
      <c r="S108" s="2">
        <f>VLOOKUP(A108,[1]TDSheet!$A:$S,19,0)</f>
        <v>9.8000000000000007</v>
      </c>
      <c r="T108" s="2">
        <f>VLOOKUP(A108,[1]TDSheet!$A:$L,12,0)</f>
        <v>18</v>
      </c>
      <c r="V108" s="2">
        <f t="shared" si="14"/>
        <v>0</v>
      </c>
      <c r="W108" s="2">
        <f t="shared" si="15"/>
        <v>67.5</v>
      </c>
      <c r="Y108" s="46">
        <v>67.5</v>
      </c>
    </row>
    <row r="109" spans="1:25" ht="11.1" customHeight="1" outlineLevel="1" x14ac:dyDescent="0.2">
      <c r="A109" s="8" t="s">
        <v>112</v>
      </c>
      <c r="B109" s="8" t="s">
        <v>10</v>
      </c>
      <c r="C109" s="9">
        <v>506.87700000000001</v>
      </c>
      <c r="D109" s="9"/>
      <c r="E109" s="9">
        <v>261.44</v>
      </c>
      <c r="F109" s="9">
        <v>200.73699999999999</v>
      </c>
      <c r="G109" s="18">
        <f>VLOOKUP(A109,[1]TDSheet!$A:$G,7,0)</f>
        <v>1</v>
      </c>
      <c r="J109" s="51"/>
      <c r="L109" s="2">
        <f t="shared" si="17"/>
        <v>52.287999999999997</v>
      </c>
      <c r="M109" s="25">
        <f>11*L109-F109</f>
        <v>374.43100000000004</v>
      </c>
      <c r="N109" s="25">
        <f t="shared" si="11"/>
        <v>250</v>
      </c>
      <c r="O109" s="25">
        <f>VLOOKUP(A109,[2]TDSheet!$A:$C,3,0)</f>
        <v>0</v>
      </c>
      <c r="P109" s="2">
        <f t="shared" si="12"/>
        <v>11</v>
      </c>
      <c r="Q109" s="2">
        <f t="shared" si="13"/>
        <v>3.8390644124847002</v>
      </c>
      <c r="R109" s="2">
        <f>VLOOKUP(A109,[1]TDSheet!$A:$R,18,0)</f>
        <v>0</v>
      </c>
      <c r="S109" s="2">
        <f>VLOOKUP(A109,[1]TDSheet!$A:$S,19,0)</f>
        <v>0</v>
      </c>
      <c r="T109" s="2">
        <f>VLOOKUP(A109,[1]TDSheet!$A:$L,12,0)</f>
        <v>0</v>
      </c>
      <c r="V109" s="2">
        <f t="shared" si="14"/>
        <v>374.43100000000004</v>
      </c>
      <c r="W109" s="2">
        <f t="shared" si="15"/>
        <v>250</v>
      </c>
      <c r="Y109" s="46">
        <v>250</v>
      </c>
    </row>
    <row r="110" spans="1:25" ht="11.1" customHeight="1" outlineLevel="1" x14ac:dyDescent="0.2">
      <c r="A110" s="8" t="s">
        <v>113</v>
      </c>
      <c r="B110" s="8" t="s">
        <v>10</v>
      </c>
      <c r="C110" s="9">
        <v>258.16000000000003</v>
      </c>
      <c r="D110" s="9"/>
      <c r="E110" s="9">
        <v>5.1130000000000004</v>
      </c>
      <c r="F110" s="9">
        <v>253.047</v>
      </c>
      <c r="G110" s="18">
        <f>VLOOKUP(A110,[1]TDSheet!$A:$G,7,0)</f>
        <v>1</v>
      </c>
      <c r="J110" s="51"/>
      <c r="L110" s="2">
        <f t="shared" si="17"/>
        <v>1.0226000000000002</v>
      </c>
      <c r="M110" s="25"/>
      <c r="N110" s="25">
        <f t="shared" si="11"/>
        <v>0</v>
      </c>
      <c r="O110" s="25">
        <f>VLOOKUP(A110,[2]TDSheet!$A:$C,3,0)</f>
        <v>0</v>
      </c>
      <c r="P110" s="2">
        <f t="shared" si="12"/>
        <v>247.45452767455501</v>
      </c>
      <c r="Q110" s="2">
        <f t="shared" si="13"/>
        <v>247.45452767455501</v>
      </c>
      <c r="R110" s="2">
        <f>VLOOKUP(A110,[1]TDSheet!$A:$R,18,0)</f>
        <v>12.1768</v>
      </c>
      <c r="S110" s="2">
        <f>VLOOKUP(A110,[1]TDSheet!$A:$S,19,0)</f>
        <v>12.1768</v>
      </c>
      <c r="T110" s="2">
        <f>VLOOKUP(A110,[1]TDSheet!$A:$L,12,0)</f>
        <v>5.9728000000000003</v>
      </c>
      <c r="U110" s="19" t="str">
        <f>VLOOKUP(A110,[1]TDSheet!$A:$U,21,0)</f>
        <v>необходимо увеличить продажи</v>
      </c>
      <c r="V110" s="2">
        <f t="shared" si="14"/>
        <v>0</v>
      </c>
      <c r="W110" s="2">
        <f t="shared" si="15"/>
        <v>0</v>
      </c>
      <c r="Y110" s="46">
        <v>0</v>
      </c>
    </row>
    <row r="111" spans="1:25" ht="11.1" customHeight="1" outlineLevel="1" x14ac:dyDescent="0.2">
      <c r="A111" s="8" t="s">
        <v>114</v>
      </c>
      <c r="B111" s="8" t="s">
        <v>19</v>
      </c>
      <c r="C111" s="9">
        <v>248</v>
      </c>
      <c r="D111" s="9"/>
      <c r="E111" s="9">
        <v>68</v>
      </c>
      <c r="F111" s="9">
        <v>170</v>
      </c>
      <c r="G111" s="18">
        <f>VLOOKUP(A111,[1]TDSheet!$A:$G,7,0)</f>
        <v>0.45</v>
      </c>
      <c r="J111" s="51"/>
      <c r="L111" s="2">
        <f t="shared" si="17"/>
        <v>13.6</v>
      </c>
      <c r="M111" s="25"/>
      <c r="N111" s="25">
        <f t="shared" si="11"/>
        <v>0</v>
      </c>
      <c r="O111" s="25">
        <f>VLOOKUP(A111,[2]TDSheet!$A:$C,3,0)</f>
        <v>0</v>
      </c>
      <c r="P111" s="2">
        <f t="shared" si="12"/>
        <v>12.5</v>
      </c>
      <c r="Q111" s="2">
        <f t="shared" si="13"/>
        <v>12.5</v>
      </c>
      <c r="R111" s="2">
        <f>VLOOKUP(A111,[1]TDSheet!$A:$R,18,0)</f>
        <v>1.8</v>
      </c>
      <c r="S111" s="2">
        <f>VLOOKUP(A111,[1]TDSheet!$A:$S,19,0)</f>
        <v>1.6</v>
      </c>
      <c r="T111" s="2">
        <f>VLOOKUP(A111,[1]TDSheet!$A:$L,12,0)</f>
        <v>4.2</v>
      </c>
      <c r="U111" s="19" t="str">
        <f>VLOOKUP(A111,[1]TDSheet!$A:$U,21,0)</f>
        <v>необходимо увеличить продажи</v>
      </c>
      <c r="V111" s="2">
        <f t="shared" si="14"/>
        <v>0</v>
      </c>
      <c r="W111" s="2">
        <f t="shared" si="15"/>
        <v>0</v>
      </c>
      <c r="Y111" s="46">
        <v>0</v>
      </c>
    </row>
    <row r="112" spans="1:25" ht="11.1" customHeight="1" outlineLevel="1" x14ac:dyDescent="0.2">
      <c r="A112" s="8" t="s">
        <v>115</v>
      </c>
      <c r="B112" s="8" t="s">
        <v>19</v>
      </c>
      <c r="C112" s="9">
        <v>66</v>
      </c>
      <c r="D112" s="9">
        <v>20</v>
      </c>
      <c r="E112" s="9">
        <v>41</v>
      </c>
      <c r="F112" s="9">
        <v>39</v>
      </c>
      <c r="G112" s="18">
        <f>VLOOKUP(A112,[1]TDSheet!$A:$G,7,0)</f>
        <v>0.45</v>
      </c>
      <c r="J112" s="51">
        <f>VLOOKUP(A112,[1]TDSheet!$A:$M,13,0)</f>
        <v>25</v>
      </c>
      <c r="L112" s="2">
        <f t="shared" si="17"/>
        <v>8.1999999999999993</v>
      </c>
      <c r="M112" s="25">
        <f t="shared" si="16"/>
        <v>59.399999999999991</v>
      </c>
      <c r="N112" s="25">
        <f t="shared" si="11"/>
        <v>60</v>
      </c>
      <c r="O112" s="25">
        <f>VLOOKUP(A112,[2]TDSheet!$A:$C,3,0)</f>
        <v>0</v>
      </c>
      <c r="P112" s="2">
        <f t="shared" si="12"/>
        <v>12</v>
      </c>
      <c r="Q112" s="2">
        <f t="shared" si="13"/>
        <v>4.7560975609756104</v>
      </c>
      <c r="R112" s="2">
        <f>VLOOKUP(A112,[1]TDSheet!$A:$R,18,0)</f>
        <v>5.4</v>
      </c>
      <c r="S112" s="2">
        <f>VLOOKUP(A112,[1]TDSheet!$A:$S,19,0)</f>
        <v>0.2</v>
      </c>
      <c r="T112" s="2">
        <f>VLOOKUP(A112,[1]TDSheet!$A:$L,12,0)</f>
        <v>9.1999999999999993</v>
      </c>
      <c r="V112" s="2">
        <f t="shared" si="14"/>
        <v>26.729999999999997</v>
      </c>
      <c r="W112" s="2">
        <f t="shared" si="15"/>
        <v>27</v>
      </c>
      <c r="Y112" s="46">
        <v>27</v>
      </c>
    </row>
    <row r="113" spans="1:25" ht="11.1" customHeight="1" outlineLevel="1" x14ac:dyDescent="0.2">
      <c r="A113" s="8" t="s">
        <v>116</v>
      </c>
      <c r="B113" s="8" t="s">
        <v>10</v>
      </c>
      <c r="C113" s="9">
        <v>21.382999999999999</v>
      </c>
      <c r="D113" s="9"/>
      <c r="E113" s="9">
        <v>1.0549999999999999</v>
      </c>
      <c r="F113" s="9">
        <v>20.327999999999999</v>
      </c>
      <c r="G113" s="18">
        <f>VLOOKUP(A113,[1]TDSheet!$A:$G,7,0)</f>
        <v>1</v>
      </c>
      <c r="J113" s="51"/>
      <c r="L113" s="2">
        <f t="shared" si="17"/>
        <v>0.21099999999999999</v>
      </c>
      <c r="M113" s="25"/>
      <c r="N113" s="25">
        <f t="shared" si="11"/>
        <v>0</v>
      </c>
      <c r="O113" s="25">
        <f>VLOOKUP(A113,[2]TDSheet!$A:$C,3,0)</f>
        <v>0</v>
      </c>
      <c r="P113" s="2">
        <f t="shared" si="12"/>
        <v>96.341232227488149</v>
      </c>
      <c r="Q113" s="2">
        <f t="shared" si="13"/>
        <v>96.341232227488149</v>
      </c>
      <c r="R113" s="2">
        <f>VLOOKUP(A113,[1]TDSheet!$A:$R,18,0)</f>
        <v>0</v>
      </c>
      <c r="S113" s="2">
        <f>VLOOKUP(A113,[1]TDSheet!$A:$S,19,0)</f>
        <v>0</v>
      </c>
      <c r="T113" s="2">
        <f>VLOOKUP(A113,[1]TDSheet!$A:$L,12,0)</f>
        <v>0</v>
      </c>
      <c r="V113" s="2">
        <f t="shared" si="14"/>
        <v>0</v>
      </c>
      <c r="W113" s="2">
        <f t="shared" si="15"/>
        <v>0</v>
      </c>
      <c r="Y113" s="46">
        <v>0</v>
      </c>
    </row>
    <row r="114" spans="1:25" ht="11.1" customHeight="1" outlineLevel="1" x14ac:dyDescent="0.2">
      <c r="A114" s="8" t="s">
        <v>117</v>
      </c>
      <c r="B114" s="8" t="s">
        <v>10</v>
      </c>
      <c r="C114" s="9">
        <v>694.63300000000004</v>
      </c>
      <c r="D114" s="9"/>
      <c r="E114" s="9">
        <v>172.60900000000001</v>
      </c>
      <c r="F114" s="24">
        <f>522.024+F123</f>
        <v>517.99400000000003</v>
      </c>
      <c r="G114" s="18">
        <f>VLOOKUP(A114,[1]TDSheet!$A:$G,7,0)</f>
        <v>1</v>
      </c>
      <c r="J114" s="51"/>
      <c r="L114" s="2">
        <f t="shared" si="17"/>
        <v>34.521799999999999</v>
      </c>
      <c r="M114" s="25"/>
      <c r="N114" s="25">
        <f t="shared" si="11"/>
        <v>0</v>
      </c>
      <c r="O114" s="25">
        <f>VLOOKUP(A114,[2]TDSheet!$A:$C,3,0)</f>
        <v>0</v>
      </c>
      <c r="P114" s="2">
        <f t="shared" si="12"/>
        <v>15.00483752295651</v>
      </c>
      <c r="Q114" s="2">
        <f t="shared" si="13"/>
        <v>15.00483752295651</v>
      </c>
      <c r="R114" s="2">
        <f>VLOOKUP(A114,[1]TDSheet!$A:$R,18,0)</f>
        <v>62.942999999999998</v>
      </c>
      <c r="S114" s="2">
        <f>VLOOKUP(A114,[1]TDSheet!$A:$S,19,0)</f>
        <v>40.448</v>
      </c>
      <c r="T114" s="2">
        <f>VLOOKUP(A114,[1]TDSheet!$A:$L,12,0)</f>
        <v>57.499400000000001</v>
      </c>
      <c r="V114" s="2">
        <f t="shared" si="14"/>
        <v>0</v>
      </c>
      <c r="W114" s="2">
        <f t="shared" si="15"/>
        <v>0</v>
      </c>
      <c r="Y114" s="46">
        <v>0</v>
      </c>
    </row>
    <row r="115" spans="1:25" ht="11.1" customHeight="1" outlineLevel="1" x14ac:dyDescent="0.2">
      <c r="A115" s="8" t="s">
        <v>118</v>
      </c>
      <c r="B115" s="8" t="s">
        <v>10</v>
      </c>
      <c r="C115" s="9">
        <v>131.374</v>
      </c>
      <c r="D115" s="9"/>
      <c r="E115" s="9"/>
      <c r="F115" s="9">
        <v>131.374</v>
      </c>
      <c r="G115" s="18">
        <f>VLOOKUP(A115,[1]TDSheet!$A:$G,7,0)</f>
        <v>1</v>
      </c>
      <c r="J115" s="51"/>
      <c r="L115" s="2">
        <f t="shared" si="17"/>
        <v>0</v>
      </c>
      <c r="M115" s="25"/>
      <c r="N115" s="25">
        <f t="shared" si="11"/>
        <v>0</v>
      </c>
      <c r="O115" s="25">
        <f>VLOOKUP(A115,[2]TDSheet!$A:$C,3,0)</f>
        <v>0</v>
      </c>
      <c r="P115" s="2" t="e">
        <f t="shared" si="12"/>
        <v>#DIV/0!</v>
      </c>
      <c r="Q115" s="2" t="e">
        <f t="shared" si="13"/>
        <v>#DIV/0!</v>
      </c>
      <c r="R115" s="2">
        <f>VLOOKUP(A115,[1]TDSheet!$A:$R,18,0)</f>
        <v>0.20800000000000002</v>
      </c>
      <c r="S115" s="2">
        <f>VLOOKUP(A115,[1]TDSheet!$A:$S,19,0)</f>
        <v>0.20800000000000002</v>
      </c>
      <c r="T115" s="2">
        <f>VLOOKUP(A115,[1]TDSheet!$A:$L,12,0)</f>
        <v>0</v>
      </c>
      <c r="U115" s="19" t="str">
        <f>VLOOKUP(A115,[1]TDSheet!$A:$U,21,0)</f>
        <v>необходимо увеличить продажи</v>
      </c>
      <c r="V115" s="2">
        <f t="shared" si="14"/>
        <v>0</v>
      </c>
      <c r="W115" s="2">
        <f t="shared" si="15"/>
        <v>0</v>
      </c>
      <c r="Y115" s="46">
        <v>0</v>
      </c>
    </row>
    <row r="116" spans="1:25" ht="11.1" customHeight="1" outlineLevel="1" x14ac:dyDescent="0.2">
      <c r="A116" s="8" t="s">
        <v>119</v>
      </c>
      <c r="B116" s="8" t="s">
        <v>10</v>
      </c>
      <c r="C116" s="9">
        <v>35.232999999999997</v>
      </c>
      <c r="D116" s="9"/>
      <c r="E116" s="9">
        <v>1.83</v>
      </c>
      <c r="F116" s="9">
        <v>33.402999999999999</v>
      </c>
      <c r="G116" s="18">
        <f>VLOOKUP(A116,[1]TDSheet!$A:$G,7,0)</f>
        <v>1</v>
      </c>
      <c r="J116" s="51"/>
      <c r="L116" s="2">
        <f t="shared" si="17"/>
        <v>0.36599999999999999</v>
      </c>
      <c r="M116" s="25"/>
      <c r="N116" s="25">
        <f t="shared" si="11"/>
        <v>0</v>
      </c>
      <c r="O116" s="25">
        <f>VLOOKUP(A116,[2]TDSheet!$A:$C,3,0)</f>
        <v>0</v>
      </c>
      <c r="P116" s="2">
        <f t="shared" si="12"/>
        <v>91.265027322404364</v>
      </c>
      <c r="Q116" s="2">
        <f t="shared" si="13"/>
        <v>91.265027322404364</v>
      </c>
      <c r="R116" s="2">
        <f>VLOOKUP(A116,[1]TDSheet!$A:$R,18,0)</f>
        <v>0</v>
      </c>
      <c r="S116" s="2">
        <f>VLOOKUP(A116,[1]TDSheet!$A:$S,19,0)</f>
        <v>0</v>
      </c>
      <c r="T116" s="2">
        <f>VLOOKUP(A116,[1]TDSheet!$A:$L,12,0)</f>
        <v>0</v>
      </c>
      <c r="U116" s="19" t="str">
        <f>VLOOKUP(A116,[1]TDSheet!$A:$U,21,0)</f>
        <v>необходимо увеличить продажи</v>
      </c>
      <c r="V116" s="2">
        <f t="shared" si="14"/>
        <v>0</v>
      </c>
      <c r="W116" s="2">
        <f t="shared" si="15"/>
        <v>0</v>
      </c>
      <c r="Y116" s="46">
        <v>0</v>
      </c>
    </row>
    <row r="117" spans="1:25" ht="11.1" customHeight="1" outlineLevel="1" x14ac:dyDescent="0.2">
      <c r="A117" s="8" t="s">
        <v>120</v>
      </c>
      <c r="B117" s="8" t="s">
        <v>19</v>
      </c>
      <c r="C117" s="9">
        <v>20</v>
      </c>
      <c r="D117" s="9"/>
      <c r="E117" s="9">
        <v>1</v>
      </c>
      <c r="F117" s="9">
        <v>19</v>
      </c>
      <c r="G117" s="18">
        <f>VLOOKUP(A117,[1]TDSheet!$A:$G,7,0)</f>
        <v>0.4</v>
      </c>
      <c r="J117" s="51"/>
      <c r="L117" s="2">
        <f t="shared" si="17"/>
        <v>0.2</v>
      </c>
      <c r="M117" s="25"/>
      <c r="N117" s="25">
        <f t="shared" si="11"/>
        <v>0</v>
      </c>
      <c r="O117" s="25">
        <f>VLOOKUP(A117,[2]TDSheet!$A:$C,3,0)</f>
        <v>0</v>
      </c>
      <c r="P117" s="2">
        <f t="shared" si="12"/>
        <v>95</v>
      </c>
      <c r="Q117" s="2">
        <f t="shared" si="13"/>
        <v>95</v>
      </c>
      <c r="R117" s="2">
        <f>VLOOKUP(A117,[1]TDSheet!$A:$R,18,0)</f>
        <v>0</v>
      </c>
      <c r="S117" s="2">
        <f>VLOOKUP(A117,[1]TDSheet!$A:$S,19,0)</f>
        <v>0</v>
      </c>
      <c r="T117" s="2">
        <f>VLOOKUP(A117,[1]TDSheet!$A:$L,12,0)</f>
        <v>0</v>
      </c>
      <c r="U117" s="19" t="str">
        <f>VLOOKUP(A117,[1]TDSheet!$A:$U,21,0)</f>
        <v>необходимо увеличить продажи</v>
      </c>
      <c r="V117" s="2">
        <f t="shared" si="14"/>
        <v>0</v>
      </c>
      <c r="W117" s="2">
        <f t="shared" si="15"/>
        <v>0</v>
      </c>
      <c r="Y117" s="46">
        <v>0</v>
      </c>
    </row>
    <row r="118" spans="1:25" ht="11.1" customHeight="1" outlineLevel="1" x14ac:dyDescent="0.2">
      <c r="A118" s="8" t="s">
        <v>121</v>
      </c>
      <c r="B118" s="8" t="s">
        <v>19</v>
      </c>
      <c r="C118" s="9">
        <v>6</v>
      </c>
      <c r="D118" s="9">
        <v>10</v>
      </c>
      <c r="E118" s="9">
        <v>9</v>
      </c>
      <c r="F118" s="9">
        <v>7</v>
      </c>
      <c r="G118" s="18">
        <f>VLOOKUP(A118,[1]TDSheet!$A:$G,7,0)</f>
        <v>0.5</v>
      </c>
      <c r="J118" s="51"/>
      <c r="L118" s="2">
        <f t="shared" si="17"/>
        <v>1.8</v>
      </c>
      <c r="M118" s="25">
        <f>11*L118-F118</f>
        <v>12.8</v>
      </c>
      <c r="N118" s="25">
        <f t="shared" si="11"/>
        <v>10</v>
      </c>
      <c r="O118" s="25">
        <f>VLOOKUP(A118,[2]TDSheet!$A:$C,3,0)</f>
        <v>0</v>
      </c>
      <c r="P118" s="2">
        <f t="shared" si="12"/>
        <v>11</v>
      </c>
      <c r="Q118" s="2">
        <f t="shared" si="13"/>
        <v>3.8888888888888888</v>
      </c>
      <c r="R118" s="2">
        <f>VLOOKUP(A118,[1]TDSheet!$A:$R,18,0)</f>
        <v>1.2</v>
      </c>
      <c r="S118" s="2">
        <f>VLOOKUP(A118,[1]TDSheet!$A:$S,19,0)</f>
        <v>0</v>
      </c>
      <c r="T118" s="2">
        <f>VLOOKUP(A118,[1]TDSheet!$A:$L,12,0)</f>
        <v>1.2</v>
      </c>
      <c r="V118" s="2">
        <f t="shared" si="14"/>
        <v>6.4</v>
      </c>
      <c r="W118" s="2">
        <f t="shared" si="15"/>
        <v>5</v>
      </c>
      <c r="Y118" s="46">
        <v>5</v>
      </c>
    </row>
    <row r="119" spans="1:25" ht="21.95" customHeight="1" outlineLevel="1" x14ac:dyDescent="0.2">
      <c r="A119" s="8" t="s">
        <v>122</v>
      </c>
      <c r="B119" s="8" t="s">
        <v>19</v>
      </c>
      <c r="C119" s="9">
        <v>13</v>
      </c>
      <c r="D119" s="9"/>
      <c r="E119" s="9">
        <v>4</v>
      </c>
      <c r="F119" s="9">
        <v>9</v>
      </c>
      <c r="G119" s="18">
        <f>VLOOKUP(A119,[1]TDSheet!$A:$G,7,0)</f>
        <v>0.35</v>
      </c>
      <c r="J119" s="51">
        <f>VLOOKUP(A119,[1]TDSheet!$A:$M,13,0)</f>
        <v>10</v>
      </c>
      <c r="L119" s="2">
        <f t="shared" si="17"/>
        <v>0.8</v>
      </c>
      <c r="M119" s="25">
        <f t="shared" si="16"/>
        <v>0.60000000000000142</v>
      </c>
      <c r="N119" s="25">
        <f t="shared" si="11"/>
        <v>0</v>
      </c>
      <c r="O119" s="25">
        <f>VLOOKUP(A119,[2]TDSheet!$A:$C,3,0)</f>
        <v>0</v>
      </c>
      <c r="P119" s="2">
        <f t="shared" si="12"/>
        <v>12.000000000000002</v>
      </c>
      <c r="Q119" s="2">
        <f t="shared" si="13"/>
        <v>11.25</v>
      </c>
      <c r="R119" s="2">
        <f>VLOOKUP(A119,[1]TDSheet!$A:$R,18,0)</f>
        <v>0.4</v>
      </c>
      <c r="S119" s="2">
        <f>VLOOKUP(A119,[1]TDSheet!$A:$S,19,0)</f>
        <v>0.4</v>
      </c>
      <c r="T119" s="2">
        <f>VLOOKUP(A119,[1]TDSheet!$A:$L,12,0)</f>
        <v>1.8</v>
      </c>
      <c r="U119" s="26" t="s">
        <v>144</v>
      </c>
      <c r="V119" s="2">
        <f t="shared" si="14"/>
        <v>0.21000000000000049</v>
      </c>
      <c r="W119" s="2">
        <f t="shared" si="15"/>
        <v>0</v>
      </c>
      <c r="Y119" s="46">
        <v>0</v>
      </c>
    </row>
    <row r="120" spans="1:25" ht="11.1" customHeight="1" outlineLevel="1" x14ac:dyDescent="0.2">
      <c r="A120" s="8" t="s">
        <v>123</v>
      </c>
      <c r="B120" s="8" t="s">
        <v>10</v>
      </c>
      <c r="C120" s="9">
        <v>37.247</v>
      </c>
      <c r="D120" s="9"/>
      <c r="E120" s="9"/>
      <c r="F120" s="9"/>
      <c r="G120" s="18">
        <f>VLOOKUP(A120,[1]TDSheet!$A:$G,7,0)</f>
        <v>1</v>
      </c>
      <c r="J120" s="51"/>
      <c r="L120" s="2">
        <f t="shared" si="17"/>
        <v>0</v>
      </c>
      <c r="M120" s="25"/>
      <c r="N120" s="25">
        <f t="shared" si="11"/>
        <v>0</v>
      </c>
      <c r="O120" s="25">
        <f>VLOOKUP(A120,[2]TDSheet!$A:$C,3,0)</f>
        <v>0</v>
      </c>
      <c r="P120" s="2" t="e">
        <f t="shared" si="12"/>
        <v>#DIV/0!</v>
      </c>
      <c r="Q120" s="2" t="e">
        <f t="shared" si="13"/>
        <v>#DIV/0!</v>
      </c>
      <c r="R120" s="2">
        <f>VLOOKUP(A120,[1]TDSheet!$A:$R,18,0)</f>
        <v>0.53200000000000003</v>
      </c>
      <c r="S120" s="2">
        <f>VLOOKUP(A120,[1]TDSheet!$A:$S,19,0)</f>
        <v>0.53200000000000003</v>
      </c>
      <c r="T120" s="2">
        <f>VLOOKUP(A120,[1]TDSheet!$A:$L,12,0)</f>
        <v>0</v>
      </c>
      <c r="V120" s="2">
        <f t="shared" si="14"/>
        <v>0</v>
      </c>
      <c r="W120" s="2">
        <f t="shared" si="15"/>
        <v>0</v>
      </c>
      <c r="Y120" s="46">
        <v>0</v>
      </c>
    </row>
    <row r="121" spans="1:25" ht="11.1" customHeight="1" outlineLevel="1" x14ac:dyDescent="0.2">
      <c r="A121" s="8" t="s">
        <v>124</v>
      </c>
      <c r="B121" s="8" t="s">
        <v>10</v>
      </c>
      <c r="C121" s="9">
        <v>57.685000000000002</v>
      </c>
      <c r="D121" s="9">
        <v>21.605</v>
      </c>
      <c r="E121" s="9">
        <v>10.664999999999999</v>
      </c>
      <c r="F121" s="9">
        <v>68.625</v>
      </c>
      <c r="G121" s="18">
        <f>VLOOKUP(A121,[1]TDSheet!$A:$G,7,0)</f>
        <v>1</v>
      </c>
      <c r="J121" s="51"/>
      <c r="L121" s="2">
        <f t="shared" si="17"/>
        <v>2.133</v>
      </c>
      <c r="M121" s="25"/>
      <c r="N121" s="25">
        <f t="shared" si="11"/>
        <v>0</v>
      </c>
      <c r="O121" s="25">
        <f>VLOOKUP(A121,[2]TDSheet!$A:$C,3,0)</f>
        <v>0</v>
      </c>
      <c r="P121" s="2">
        <f t="shared" si="12"/>
        <v>32.172995780590718</v>
      </c>
      <c r="Q121" s="2">
        <f t="shared" si="13"/>
        <v>32.172995780590718</v>
      </c>
      <c r="R121" s="2">
        <f>VLOOKUP(A121,[1]TDSheet!$A:$R,18,0)</f>
        <v>6.4239999999999995</v>
      </c>
      <c r="S121" s="2">
        <f>VLOOKUP(A121,[1]TDSheet!$A:$S,19,0)</f>
        <v>6.9599999999999991</v>
      </c>
      <c r="T121" s="2">
        <f>VLOOKUP(A121,[1]TDSheet!$A:$L,12,0)</f>
        <v>1.34</v>
      </c>
      <c r="U121" s="19" t="str">
        <f>VLOOKUP(A121,[1]TDSheet!$A:$U,21,0)</f>
        <v>необходимо увеличить продажи</v>
      </c>
      <c r="V121" s="2">
        <f t="shared" si="14"/>
        <v>0</v>
      </c>
      <c r="W121" s="2">
        <f t="shared" si="15"/>
        <v>0</v>
      </c>
      <c r="Y121" s="46">
        <v>0</v>
      </c>
    </row>
    <row r="122" spans="1:25" ht="11.1" customHeight="1" outlineLevel="1" x14ac:dyDescent="0.2">
      <c r="A122" s="8" t="s">
        <v>125</v>
      </c>
      <c r="B122" s="8" t="s">
        <v>19</v>
      </c>
      <c r="C122" s="9">
        <v>12</v>
      </c>
      <c r="D122" s="9"/>
      <c r="E122" s="9"/>
      <c r="F122" s="9">
        <v>12</v>
      </c>
      <c r="G122" s="18">
        <f>VLOOKUP(A122,[1]TDSheet!$A:$G,7,0)</f>
        <v>0.28000000000000003</v>
      </c>
      <c r="J122" s="51"/>
      <c r="L122" s="2">
        <f t="shared" si="17"/>
        <v>0</v>
      </c>
      <c r="M122" s="25"/>
      <c r="N122" s="25">
        <f t="shared" si="11"/>
        <v>0</v>
      </c>
      <c r="O122" s="25">
        <f>VLOOKUP(A122,[2]TDSheet!$A:$C,3,0)</f>
        <v>0</v>
      </c>
      <c r="P122" s="2" t="e">
        <f t="shared" si="12"/>
        <v>#DIV/0!</v>
      </c>
      <c r="Q122" s="2" t="e">
        <f t="shared" si="13"/>
        <v>#DIV/0!</v>
      </c>
      <c r="R122" s="2">
        <f>VLOOKUP(A122,[1]TDSheet!$A:$R,18,0)</f>
        <v>0</v>
      </c>
      <c r="S122" s="2">
        <f>VLOOKUP(A122,[1]TDSheet!$A:$S,19,0)</f>
        <v>0</v>
      </c>
      <c r="T122" s="2">
        <f>VLOOKUP(A122,[1]TDSheet!$A:$L,12,0)</f>
        <v>0</v>
      </c>
      <c r="U122" s="26" t="s">
        <v>144</v>
      </c>
      <c r="V122" s="2">
        <f t="shared" si="14"/>
        <v>0</v>
      </c>
      <c r="W122" s="2">
        <f t="shared" si="15"/>
        <v>0</v>
      </c>
      <c r="Y122" s="46">
        <v>0</v>
      </c>
    </row>
    <row r="123" spans="1:25" ht="11.1" customHeight="1" outlineLevel="1" x14ac:dyDescent="0.2">
      <c r="A123" s="22" t="s">
        <v>127</v>
      </c>
      <c r="B123" s="8" t="s">
        <v>10</v>
      </c>
      <c r="C123" s="9">
        <v>-1.34</v>
      </c>
      <c r="D123" s="9"/>
      <c r="E123" s="9">
        <v>2.69</v>
      </c>
      <c r="F123" s="24">
        <v>-4.03</v>
      </c>
      <c r="G123" s="18">
        <f>VLOOKUP(A123,[1]TDSheet!$A:$G,7,0)</f>
        <v>0</v>
      </c>
      <c r="J123" s="51"/>
      <c r="L123" s="2">
        <f t="shared" si="17"/>
        <v>0.53800000000000003</v>
      </c>
      <c r="M123" s="25"/>
      <c r="N123" s="25"/>
      <c r="O123" s="25"/>
      <c r="P123" s="2">
        <f t="shared" si="12"/>
        <v>-7.4907063197026025</v>
      </c>
      <c r="Q123" s="2">
        <f t="shared" si="13"/>
        <v>-7.4907063197026025</v>
      </c>
      <c r="R123" s="2">
        <f>VLOOKUP(A123,[1]TDSheet!$A:$R,18,0)</f>
        <v>0</v>
      </c>
      <c r="S123" s="2">
        <f>VLOOKUP(A123,[1]TDSheet!$A:$S,19,0)</f>
        <v>0</v>
      </c>
      <c r="T123" s="2">
        <f>VLOOKUP(A123,[1]TDSheet!$A:$L,12,0)</f>
        <v>0.26800000000000002</v>
      </c>
      <c r="V123" s="2">
        <f t="shared" si="14"/>
        <v>0</v>
      </c>
      <c r="W123" s="2">
        <f t="shared" si="15"/>
        <v>0</v>
      </c>
      <c r="Y123" s="46">
        <v>0</v>
      </c>
    </row>
    <row r="124" spans="1:25" ht="11.1" customHeight="1" outlineLevel="1" x14ac:dyDescent="0.2">
      <c r="A124" s="22" t="s">
        <v>128</v>
      </c>
      <c r="B124" s="8" t="s">
        <v>19</v>
      </c>
      <c r="C124" s="9">
        <v>-7</v>
      </c>
      <c r="D124" s="9"/>
      <c r="E124" s="9">
        <v>10</v>
      </c>
      <c r="F124" s="23">
        <v>-16</v>
      </c>
      <c r="G124" s="18">
        <f>VLOOKUP(A124,[1]TDSheet!$A:$G,7,0)</f>
        <v>0</v>
      </c>
      <c r="J124" s="51"/>
      <c r="L124" s="2">
        <f t="shared" si="17"/>
        <v>2</v>
      </c>
      <c r="M124" s="25"/>
      <c r="N124" s="25"/>
      <c r="O124" s="25"/>
      <c r="P124" s="2">
        <f t="shared" si="12"/>
        <v>-8</v>
      </c>
      <c r="Q124" s="2">
        <f t="shared" si="13"/>
        <v>-8</v>
      </c>
      <c r="R124" s="2">
        <f>VLOOKUP(A124,[1]TDSheet!$A:$R,18,0)</f>
        <v>0</v>
      </c>
      <c r="S124" s="2">
        <f>VLOOKUP(A124,[1]TDSheet!$A:$S,19,0)</f>
        <v>0</v>
      </c>
      <c r="T124" s="2">
        <f>VLOOKUP(A124,[1]TDSheet!$A:$L,12,0)</f>
        <v>1.4</v>
      </c>
      <c r="V124" s="2">
        <f t="shared" si="14"/>
        <v>0</v>
      </c>
      <c r="W124" s="2">
        <f t="shared" si="15"/>
        <v>0</v>
      </c>
      <c r="Y124" s="46">
        <v>0</v>
      </c>
    </row>
    <row r="125" spans="1:25" ht="11.1" customHeight="1" outlineLevel="1" x14ac:dyDescent="0.2">
      <c r="A125" s="22" t="s">
        <v>129</v>
      </c>
      <c r="B125" s="8" t="s">
        <v>19</v>
      </c>
      <c r="C125" s="9">
        <v>-2</v>
      </c>
      <c r="D125" s="9"/>
      <c r="E125" s="9">
        <v>4</v>
      </c>
      <c r="F125" s="24">
        <v>-7</v>
      </c>
      <c r="G125" s="18">
        <f>VLOOKUP(A125,[1]TDSheet!$A:$G,7,0)</f>
        <v>0</v>
      </c>
      <c r="J125" s="51"/>
      <c r="L125" s="2">
        <f t="shared" si="17"/>
        <v>0.8</v>
      </c>
      <c r="M125" s="28"/>
      <c r="N125" s="25"/>
      <c r="O125" s="25"/>
      <c r="P125" s="2">
        <f t="shared" si="12"/>
        <v>-8.75</v>
      </c>
      <c r="Q125" s="2">
        <f t="shared" si="13"/>
        <v>-8.75</v>
      </c>
      <c r="R125" s="2">
        <f>VLOOKUP(A125,[1]TDSheet!$A:$R,18,0)</f>
        <v>0</v>
      </c>
      <c r="S125" s="2">
        <f>VLOOKUP(A125,[1]TDSheet!$A:$S,19,0)</f>
        <v>0</v>
      </c>
      <c r="T125" s="2">
        <f>VLOOKUP(A125,[1]TDSheet!$A:$L,12,0)</f>
        <v>0.4</v>
      </c>
      <c r="V125" s="2">
        <f t="shared" si="14"/>
        <v>0</v>
      </c>
      <c r="W125" s="2">
        <f t="shared" si="15"/>
        <v>0</v>
      </c>
      <c r="Y125" s="46">
        <v>0</v>
      </c>
    </row>
    <row r="126" spans="1:25" ht="11.45" customHeight="1" x14ac:dyDescent="0.2">
      <c r="O126" s="25"/>
      <c r="W126" s="2">
        <f t="shared" si="15"/>
        <v>0</v>
      </c>
      <c r="Y126" s="46"/>
    </row>
    <row r="127" spans="1:25" ht="11.45" customHeight="1" x14ac:dyDescent="0.2">
      <c r="O127" s="25"/>
      <c r="W127" s="2">
        <f t="shared" si="15"/>
        <v>0</v>
      </c>
      <c r="Y127" s="46"/>
    </row>
    <row r="128" spans="1:25" ht="11.45" customHeight="1" thickBot="1" x14ac:dyDescent="0.25">
      <c r="O128" s="29"/>
      <c r="W128" s="2">
        <f t="shared" si="15"/>
        <v>0</v>
      </c>
      <c r="Y128" s="46"/>
    </row>
    <row r="129" spans="1:25" ht="11.45" customHeight="1" x14ac:dyDescent="0.2">
      <c r="A129" s="30" t="s">
        <v>147</v>
      </c>
      <c r="B129" s="31" t="s">
        <v>19</v>
      </c>
      <c r="C129" s="60"/>
      <c r="D129" s="60"/>
      <c r="E129" s="60"/>
      <c r="F129" s="60"/>
      <c r="G129" s="63">
        <v>0.4</v>
      </c>
      <c r="H129" s="32"/>
      <c r="I129" s="32"/>
      <c r="J129" s="52"/>
      <c r="K129" s="32"/>
      <c r="L129" s="32"/>
      <c r="M129" s="32"/>
      <c r="N129" s="57">
        <f>Y129/0.4</f>
        <v>20</v>
      </c>
      <c r="O129" s="33">
        <v>20</v>
      </c>
      <c r="P129" s="32"/>
      <c r="Q129" s="32"/>
      <c r="R129" s="32"/>
      <c r="S129" s="32"/>
      <c r="T129" s="32"/>
      <c r="U129" s="34" t="s">
        <v>142</v>
      </c>
      <c r="W129" s="2">
        <f t="shared" si="15"/>
        <v>8</v>
      </c>
      <c r="Y129" s="46">
        <v>8</v>
      </c>
    </row>
    <row r="130" spans="1:25" ht="11.45" customHeight="1" x14ac:dyDescent="0.2">
      <c r="A130" s="35" t="s">
        <v>148</v>
      </c>
      <c r="B130" s="36" t="s">
        <v>19</v>
      </c>
      <c r="C130" s="61"/>
      <c r="D130" s="61"/>
      <c r="E130" s="61"/>
      <c r="F130" s="61"/>
      <c r="G130" s="64">
        <v>0.4</v>
      </c>
      <c r="H130" s="37"/>
      <c r="I130" s="37"/>
      <c r="J130" s="53"/>
      <c r="K130" s="37"/>
      <c r="L130" s="37"/>
      <c r="M130" s="37"/>
      <c r="N130" s="55">
        <f>Y130/0.4</f>
        <v>20</v>
      </c>
      <c r="O130" s="25">
        <v>20</v>
      </c>
      <c r="P130" s="37"/>
      <c r="Q130" s="37"/>
      <c r="R130" s="37"/>
      <c r="S130" s="37"/>
      <c r="T130" s="37"/>
      <c r="U130" s="38" t="s">
        <v>142</v>
      </c>
      <c r="W130" s="2">
        <f t="shared" si="15"/>
        <v>8</v>
      </c>
      <c r="Y130" s="46">
        <v>8</v>
      </c>
    </row>
    <row r="131" spans="1:25" ht="11.45" customHeight="1" x14ac:dyDescent="0.2">
      <c r="A131" s="35" t="s">
        <v>149</v>
      </c>
      <c r="B131" s="36" t="s">
        <v>19</v>
      </c>
      <c r="C131" s="61"/>
      <c r="D131" s="61"/>
      <c r="E131" s="61"/>
      <c r="F131" s="61"/>
      <c r="G131" s="64">
        <v>0.1</v>
      </c>
      <c r="H131" s="37"/>
      <c r="I131" s="37"/>
      <c r="J131" s="53"/>
      <c r="K131" s="37"/>
      <c r="L131" s="37"/>
      <c r="M131" s="37"/>
      <c r="N131" s="55">
        <f>Y131/0.1</f>
        <v>200</v>
      </c>
      <c r="O131" s="25">
        <v>200</v>
      </c>
      <c r="P131" s="37"/>
      <c r="Q131" s="37"/>
      <c r="R131" s="37"/>
      <c r="S131" s="37"/>
      <c r="T131" s="37"/>
      <c r="U131" s="38" t="s">
        <v>142</v>
      </c>
      <c r="W131" s="2">
        <f t="shared" si="15"/>
        <v>20</v>
      </c>
      <c r="Y131" s="46">
        <v>20</v>
      </c>
    </row>
    <row r="132" spans="1:25" ht="11.45" customHeight="1" x14ac:dyDescent="0.2">
      <c r="A132" s="35" t="s">
        <v>150</v>
      </c>
      <c r="B132" s="36" t="s">
        <v>19</v>
      </c>
      <c r="C132" s="61"/>
      <c r="D132" s="61"/>
      <c r="E132" s="61"/>
      <c r="F132" s="61"/>
      <c r="G132" s="64">
        <v>0.1</v>
      </c>
      <c r="H132" s="37"/>
      <c r="I132" s="37"/>
      <c r="J132" s="53"/>
      <c r="K132" s="37"/>
      <c r="L132" s="37"/>
      <c r="M132" s="37"/>
      <c r="N132" s="55">
        <f>Y132/0.1</f>
        <v>200</v>
      </c>
      <c r="O132" s="25">
        <v>200</v>
      </c>
      <c r="P132" s="37"/>
      <c r="Q132" s="37"/>
      <c r="R132" s="37"/>
      <c r="S132" s="37"/>
      <c r="T132" s="37"/>
      <c r="U132" s="38" t="s">
        <v>142</v>
      </c>
      <c r="W132" s="2">
        <f t="shared" si="15"/>
        <v>20</v>
      </c>
      <c r="Y132" s="46">
        <v>20</v>
      </c>
    </row>
    <row r="133" spans="1:25" ht="11.45" customHeight="1" x14ac:dyDescent="0.2">
      <c r="A133" s="35" t="s">
        <v>151</v>
      </c>
      <c r="B133" s="36" t="s">
        <v>19</v>
      </c>
      <c r="C133" s="61"/>
      <c r="D133" s="61"/>
      <c r="E133" s="61"/>
      <c r="F133" s="61"/>
      <c r="G133" s="64">
        <v>0.1</v>
      </c>
      <c r="H133" s="37"/>
      <c r="I133" s="37"/>
      <c r="J133" s="53"/>
      <c r="K133" s="37"/>
      <c r="L133" s="37"/>
      <c r="M133" s="37"/>
      <c r="N133" s="55">
        <f>Y133/0.1</f>
        <v>200</v>
      </c>
      <c r="O133" s="25">
        <v>200</v>
      </c>
      <c r="P133" s="37"/>
      <c r="Q133" s="37"/>
      <c r="R133" s="37"/>
      <c r="S133" s="37"/>
      <c r="T133" s="37"/>
      <c r="U133" s="38" t="s">
        <v>142</v>
      </c>
      <c r="W133" s="2">
        <f t="shared" si="15"/>
        <v>20</v>
      </c>
      <c r="Y133" s="46">
        <v>20</v>
      </c>
    </row>
    <row r="134" spans="1:25" ht="11.45" customHeight="1" x14ac:dyDescent="0.2">
      <c r="A134" s="35" t="s">
        <v>152</v>
      </c>
      <c r="B134" s="36" t="s">
        <v>19</v>
      </c>
      <c r="C134" s="61"/>
      <c r="D134" s="61"/>
      <c r="E134" s="61"/>
      <c r="F134" s="61"/>
      <c r="G134" s="64">
        <v>0.3</v>
      </c>
      <c r="H134" s="37"/>
      <c r="I134" s="37"/>
      <c r="J134" s="53"/>
      <c r="K134" s="37"/>
      <c r="L134" s="37"/>
      <c r="M134" s="37"/>
      <c r="N134" s="55">
        <f>Y134/0.3</f>
        <v>50</v>
      </c>
      <c r="O134" s="25">
        <v>50</v>
      </c>
      <c r="P134" s="37"/>
      <c r="Q134" s="37"/>
      <c r="R134" s="37"/>
      <c r="S134" s="37"/>
      <c r="T134" s="37"/>
      <c r="U134" s="38" t="s">
        <v>142</v>
      </c>
      <c r="W134" s="2">
        <f t="shared" si="15"/>
        <v>15</v>
      </c>
      <c r="Y134" s="46">
        <v>15</v>
      </c>
    </row>
    <row r="135" spans="1:25" ht="11.45" customHeight="1" x14ac:dyDescent="0.2">
      <c r="A135" s="35" t="s">
        <v>153</v>
      </c>
      <c r="B135" s="36" t="s">
        <v>19</v>
      </c>
      <c r="C135" s="61"/>
      <c r="D135" s="61"/>
      <c r="E135" s="61"/>
      <c r="F135" s="61"/>
      <c r="G135" s="64">
        <v>0.38</v>
      </c>
      <c r="H135" s="37"/>
      <c r="I135" s="37"/>
      <c r="J135" s="53"/>
      <c r="K135" s="37"/>
      <c r="L135" s="37"/>
      <c r="M135" s="37"/>
      <c r="N135" s="55">
        <f>Y135/0.38</f>
        <v>50</v>
      </c>
      <c r="O135" s="25">
        <v>50</v>
      </c>
      <c r="P135" s="37"/>
      <c r="Q135" s="37"/>
      <c r="R135" s="37"/>
      <c r="S135" s="37"/>
      <c r="T135" s="37"/>
      <c r="U135" s="38" t="s">
        <v>142</v>
      </c>
      <c r="W135" s="2">
        <f t="shared" ref="W135:W140" si="18">N135*G135</f>
        <v>19</v>
      </c>
      <c r="Y135" s="46">
        <v>19</v>
      </c>
    </row>
    <row r="136" spans="1:25" ht="11.45" customHeight="1" x14ac:dyDescent="0.2">
      <c r="A136" s="35" t="s">
        <v>154</v>
      </c>
      <c r="B136" s="36" t="s">
        <v>19</v>
      </c>
      <c r="C136" s="61"/>
      <c r="D136" s="61"/>
      <c r="E136" s="61"/>
      <c r="F136" s="61"/>
      <c r="G136" s="64">
        <v>0.6</v>
      </c>
      <c r="H136" s="37"/>
      <c r="I136" s="37"/>
      <c r="J136" s="53"/>
      <c r="K136" s="37"/>
      <c r="L136" s="37"/>
      <c r="M136" s="37"/>
      <c r="N136" s="55">
        <f>Y136/0.6</f>
        <v>20</v>
      </c>
      <c r="O136" s="25">
        <v>20</v>
      </c>
      <c r="P136" s="37"/>
      <c r="Q136" s="37"/>
      <c r="R136" s="37"/>
      <c r="S136" s="37"/>
      <c r="T136" s="37"/>
      <c r="U136" s="38" t="s">
        <v>142</v>
      </c>
      <c r="W136" s="2">
        <f t="shared" si="18"/>
        <v>12</v>
      </c>
      <c r="Y136" s="46">
        <v>12</v>
      </c>
    </row>
    <row r="137" spans="1:25" ht="11.45" customHeight="1" x14ac:dyDescent="0.2">
      <c r="A137" s="35" t="s">
        <v>155</v>
      </c>
      <c r="B137" s="36" t="s">
        <v>19</v>
      </c>
      <c r="C137" s="61"/>
      <c r="D137" s="61"/>
      <c r="E137" s="61"/>
      <c r="F137" s="61"/>
      <c r="G137" s="64">
        <v>0.6</v>
      </c>
      <c r="H137" s="37"/>
      <c r="I137" s="37"/>
      <c r="J137" s="53"/>
      <c r="K137" s="37"/>
      <c r="L137" s="37"/>
      <c r="M137" s="37"/>
      <c r="N137" s="55">
        <f>Y137/0.6</f>
        <v>20</v>
      </c>
      <c r="O137" s="25">
        <v>20</v>
      </c>
      <c r="P137" s="37"/>
      <c r="Q137" s="37"/>
      <c r="R137" s="37"/>
      <c r="S137" s="37"/>
      <c r="T137" s="37"/>
      <c r="U137" s="38" t="s">
        <v>142</v>
      </c>
      <c r="W137" s="2">
        <f t="shared" si="18"/>
        <v>12</v>
      </c>
      <c r="Y137" s="46">
        <v>12</v>
      </c>
    </row>
    <row r="138" spans="1:25" ht="11.45" customHeight="1" x14ac:dyDescent="0.2">
      <c r="A138" s="35" t="s">
        <v>156</v>
      </c>
      <c r="B138" s="36" t="s">
        <v>19</v>
      </c>
      <c r="C138" s="61"/>
      <c r="D138" s="61"/>
      <c r="E138" s="61"/>
      <c r="F138" s="61"/>
      <c r="G138" s="64">
        <v>0.6</v>
      </c>
      <c r="H138" s="37"/>
      <c r="I138" s="37"/>
      <c r="J138" s="53"/>
      <c r="K138" s="37"/>
      <c r="L138" s="37"/>
      <c r="M138" s="37"/>
      <c r="N138" s="55">
        <f>Y138/0.6</f>
        <v>20</v>
      </c>
      <c r="O138" s="25">
        <v>20</v>
      </c>
      <c r="P138" s="37"/>
      <c r="Q138" s="37"/>
      <c r="R138" s="37"/>
      <c r="S138" s="37"/>
      <c r="T138" s="37"/>
      <c r="U138" s="38" t="s">
        <v>142</v>
      </c>
      <c r="W138" s="2">
        <f t="shared" si="18"/>
        <v>12</v>
      </c>
      <c r="Y138" s="46">
        <v>12</v>
      </c>
    </row>
    <row r="139" spans="1:25" ht="11.45" customHeight="1" x14ac:dyDescent="0.2">
      <c r="A139" s="35" t="s">
        <v>157</v>
      </c>
      <c r="B139" s="36" t="s">
        <v>19</v>
      </c>
      <c r="C139" s="61"/>
      <c r="D139" s="61"/>
      <c r="E139" s="61"/>
      <c r="F139" s="61"/>
      <c r="G139" s="64">
        <v>0.03</v>
      </c>
      <c r="H139" s="37"/>
      <c r="I139" s="37"/>
      <c r="J139" s="53"/>
      <c r="K139" s="37"/>
      <c r="L139" s="37"/>
      <c r="M139" s="37"/>
      <c r="N139" s="55">
        <f>Y139/0.03</f>
        <v>100</v>
      </c>
      <c r="O139" s="25">
        <v>100</v>
      </c>
      <c r="P139" s="37"/>
      <c r="Q139" s="37"/>
      <c r="R139" s="37"/>
      <c r="S139" s="37"/>
      <c r="T139" s="37"/>
      <c r="U139" s="38" t="s">
        <v>142</v>
      </c>
      <c r="W139" s="2">
        <f t="shared" si="18"/>
        <v>3</v>
      </c>
      <c r="Y139" s="46">
        <v>3</v>
      </c>
    </row>
    <row r="140" spans="1:25" ht="11.45" customHeight="1" thickBot="1" x14ac:dyDescent="0.25">
      <c r="A140" s="39" t="s">
        <v>158</v>
      </c>
      <c r="B140" s="40" t="s">
        <v>10</v>
      </c>
      <c r="C140" s="62"/>
      <c r="D140" s="62"/>
      <c r="E140" s="62"/>
      <c r="F140" s="62"/>
      <c r="G140" s="65">
        <v>1</v>
      </c>
      <c r="H140" s="41"/>
      <c r="I140" s="41"/>
      <c r="J140" s="54"/>
      <c r="K140" s="41"/>
      <c r="L140" s="41"/>
      <c r="M140" s="41"/>
      <c r="N140" s="58">
        <f>Y140</f>
        <v>5</v>
      </c>
      <c r="O140" s="42">
        <v>5</v>
      </c>
      <c r="P140" s="41"/>
      <c r="Q140" s="41"/>
      <c r="R140" s="41"/>
      <c r="S140" s="41"/>
      <c r="T140" s="41"/>
      <c r="U140" s="43" t="s">
        <v>142</v>
      </c>
      <c r="W140" s="2">
        <f t="shared" si="18"/>
        <v>5</v>
      </c>
      <c r="Y140" s="46">
        <v>5</v>
      </c>
    </row>
  </sheetData>
  <autoFilter ref="A3:W140" xr:uid="{F59C1300-FD00-4BDE-9F67-29621AC6A916}"/>
  <mergeCells count="1">
    <mergeCell ref="N1:N2"/>
  </mergeCells>
  <pageMargins left="0.19685039370078741" right="0.19685039370078741" top="0.74803149606299213" bottom="0.78740157480314965" header="0.51181102362204722" footer="0.51181102362204722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2023-09-26T09:25:07Z</cp:lastPrinted>
  <dcterms:modified xsi:type="dcterms:W3CDTF">2023-09-29T09:07:55Z</dcterms:modified>
</cp:coreProperties>
</file>