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3C1F8B8D-3D2E-45FD-A865-478F6ECD7D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64" i="1" l="1"/>
  <c r="Q64" i="1" s="1"/>
  <c r="P65" i="1"/>
  <c r="Q65" i="1" s="1"/>
  <c r="P66" i="1"/>
  <c r="Q66" i="1" s="1"/>
  <c r="P67" i="1"/>
  <c r="Q67" i="1" s="1"/>
  <c r="P68" i="1"/>
  <c r="P47" i="1"/>
  <c r="P48" i="1"/>
  <c r="P49" i="1"/>
  <c r="P50" i="1"/>
  <c r="P51" i="1"/>
  <c r="P52" i="1"/>
  <c r="P53" i="1"/>
  <c r="P54" i="1"/>
  <c r="P55" i="1"/>
  <c r="Q55" i="1" s="1"/>
  <c r="P56" i="1"/>
  <c r="Q56" i="1" s="1"/>
  <c r="P57" i="1"/>
  <c r="Q57" i="1" s="1"/>
  <c r="P58" i="1"/>
  <c r="Q58" i="1" s="1"/>
  <c r="P59" i="1"/>
  <c r="Q59" i="1" s="1"/>
  <c r="P60" i="1"/>
  <c r="Q60" i="1" s="1"/>
  <c r="P61" i="1"/>
  <c r="Q61" i="1" s="1"/>
  <c r="P62" i="1"/>
  <c r="Q62" i="1" s="1"/>
  <c r="P63" i="1"/>
  <c r="Q63" i="1" s="1"/>
  <c r="P35" i="1"/>
  <c r="P36" i="1"/>
  <c r="P37" i="1"/>
  <c r="P38" i="1"/>
  <c r="P39" i="1"/>
  <c r="P40" i="1"/>
  <c r="P41" i="1"/>
  <c r="P42" i="1"/>
  <c r="P43" i="1"/>
  <c r="P44" i="1"/>
  <c r="P45" i="1"/>
  <c r="P46" i="1"/>
  <c r="P34" i="1"/>
  <c r="P11" i="1"/>
  <c r="P12" i="1"/>
  <c r="Q12" i="1" s="1"/>
  <c r="P13" i="1"/>
  <c r="P14" i="1"/>
  <c r="Q14" i="1" s="1"/>
  <c r="P15" i="1"/>
  <c r="P16" i="1"/>
  <c r="Q16" i="1" s="1"/>
  <c r="P17" i="1"/>
  <c r="P18" i="1"/>
  <c r="Q18" i="1" s="1"/>
  <c r="P19" i="1"/>
  <c r="P20" i="1"/>
  <c r="Q20" i="1" s="1"/>
  <c r="P21" i="1"/>
  <c r="P22" i="1"/>
  <c r="P23" i="1"/>
  <c r="P24" i="1"/>
  <c r="Q24" i="1" s="1"/>
  <c r="P25" i="1"/>
  <c r="P26" i="1"/>
  <c r="Q26" i="1" s="1"/>
  <c r="P27" i="1"/>
  <c r="P28" i="1"/>
  <c r="Q28" i="1" s="1"/>
  <c r="P29" i="1"/>
  <c r="P30" i="1"/>
  <c r="Q30" i="1" s="1"/>
  <c r="P31" i="1"/>
  <c r="Q31" i="1" s="1"/>
  <c r="P32" i="1"/>
  <c r="Q32" i="1" s="1"/>
  <c r="P33" i="1"/>
  <c r="Q33" i="1" s="1"/>
  <c r="O11" i="1"/>
  <c r="Q11" i="1" s="1"/>
  <c r="O12" i="1"/>
  <c r="O13" i="1"/>
  <c r="Q13" i="1" s="1"/>
  <c r="O14" i="1"/>
  <c r="O15" i="1"/>
  <c r="Q15" i="1" s="1"/>
  <c r="O16" i="1"/>
  <c r="O17" i="1"/>
  <c r="Q17" i="1" s="1"/>
  <c r="O18" i="1"/>
  <c r="O19" i="1"/>
  <c r="Q19" i="1" s="1"/>
  <c r="O20" i="1"/>
  <c r="O21" i="1"/>
  <c r="Q21" i="1" s="1"/>
  <c r="O22" i="1"/>
  <c r="O23" i="1"/>
  <c r="Q23" i="1" s="1"/>
  <c r="O24" i="1"/>
  <c r="O25" i="1"/>
  <c r="Q25" i="1" s="1"/>
  <c r="O26" i="1"/>
  <c r="O27" i="1"/>
  <c r="Q27" i="1" s="1"/>
  <c r="O28" i="1"/>
  <c r="O29" i="1"/>
  <c r="Q29" i="1" s="1"/>
  <c r="P10" i="1"/>
  <c r="O10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E29" i="1"/>
  <c r="F29" i="1" s="1"/>
  <c r="E32" i="1"/>
  <c r="F32" i="1" s="1"/>
  <c r="E66" i="1"/>
  <c r="F66" i="1" s="1"/>
  <c r="E65" i="1"/>
  <c r="F65" i="1" s="1"/>
  <c r="E64" i="1"/>
  <c r="F64" i="1" s="1"/>
  <c r="E63" i="1"/>
  <c r="F63" i="1" s="1"/>
  <c r="E62" i="1"/>
  <c r="F62" i="1" s="1"/>
  <c r="G72" i="1"/>
  <c r="G71" i="1" s="1"/>
  <c r="D72" i="1"/>
  <c r="E72" i="1" s="1"/>
  <c r="Q71" i="1"/>
  <c r="P71" i="1"/>
  <c r="O71" i="1"/>
  <c r="K71" i="1"/>
  <c r="H71" i="1"/>
  <c r="Q70" i="1"/>
  <c r="P70" i="1"/>
  <c r="O70" i="1"/>
  <c r="K70" i="1"/>
  <c r="H70" i="1"/>
  <c r="G70" i="1"/>
  <c r="D70" i="1"/>
  <c r="E70" i="1" s="1"/>
  <c r="E61" i="1"/>
  <c r="F61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E26" i="1"/>
  <c r="F26" i="1" s="1"/>
  <c r="E27" i="1"/>
  <c r="F27" i="1" s="1"/>
  <c r="E28" i="1"/>
  <c r="F28" i="1" s="1"/>
  <c r="E30" i="1"/>
  <c r="F30" i="1" s="1"/>
  <c r="E31" i="1"/>
  <c r="F31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9" i="1"/>
  <c r="F59" i="1" s="1"/>
  <c r="E60" i="1"/>
  <c r="F60" i="1" s="1"/>
  <c r="J11" i="1"/>
  <c r="M11" i="1"/>
  <c r="Q10" i="1" l="1"/>
  <c r="Q22" i="1"/>
  <c r="D71" i="1"/>
  <c r="E71" i="1" s="1"/>
  <c r="F72" i="1"/>
  <c r="Q78" i="1"/>
  <c r="Q79" i="1"/>
  <c r="O77" i="1"/>
  <c r="Q77" i="1" s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8" i="1"/>
  <c r="Q49" i="1"/>
  <c r="Q50" i="1"/>
  <c r="Q51" i="1"/>
  <c r="Q52" i="1"/>
  <c r="Q53" i="1"/>
  <c r="Q82" i="1" l="1"/>
  <c r="Q83" i="1" s="1"/>
  <c r="P82" i="1"/>
  <c r="P83" i="1" s="1"/>
  <c r="O82" i="1"/>
  <c r="O83" i="1" s="1"/>
  <c r="K82" i="1"/>
  <c r="K83" i="1" s="1"/>
  <c r="H82" i="1"/>
  <c r="H83" i="1" s="1"/>
  <c r="G82" i="1"/>
  <c r="G83" i="1" s="1"/>
  <c r="D82" i="1"/>
  <c r="D83" i="1" s="1"/>
  <c r="E83" i="1" s="1"/>
  <c r="H9" i="1"/>
  <c r="K76" i="1"/>
  <c r="H76" i="1"/>
  <c r="E79" i="1"/>
  <c r="F79" i="1" s="1"/>
  <c r="Q76" i="1"/>
  <c r="P76" i="1"/>
  <c r="O76" i="1"/>
  <c r="G76" i="1"/>
  <c r="D76" i="1"/>
  <c r="E76" i="1" s="1"/>
  <c r="G74" i="1"/>
  <c r="D74" i="1"/>
  <c r="E74" i="1" s="1"/>
  <c r="E58" i="1"/>
  <c r="H58" i="1"/>
  <c r="F25" i="1"/>
  <c r="F17" i="1"/>
  <c r="E73" i="1"/>
  <c r="F73" i="1" s="1"/>
  <c r="E75" i="1"/>
  <c r="F75" i="1" s="1"/>
  <c r="E77" i="1"/>
  <c r="F77" i="1" s="1"/>
  <c r="E78" i="1"/>
  <c r="F78" i="1" s="1"/>
  <c r="P9" i="1"/>
  <c r="O9" i="1"/>
  <c r="K9" i="1"/>
  <c r="F74" i="1" l="1"/>
  <c r="E82" i="1"/>
  <c r="D9" i="1"/>
  <c r="E9" i="1" s="1"/>
  <c r="F58" i="1"/>
  <c r="Q9" i="1"/>
  <c r="G9" i="1" l="1"/>
</calcChain>
</file>

<file path=xl/sharedStrings.xml><?xml version="1.0" encoding="utf-8"?>
<sst xmlns="http://schemas.openxmlformats.org/spreadsheetml/2006/main" count="106" uniqueCount="100">
  <si>
    <t>Инструкция к заполнению отчёта</t>
  </si>
  <si>
    <t>Выгружается из 1С</t>
  </si>
  <si>
    <t>Считается автоматически по формуле: Продажи/30</t>
  </si>
  <si>
    <t>Считается автоматически по формуле: Остаток/ Продажи</t>
  </si>
  <si>
    <t>Общий остаток. Выгружается из 1С</t>
  </si>
  <si>
    <t xml:space="preserve">1С </t>
  </si>
  <si>
    <t>Считается автоматически</t>
  </si>
  <si>
    <t>№ п/п</t>
  </si>
  <si>
    <t>Наименование позиции</t>
  </si>
  <si>
    <t>Продажи (кг.)</t>
  </si>
  <si>
    <t>Запас в кал.д.</t>
  </si>
  <si>
    <t>Фрешность (кг.)</t>
  </si>
  <si>
    <t>Стоимостная оценка остатков под риском</t>
  </si>
  <si>
    <t>Продажи за 30 календарных дней</t>
  </si>
  <si>
    <t xml:space="preserve">Ср. продажи за 1 кал. д. </t>
  </si>
  <si>
    <t>Остаток</t>
  </si>
  <si>
    <t>50-30%</t>
  </si>
  <si>
    <t>&lt;30%</t>
  </si>
  <si>
    <t>Цена закупочная</t>
  </si>
  <si>
    <t>Сумма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</si>
  <si>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</si>
  <si>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</si>
  <si>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</si>
  <si>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311 Ветчина Запекуша с сочным окороком Вязанка ВЕС  ПОКОМ</t>
  </si>
  <si>
    <t xml:space="preserve"> 330  Колбаса вареная Филейская ТМ Вязанка ТС Классическая ВЕС  ПОКОМ</t>
  </si>
  <si>
    <t xml:space="preserve"> 025  Колбаса Молочная стародворская, Вязанка вектор 0,5 кг,ПОКОМ</t>
  </si>
  <si>
    <t xml:space="preserve"> 200  Ветчина Дугушка ТМ Стародворье, вектор в/у    ПОКОМ</t>
  </si>
  <si>
    <t xml:space="preserve"> 222  Колбаса Докторская стародворская, ВЕС, ВсхЗв   ПОКОМ</t>
  </si>
  <si>
    <t xml:space="preserve"> 246  Колбаса Стародворская,ТС Старый двор  ПОКОМ</t>
  </si>
  <si>
    <t xml:space="preserve"> 248  Сардельки Сочные ТМ Особый рецепт,   ПОКОМ</t>
  </si>
  <si>
    <t xml:space="preserve"> 253  Сосиски Ганноверские   ПОКОМ</t>
  </si>
  <si>
    <t xml:space="preserve"> 258  Сосиски Молочные по-стародворски, амицел МГС, ВЕС, ТМ Стародворье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</si>
  <si>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</si>
  <si>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</si>
  <si>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</si>
  <si>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</si>
  <si>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</si>
  <si>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057  Колбаса Докторская Дугушка, вектор 0.4 кг, ТМ Стародворье    ПОКОМ</t>
  </si>
  <si>
    <t xml:space="preserve"> 059  Колбаса Докторская по-стародворски  0.5 кг, ПОКОМ</t>
  </si>
  <si>
    <t xml:space="preserve"> 102  Сосиски Ганноверские, амилюкс МГС, 0.6кг, ТМ Стародворье    ПОКОМ</t>
  </si>
  <si>
    <t xml:space="preserve"> 103  Сосиски Классические, 0.42кг,ядрена копотьПОКОМ</t>
  </si>
  <si>
    <t>ООО Останкино-Краснодар (КГ)</t>
  </si>
  <si>
    <t>5708 ПОСОЛЬСКАЯ Папа может с/к в/у ОСТАНКИНО</t>
  </si>
  <si>
    <t>ООО Останкино-Краснодар (ШТ)</t>
  </si>
  <si>
    <t>5706 АРОМАТНАЯ Папа может с/к в/у 1/250 8шт.  ОСТАНКИНО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</si>
  <si>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</si>
  <si>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</si>
  <si>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225  Колбаса Дугушка со шпиком, ВЕС, ТМ Стародворье   ПОКОМ</t>
  </si>
  <si>
    <t xml:space="preserve"> 260  Сосиски Сливочные по-стародворски, ВЕС.  ПОКОМ</t>
  </si>
  <si>
    <t xml:space="preserve"> 266  Колбаса Филейбургская с сочным окороком, ВЕС, ТМ Баварушка  ПОКОМ</t>
  </si>
  <si>
    <t xml:space="preserve"> 283  Сосиски Сочинки, ВЕС, ТМ Стародворье ПОКОМ</t>
  </si>
  <si>
    <t>Сыр Папа Может Министерский 50%, нарезка 125 г Останкино</t>
  </si>
  <si>
    <t>Сыр Папа Может Папин завтрак 45%, нарезка 125 г Останкино</t>
  </si>
  <si>
    <t>Сыр Папа Может Российский 50%, нарезка 125г Останкино</t>
  </si>
  <si>
    <r>
      <t xml:space="preserve">Таблица товарного запаса. </t>
    </r>
    <r>
      <rPr>
        <b/>
        <sz val="22"/>
        <color rgb="FFFF0000"/>
        <rFont val="Calibri"/>
        <family val="2"/>
        <charset val="204"/>
        <scheme val="minor"/>
      </rPr>
      <t>Регион</t>
    </r>
  </si>
  <si>
    <t>Если у Вас заведён партийный учёт, то Вы можете выгрузить эту информацию из 1С и затем проверить её корректность. Если нет - начальник скалда снимает остаки на складе. 8 и 11 колонка считается автоматически</t>
  </si>
  <si>
    <t>Дата окончания срока годности</t>
  </si>
  <si>
    <t>Кол-во дней до оконачния срока годности</t>
  </si>
  <si>
    <t>ПОКОМ КИ</t>
  </si>
  <si>
    <t>Итого ПОКОМ</t>
  </si>
  <si>
    <t>Останкино КИ</t>
  </si>
  <si>
    <t>Останкино сыр</t>
  </si>
  <si>
    <t>Итого Останкино</t>
  </si>
  <si>
    <t>Итого</t>
  </si>
  <si>
    <t xml:space="preserve"> 011  Колбаса Салями Финская, Вязанка фиброуз в/у, ПОКОМ</t>
  </si>
  <si>
    <t xml:space="preserve"> 013  Сардельки Вязанка Стародворские NDX, ВЕС.  ПОКОМ</t>
  </si>
  <si>
    <t xml:space="preserve"> 020  Ветчина Столичная Вязанка, вектор 0.5кг,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</si>
  <si>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</si>
  <si>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</si>
  <si>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034  Сосиски Рубленые, Вязанка вискофан МГС, 0.5кг, ПОКОМ</t>
  </si>
  <si>
    <t xml:space="preserve"> 104  Сосиски Молочные по-стародворски, амицел МГС 0.45кг, ТМ Стародворье    ПОКОМ</t>
  </si>
  <si>
    <t xml:space="preserve"> 215  Колбаса Докторская Дугушка ГОСТ,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</si>
  <si>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</si>
  <si>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221  Колбаса Докторская по-стародворски, натурин в/у, ВЕС, ТМ Стародворье ПОКОМ</t>
  </si>
  <si>
    <t xml:space="preserve"> 232  Колбаса Молочная по-стародворски, ВЕС,  ВсхЗв,   ПОКОМ_</t>
  </si>
  <si>
    <t xml:space="preserve"> 233  Колбаса Молочная по-стародворски, ВЕС, натурин, в/у, ТМ Стародворье ПОКОМ</t>
  </si>
  <si>
    <t xml:space="preserve"> 237  Колбаса Русская по-стародворски,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</si>
  <si>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</si>
  <si>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</si>
  <si>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</si>
  <si>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</si>
  <si>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271  Колбаса Сервелат Левантский ТМ Особый Рецепт, ВЕС. ПОКОМ</t>
  </si>
  <si>
    <t xml:space="preserve"> 281  Сосиски Молочные для завтрака ТМ Особый рецепт, 0,4кг  ПОКОМ</t>
  </si>
  <si>
    <t xml:space="preserve"> 282  Колбаса Балыкбургская рубленая, в/у 0,35 кг срез, БАВАРУШКА ПОКОМ</t>
  </si>
  <si>
    <t xml:space="preserve"> 286  Колбаса Сервелат Левантский ТМ Особый Рецепт, 0,35 кг.  ПОКОМ</t>
  </si>
  <si>
    <t xml:space="preserve"> 291  Сосиски Молокуши миникушай ТМ Вязанка, 0.33кг, ПОКОМ</t>
  </si>
  <si>
    <t xml:space="preserve"> 299 Колбаса Классическая, Вязанка п/а 0,6кг, ПОКОМ</t>
  </si>
  <si>
    <t xml:space="preserve"> 301  Сосиски Сочинки по-баварски с сыром,  0.4кг, ТМ Стародворье  ПОКОМ</t>
  </si>
  <si>
    <t xml:space="preserve"> 309  Сосиски Сочинки с сыром 0,4 кг ТМ Стародворье  ПОКОМ</t>
  </si>
  <si>
    <t xml:space="preserve"> 320  Ветчина Нежная ТМ Зареченские,большой батон, ВЕС ПОКОМ</t>
  </si>
  <si>
    <t xml:space="preserve"> </t>
  </si>
  <si>
    <t xml:space="preserve"> 325  Сосиски Сочинки по-баварски с сыром Стародворье, ВЕС ПОКОМ</t>
  </si>
  <si>
    <t xml:space="preserve"> 358  Колбаса Молочная стародворская, амифлекс, 0,5кг, ТМ Стародворье</t>
  </si>
  <si>
    <t xml:space="preserve"> 369  Колбаса Русская стародворская, амифлекс ВЕС, ТМ Стародворье  ПОКОМ</t>
  </si>
  <si>
    <t>127.864</t>
  </si>
  <si>
    <t>68.4</t>
  </si>
  <si>
    <t>118.8</t>
  </si>
  <si>
    <t>Масло " Папа Может" 72,5% 180 гр</t>
  </si>
  <si>
    <t>Масло " Папа Может" 82,5% 180 гр</t>
  </si>
  <si>
    <t>17.1023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</si>
</sst>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;[Red]\-#,##0.000"/>
    <numFmt numFmtId="165" formatCode="0.0"/>
    <numFmt numFmtId="166" formatCode="0.000;[Red]\-0.000"/>
    <numFmt numFmtId="167" formatCode="#,##0.00\ _₽"/>
    <numFmt numFmtId="168" formatCode="0;[Red]\-0"/>
    <numFmt numFmtId="169" formatCode="dd/mm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8"/>
      <name val="Arial"/>
      <family val="2"/>
    </font>
    <font>
      <sz val="8"/>
      <name val="Arial"/>
      <family val="2"/>
      <charset val="204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22"/>
      <color rgb="FFFF0000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Arial"/>
      <family val="2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0000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 diagonalUp="1" diagonalDown="1">
      <left/>
      <right style="thin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 diagonalUp="1" diagonalDown="1">
      <left style="thin">
        <color indexed="64"/>
      </left>
      <right/>
      <top style="medium">
        <color indexed="64"/>
      </top>
      <bottom style="medium">
        <color indexed="64"/>
      </bottom>
      <diagonal style="thin">
        <color auto="1"/>
      </diagonal>
    </border>
    <border diagonalUp="1" diagonalDown="1"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/>
      <diagonal style="thin">
        <color auto="1"/>
      </diagonal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/>
      <diagonal style="thin">
        <color auto="1"/>
      </diagonal>
    </border>
    <border>
      <left/>
      <right style="thin">
        <color auto="1"/>
      </right>
      <top style="medium">
        <color indexed="64"/>
      </top>
      <bottom/>
      <diagonal/>
    </border>
    <border diagonalUp="1" diagonalDown="1">
      <left style="thin">
        <color indexed="64"/>
      </left>
      <right/>
      <top style="medium">
        <color indexed="64"/>
      </top>
      <bottom/>
      <diagonal style="thin">
        <color auto="1"/>
      </diagonal>
    </border>
    <border>
      <left/>
      <right/>
      <top style="thin">
        <color indexed="60"/>
      </top>
      <bottom style="thin">
        <color indexed="6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 diagonalUp="1" diagonalDown="1">
      <left/>
      <right/>
      <top style="medium">
        <color indexed="64"/>
      </top>
      <bottom style="medium">
        <color indexed="64"/>
      </bottom>
      <diagonal style="thin">
        <color auto="1"/>
      </diagonal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/>
      <right/>
      <top style="thin">
        <color indexed="60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 diagonalUp="1" diagonalDown="1">
      <left/>
      <right style="thin">
        <color indexed="64"/>
      </right>
      <top/>
      <bottom style="medium">
        <color indexed="64"/>
      </bottom>
      <diagonal style="thin">
        <color auto="1"/>
      </diagonal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auto="1"/>
      </diagonal>
    </border>
    <border diagonalUp="1" diagonalDown="1">
      <left style="thin">
        <color indexed="64"/>
      </left>
      <right style="medium">
        <color indexed="64"/>
      </right>
      <top/>
      <bottom style="medium">
        <color indexed="64"/>
      </bottom>
      <diagonal style="thin">
        <color auto="1"/>
      </diagonal>
    </border>
    <border>
      <left/>
      <right style="thin">
        <color auto="1"/>
      </right>
      <top/>
      <bottom style="medium">
        <color indexed="64"/>
      </bottom>
      <diagonal/>
    </border>
    <border diagonalUp="1" diagonalDown="1">
      <left style="thin">
        <color indexed="64"/>
      </left>
      <right/>
      <top/>
      <bottom style="medium">
        <color indexed="64"/>
      </bottom>
      <diagonal style="thin">
        <color auto="1"/>
      </diagonal>
    </border>
    <border diagonalUp="1" diagonalDown="1">
      <left style="thick">
        <color indexed="64"/>
      </left>
      <right style="thin">
        <color indexed="64"/>
      </right>
      <top/>
      <bottom style="medium">
        <color indexed="64"/>
      </bottom>
      <diagonal style="thin">
        <color auto="1"/>
      </diagonal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12">
    <xf numFmtId="0" fontId="0" fillId="0" borderId="0" xfId="0"/>
    <xf numFmtId="0" fontId="0" fillId="0" borderId="0" xfId="0" applyFill="1"/>
    <xf numFmtId="0" fontId="0" fillId="0" borderId="0" xfId="0" applyFill="1" applyBorder="1"/>
    <xf numFmtId="0" fontId="4" fillId="0" borderId="1" xfId="1" applyNumberFormat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Fill="1" applyBorder="1" applyAlignment="1">
      <alignment horizontal="center"/>
    </xf>
    <xf numFmtId="4" fontId="0" fillId="0" borderId="0" xfId="0" applyNumberFormat="1"/>
    <xf numFmtId="166" fontId="7" fillId="0" borderId="2" xfId="3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7" fillId="0" borderId="2" xfId="3" applyNumberFormat="1" applyFont="1" applyBorder="1" applyAlignment="1">
      <alignment horizontal="center" vertical="center"/>
    </xf>
    <xf numFmtId="0" fontId="7" fillId="0" borderId="2" xfId="3" applyNumberFormat="1" applyFont="1" applyBorder="1" applyAlignment="1">
      <alignment horizontal="center" vertical="center"/>
    </xf>
    <xf numFmtId="0" fontId="7" fillId="0" borderId="1" xfId="1" applyNumberFormat="1" applyFont="1" applyFill="1" applyBorder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2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49" fontId="0" fillId="0" borderId="31" xfId="0" applyNumberFormat="1" applyBorder="1" applyAlignment="1">
      <alignment horizontal="center" vertical="center" wrapText="1"/>
    </xf>
    <xf numFmtId="14" fontId="0" fillId="0" borderId="33" xfId="0" applyNumberFormat="1" applyBorder="1" applyAlignment="1">
      <alignment horizontal="center" vertical="center" wrapText="1"/>
    </xf>
    <xf numFmtId="49" fontId="0" fillId="2" borderId="21" xfId="0" applyNumberFormat="1" applyFill="1" applyBorder="1" applyAlignment="1">
      <alignment horizontal="center" vertical="center" wrapText="1"/>
    </xf>
    <xf numFmtId="49" fontId="0" fillId="2" borderId="18" xfId="0" applyNumberForma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49" fontId="0" fillId="2" borderId="33" xfId="0" applyNumberForma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3" fontId="11" fillId="0" borderId="3" xfId="3" applyNumberFormat="1" applyFont="1" applyBorder="1" applyAlignment="1">
      <alignment horizontal="center" vertical="center"/>
    </xf>
    <xf numFmtId="3" fontId="11" fillId="2" borderId="5" xfId="4" applyNumberFormat="1" applyFont="1" applyFill="1" applyBorder="1" applyAlignment="1">
      <alignment horizontal="center" vertical="center"/>
    </xf>
    <xf numFmtId="3" fontId="11" fillId="2" borderId="35" xfId="4" applyNumberFormat="1" applyFont="1" applyFill="1" applyBorder="1" applyAlignment="1">
      <alignment horizontal="center" vertical="center"/>
    </xf>
    <xf numFmtId="3" fontId="11" fillId="0" borderId="8" xfId="4" applyNumberFormat="1" applyFont="1" applyBorder="1" applyAlignment="1">
      <alignment horizontal="center" vertical="center"/>
    </xf>
    <xf numFmtId="3" fontId="11" fillId="0" borderId="3" xfId="4" applyNumberFormat="1" applyFont="1" applyBorder="1" applyAlignment="1">
      <alignment horizontal="center" vertical="center"/>
    </xf>
    <xf numFmtId="14" fontId="12" fillId="0" borderId="36" xfId="0" applyNumberFormat="1" applyFont="1" applyBorder="1" applyAlignment="1">
      <alignment horizontal="center" vertical="center"/>
    </xf>
    <xf numFmtId="4" fontId="12" fillId="2" borderId="37" xfId="0" applyNumberFormat="1" applyFont="1" applyFill="1" applyBorder="1" applyAlignment="1">
      <alignment horizontal="center" vertical="center"/>
    </xf>
    <xf numFmtId="3" fontId="11" fillId="0" borderId="6" xfId="4" applyNumberFormat="1" applyFont="1" applyBorder="1" applyAlignment="1">
      <alignment horizontal="center" vertical="center"/>
    </xf>
    <xf numFmtId="4" fontId="12" fillId="2" borderId="38" xfId="0" applyNumberFormat="1" applyFont="1" applyFill="1" applyBorder="1" applyAlignment="1">
      <alignment horizontal="center" vertical="center"/>
    </xf>
    <xf numFmtId="4" fontId="12" fillId="0" borderId="39" xfId="0" applyNumberFormat="1" applyFont="1" applyBorder="1" applyAlignment="1">
      <alignment horizontal="center" vertical="center"/>
    </xf>
    <xf numFmtId="3" fontId="6" fillId="2" borderId="7" xfId="0" applyNumberFormat="1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center" vertical="center"/>
    </xf>
    <xf numFmtId="3" fontId="13" fillId="2" borderId="41" xfId="4" applyNumberFormat="1" applyFont="1" applyFill="1" applyBorder="1" applyAlignment="1">
      <alignment horizontal="center" vertical="center"/>
    </xf>
    <xf numFmtId="3" fontId="13" fillId="2" borderId="42" xfId="4" applyNumberFormat="1" applyFont="1" applyFill="1" applyBorder="1" applyAlignment="1">
      <alignment horizontal="center" vertical="center"/>
    </xf>
    <xf numFmtId="14" fontId="13" fillId="0" borderId="43" xfId="4" applyNumberFormat="1" applyFont="1" applyBorder="1" applyAlignment="1">
      <alignment horizontal="center" vertical="center"/>
    </xf>
    <xf numFmtId="3" fontId="13" fillId="2" borderId="44" xfId="4" applyNumberFormat="1" applyFont="1" applyFill="1" applyBorder="1" applyAlignment="1">
      <alignment horizontal="center" vertical="center"/>
    </xf>
    <xf numFmtId="14" fontId="13" fillId="0" borderId="26" xfId="4" applyNumberFormat="1" applyFont="1" applyBorder="1" applyAlignment="1">
      <alignment horizontal="center" vertical="center"/>
    </xf>
    <xf numFmtId="3" fontId="13" fillId="2" borderId="26" xfId="3" applyNumberFormat="1" applyFont="1" applyFill="1" applyBorder="1" applyAlignment="1">
      <alignment horizontal="center" vertical="center"/>
    </xf>
    <xf numFmtId="3" fontId="13" fillId="2" borderId="27" xfId="3" applyNumberFormat="1" applyFont="1" applyFill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3" fontId="6" fillId="2" borderId="5" xfId="0" applyNumberFormat="1" applyFont="1" applyFill="1" applyBorder="1" applyAlignment="1">
      <alignment horizontal="center" vertical="center"/>
    </xf>
    <xf numFmtId="3" fontId="6" fillId="0" borderId="8" xfId="0" applyNumberFormat="1" applyFont="1" applyBorder="1" applyAlignment="1">
      <alignment horizontal="center" vertical="center"/>
    </xf>
    <xf numFmtId="3" fontId="6" fillId="0" borderId="6" xfId="0" applyNumberFormat="1" applyFont="1" applyBorder="1" applyAlignment="1">
      <alignment horizontal="center" vertical="center"/>
    </xf>
    <xf numFmtId="4" fontId="16" fillId="0" borderId="39" xfId="0" applyNumberFormat="1" applyFont="1" applyBorder="1" applyAlignment="1">
      <alignment horizontal="center" vertical="center"/>
    </xf>
    <xf numFmtId="3" fontId="13" fillId="2" borderId="35" xfId="4" applyNumberFormat="1" applyFont="1" applyFill="1" applyBorder="1" applyAlignment="1">
      <alignment horizontal="center" vertical="center"/>
    </xf>
    <xf numFmtId="168" fontId="3" fillId="0" borderId="26" xfId="4" applyNumberFormat="1" applyBorder="1" applyAlignment="1">
      <alignment horizontal="center" vertical="top"/>
    </xf>
    <xf numFmtId="0" fontId="0" fillId="0" borderId="26" xfId="0" applyBorder="1"/>
    <xf numFmtId="0" fontId="8" fillId="0" borderId="45" xfId="0" applyFon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 wrapText="1"/>
    </xf>
    <xf numFmtId="14" fontId="0" fillId="0" borderId="0" xfId="0" applyNumberFormat="1" applyFill="1" applyBorder="1" applyAlignment="1">
      <alignment horizontal="center" vertical="center" wrapText="1"/>
    </xf>
    <xf numFmtId="3" fontId="11" fillId="0" borderId="0" xfId="3" applyNumberFormat="1" applyFont="1" applyFill="1" applyBorder="1" applyAlignment="1">
      <alignment horizontal="center" vertical="center"/>
    </xf>
    <xf numFmtId="3" fontId="11" fillId="0" borderId="0" xfId="4" applyNumberFormat="1" applyFont="1" applyFill="1" applyBorder="1" applyAlignment="1">
      <alignment horizontal="center" vertical="center"/>
    </xf>
    <xf numFmtId="14" fontId="12" fillId="0" borderId="0" xfId="0" applyNumberFormat="1" applyFont="1" applyFill="1" applyBorder="1" applyAlignment="1">
      <alignment horizontal="center" vertical="center"/>
    </xf>
    <xf numFmtId="4" fontId="12" fillId="0" borderId="0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168" fontId="3" fillId="0" borderId="0" xfId="4" applyNumberFormat="1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3" fontId="1" fillId="0" borderId="0" xfId="0" applyNumberFormat="1" applyFont="1" applyFill="1" applyBorder="1" applyAlignment="1">
      <alignment horizontal="center" vertical="center"/>
    </xf>
    <xf numFmtId="3" fontId="13" fillId="0" borderId="0" xfId="4" applyNumberFormat="1" applyFont="1" applyFill="1" applyBorder="1" applyAlignment="1">
      <alignment horizontal="center" vertical="center"/>
    </xf>
    <xf numFmtId="14" fontId="13" fillId="0" borderId="0" xfId="4" applyNumberFormat="1" applyFont="1" applyFill="1" applyBorder="1" applyAlignment="1">
      <alignment horizontal="center" vertical="center"/>
    </xf>
    <xf numFmtId="4" fontId="14" fillId="0" borderId="0" xfId="3" applyNumberFormat="1" applyFont="1" applyFill="1" applyBorder="1" applyAlignment="1">
      <alignment horizontal="center" vertical="center"/>
    </xf>
    <xf numFmtId="3" fontId="13" fillId="0" borderId="0" xfId="3" applyNumberFormat="1" applyFont="1" applyFill="1" applyBorder="1" applyAlignment="1">
      <alignment horizontal="center" vertical="center"/>
    </xf>
    <xf numFmtId="4" fontId="16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2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/>
    </xf>
    <xf numFmtId="0" fontId="10" fillId="0" borderId="0" xfId="1" applyFont="1" applyFill="1" applyBorder="1" applyAlignment="1">
      <alignment vertical="top" wrapText="1"/>
    </xf>
    <xf numFmtId="0" fontId="15" fillId="0" borderId="0" xfId="0" applyFont="1" applyFill="1" applyBorder="1" applyAlignment="1">
      <alignment vertical="center"/>
    </xf>
    <xf numFmtId="169" fontId="13" fillId="0" borderId="26" xfId="4" applyNumberFormat="1" applyFont="1" applyBorder="1" applyAlignment="1">
      <alignment horizontal="center" vertical="center"/>
    </xf>
    <xf numFmtId="169" fontId="12" fillId="0" borderId="36" xfId="0" applyNumberFormat="1" applyFont="1" applyBorder="1" applyAlignment="1">
      <alignment horizontal="center" vertical="center"/>
    </xf>
    <xf numFmtId="166" fontId="7" fillId="0" borderId="49" xfId="1" applyNumberFormat="1" applyFont="1" applyBorder="1" applyAlignment="1">
      <alignment horizontal="center" vertical="center"/>
    </xf>
    <xf numFmtId="3" fontId="11" fillId="0" borderId="48" xfId="4" applyNumberFormat="1" applyFont="1" applyBorder="1" applyAlignment="1">
      <alignment horizontal="center" vertical="center"/>
    </xf>
    <xf numFmtId="14" fontId="12" fillId="0" borderId="50" xfId="0" applyNumberFormat="1" applyFont="1" applyBorder="1" applyAlignment="1">
      <alignment horizontal="center" vertical="center"/>
    </xf>
    <xf numFmtId="4" fontId="12" fillId="2" borderId="51" xfId="0" applyNumberFormat="1" applyFont="1" applyFill="1" applyBorder="1" applyAlignment="1">
      <alignment horizontal="center" vertical="center"/>
    </xf>
    <xf numFmtId="3" fontId="11" fillId="0" borderId="52" xfId="4" applyNumberFormat="1" applyFont="1" applyBorder="1" applyAlignment="1">
      <alignment horizontal="center" vertical="center"/>
    </xf>
    <xf numFmtId="169" fontId="12" fillId="0" borderId="50" xfId="0" applyNumberFormat="1" applyFont="1" applyBorder="1" applyAlignment="1">
      <alignment horizontal="center" vertical="center"/>
    </xf>
    <xf numFmtId="4" fontId="12" fillId="2" borderId="53" xfId="0" applyNumberFormat="1" applyFont="1" applyFill="1" applyBorder="1" applyAlignment="1">
      <alignment horizontal="center" vertical="center"/>
    </xf>
    <xf numFmtId="166" fontId="7" fillId="0" borderId="54" xfId="3" applyNumberFormat="1" applyFont="1" applyBorder="1" applyAlignment="1">
      <alignment horizontal="center" vertical="center"/>
    </xf>
    <xf numFmtId="3" fontId="11" fillId="0" borderId="55" xfId="4" applyNumberFormat="1" applyFont="1" applyBorder="1" applyAlignment="1">
      <alignment horizontal="center" vertical="center"/>
    </xf>
    <xf numFmtId="3" fontId="13" fillId="2" borderId="40" xfId="4" applyNumberFormat="1" applyFont="1" applyFill="1" applyBorder="1" applyAlignment="1">
      <alignment horizontal="center" vertical="center"/>
    </xf>
    <xf numFmtId="4" fontId="14" fillId="0" borderId="42" xfId="3" applyNumberFormat="1" applyFont="1" applyBorder="1" applyAlignment="1">
      <alignment horizontal="center" vertical="center"/>
    </xf>
    <xf numFmtId="4" fontId="14" fillId="0" borderId="20" xfId="3" applyNumberFormat="1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4" fontId="12" fillId="0" borderId="57" xfId="0" applyNumberFormat="1" applyFont="1" applyBorder="1" applyAlignment="1">
      <alignment horizontal="center" vertical="center"/>
    </xf>
    <xf numFmtId="3" fontId="11" fillId="2" borderId="58" xfId="4" applyNumberFormat="1" applyFont="1" applyFill="1" applyBorder="1" applyAlignment="1">
      <alignment horizontal="center" vertical="center"/>
    </xf>
    <xf numFmtId="3" fontId="11" fillId="0" borderId="46" xfId="4" applyNumberFormat="1" applyFont="1" applyBorder="1" applyAlignment="1">
      <alignment horizontal="center" vertical="center"/>
    </xf>
    <xf numFmtId="14" fontId="12" fillId="0" borderId="35" xfId="0" applyNumberFormat="1" applyFont="1" applyBorder="1" applyAlignment="1">
      <alignment horizontal="center" vertical="center"/>
    </xf>
    <xf numFmtId="0" fontId="17" fillId="0" borderId="59" xfId="0" applyNumberFormat="1" applyFont="1" applyFill="1" applyBorder="1" applyAlignment="1">
      <alignment vertical="top" wrapText="1"/>
    </xf>
    <xf numFmtId="3" fontId="13" fillId="2" borderId="61" xfId="4" applyNumberFormat="1" applyFont="1" applyFill="1" applyBorder="1" applyAlignment="1">
      <alignment horizontal="center" vertical="center"/>
    </xf>
    <xf numFmtId="3" fontId="13" fillId="2" borderId="62" xfId="4" applyNumberFormat="1" applyFont="1" applyFill="1" applyBorder="1" applyAlignment="1">
      <alignment horizontal="center" vertical="center"/>
    </xf>
    <xf numFmtId="0" fontId="4" fillId="0" borderId="59" xfId="0" applyNumberFormat="1" applyFont="1" applyFill="1" applyBorder="1" applyAlignment="1">
      <alignment vertical="top" wrapText="1"/>
    </xf>
    <xf numFmtId="0" fontId="0" fillId="0" borderId="56" xfId="0" applyBorder="1"/>
    <xf numFmtId="0" fontId="4" fillId="0" borderId="56" xfId="1" applyNumberFormat="1" applyFont="1" applyFill="1" applyBorder="1" applyAlignment="1">
      <alignment horizontal="left" vertical="top" wrapText="1"/>
    </xf>
    <xf numFmtId="166" fontId="7" fillId="0" borderId="65" xfId="3" applyNumberFormat="1" applyFont="1" applyBorder="1" applyAlignment="1">
      <alignment horizontal="center" vertical="center"/>
    </xf>
    <xf numFmtId="166" fontId="7" fillId="0" borderId="66" xfId="3" applyNumberFormat="1" applyFont="1" applyBorder="1" applyAlignment="1">
      <alignment horizontal="center" vertical="center"/>
    </xf>
    <xf numFmtId="0" fontId="7" fillId="0" borderId="56" xfId="1" applyNumberFormat="1" applyFont="1" applyFill="1" applyBorder="1" applyAlignment="1">
      <alignment horizontal="center" vertical="center"/>
    </xf>
    <xf numFmtId="0" fontId="7" fillId="0" borderId="56" xfId="1" applyNumberFormat="1" applyFont="1" applyBorder="1" applyAlignment="1">
      <alignment horizontal="center" vertical="center" wrapText="1"/>
    </xf>
    <xf numFmtId="3" fontId="6" fillId="0" borderId="64" xfId="0" applyNumberFormat="1" applyFont="1" applyBorder="1" applyAlignment="1">
      <alignment horizontal="center" vertical="center"/>
    </xf>
    <xf numFmtId="3" fontId="6" fillId="2" borderId="68" xfId="0" applyNumberFormat="1" applyFont="1" applyFill="1" applyBorder="1" applyAlignment="1">
      <alignment horizontal="center" vertical="center"/>
    </xf>
    <xf numFmtId="3" fontId="13" fillId="2" borderId="69" xfId="4" applyNumberFormat="1" applyFont="1" applyFill="1" applyBorder="1" applyAlignment="1">
      <alignment horizontal="center" vertical="center"/>
    </xf>
    <xf numFmtId="3" fontId="6" fillId="0" borderId="67" xfId="0" applyNumberFormat="1" applyFont="1" applyBorder="1" applyAlignment="1">
      <alignment horizontal="center" vertical="center"/>
    </xf>
    <xf numFmtId="14" fontId="12" fillId="0" borderId="70" xfId="0" applyNumberFormat="1" applyFont="1" applyBorder="1" applyAlignment="1">
      <alignment horizontal="center" vertical="center"/>
    </xf>
    <xf numFmtId="4" fontId="12" fillId="2" borderId="71" xfId="0" applyNumberFormat="1" applyFont="1" applyFill="1" applyBorder="1" applyAlignment="1">
      <alignment horizontal="center" vertical="center"/>
    </xf>
    <xf numFmtId="3" fontId="6" fillId="0" borderId="72" xfId="0" applyNumberFormat="1" applyFont="1" applyBorder="1" applyAlignment="1">
      <alignment horizontal="center" vertical="center"/>
    </xf>
    <xf numFmtId="4" fontId="12" fillId="2" borderId="73" xfId="0" applyNumberFormat="1" applyFont="1" applyFill="1" applyBorder="1" applyAlignment="1">
      <alignment horizontal="center" vertical="center"/>
    </xf>
    <xf numFmtId="4" fontId="16" fillId="0" borderId="74" xfId="0" applyNumberFormat="1" applyFont="1" applyBorder="1" applyAlignment="1">
      <alignment horizontal="center" vertical="center"/>
    </xf>
    <xf numFmtId="0" fontId="4" fillId="0" borderId="26" xfId="1" applyNumberFormat="1" applyFont="1" applyFill="1" applyBorder="1" applyAlignment="1">
      <alignment horizontal="left" vertical="top" wrapText="1"/>
    </xf>
    <xf numFmtId="166" fontId="7" fillId="0" borderId="26" xfId="3" applyNumberFormat="1" applyFont="1" applyBorder="1" applyAlignment="1">
      <alignment horizontal="center" vertical="center"/>
    </xf>
    <xf numFmtId="3" fontId="13" fillId="2" borderId="26" xfId="4" applyNumberFormat="1" applyFont="1" applyFill="1" applyBorder="1" applyAlignment="1">
      <alignment horizontal="center" vertical="center"/>
    </xf>
    <xf numFmtId="0" fontId="7" fillId="0" borderId="26" xfId="1" applyNumberFormat="1" applyFont="1" applyFill="1" applyBorder="1" applyAlignment="1">
      <alignment horizontal="center" vertical="center"/>
    </xf>
    <xf numFmtId="0" fontId="7" fillId="0" borderId="26" xfId="1" applyNumberFormat="1" applyFont="1" applyBorder="1" applyAlignment="1">
      <alignment horizontal="center" vertical="center" wrapText="1"/>
    </xf>
    <xf numFmtId="3" fontId="6" fillId="2" borderId="32" xfId="0" applyNumberFormat="1" applyFont="1" applyFill="1" applyBorder="1" applyAlignment="1">
      <alignment horizontal="center" vertical="center"/>
    </xf>
    <xf numFmtId="0" fontId="0" fillId="0" borderId="0" xfId="0" applyFill="1" applyAlignment="1"/>
    <xf numFmtId="0" fontId="0" fillId="0" borderId="26" xfId="0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166" fontId="7" fillId="0" borderId="2" xfId="3" applyNumberFormat="1" applyFont="1" applyFill="1" applyBorder="1" applyAlignment="1">
      <alignment horizontal="center" vertical="center"/>
    </xf>
    <xf numFmtId="0" fontId="8" fillId="0" borderId="45" xfId="0" applyFont="1" applyFill="1" applyBorder="1" applyAlignment="1">
      <alignment horizontal="center" vertical="center"/>
    </xf>
    <xf numFmtId="166" fontId="7" fillId="0" borderId="2" xfId="1" applyNumberFormat="1" applyFont="1" applyFill="1" applyBorder="1" applyAlignment="1">
      <alignment horizontal="center" vertical="center"/>
    </xf>
    <xf numFmtId="164" fontId="7" fillId="0" borderId="2" xfId="1" applyNumberFormat="1" applyFont="1" applyFill="1" applyBorder="1" applyAlignment="1">
      <alignment horizontal="center" vertical="center"/>
    </xf>
    <xf numFmtId="164" fontId="7" fillId="0" borderId="2" xfId="3" applyNumberFormat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left" vertical="top" wrapText="1" indent="2"/>
    </xf>
    <xf numFmtId="0" fontId="3" fillId="0" borderId="2" xfId="1" applyNumberFormat="1" applyFont="1" applyFill="1" applyBorder="1" applyAlignment="1">
      <alignment vertical="top" wrapText="1"/>
    </xf>
    <xf numFmtId="166" fontId="7" fillId="0" borderId="49" xfId="1" applyNumberFormat="1" applyFont="1" applyFill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169" fontId="0" fillId="0" borderId="26" xfId="0" applyNumberFormat="1" applyBorder="1" applyAlignment="1">
      <alignment horizontal="center" vertical="center"/>
    </xf>
    <xf numFmtId="14" fontId="0" fillId="0" borderId="56" xfId="0" applyNumberFormat="1" applyBorder="1" applyAlignment="1">
      <alignment horizontal="center" vertical="center"/>
    </xf>
    <xf numFmtId="167" fontId="0" fillId="0" borderId="26" xfId="0" applyNumberFormat="1" applyBorder="1" applyAlignment="1">
      <alignment horizontal="center" vertical="center"/>
    </xf>
    <xf numFmtId="169" fontId="0" fillId="0" borderId="26" xfId="0" applyNumberFormat="1" applyFill="1" applyBorder="1" applyAlignment="1">
      <alignment horizontal="center" vertical="center"/>
    </xf>
    <xf numFmtId="14" fontId="0" fillId="0" borderId="26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3" borderId="26" xfId="0" applyNumberFormat="1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26" xfId="0" applyNumberFormat="1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167" fontId="0" fillId="3" borderId="56" xfId="0" applyNumberFormat="1" applyFill="1" applyBorder="1" applyAlignment="1">
      <alignment horizontal="center" vertical="center"/>
    </xf>
    <xf numFmtId="0" fontId="0" fillId="3" borderId="63" xfId="0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17" fillId="4" borderId="59" xfId="0" applyNumberFormat="1" applyFont="1" applyFill="1" applyBorder="1" applyAlignment="1">
      <alignment vertical="top" wrapText="1"/>
    </xf>
    <xf numFmtId="2" fontId="8" fillId="4" borderId="17" xfId="0" applyNumberFormat="1" applyFont="1" applyFill="1" applyBorder="1" applyAlignment="1">
      <alignment horizontal="center" vertical="center"/>
    </xf>
    <xf numFmtId="0" fontId="8" fillId="4" borderId="45" xfId="0" applyFont="1" applyFill="1" applyBorder="1" applyAlignment="1">
      <alignment horizontal="center" vertical="center"/>
    </xf>
    <xf numFmtId="14" fontId="0" fillId="4" borderId="26" xfId="0" applyNumberFormat="1" applyFill="1" applyBorder="1" applyAlignment="1">
      <alignment horizontal="center" vertical="center"/>
    </xf>
    <xf numFmtId="0" fontId="10" fillId="0" borderId="48" xfId="1" applyFont="1" applyBorder="1" applyAlignment="1">
      <alignment horizontal="center" vertical="top" wrapText="1"/>
    </xf>
    <xf numFmtId="0" fontId="10" fillId="0" borderId="8" xfId="1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2" fontId="0" fillId="0" borderId="21" xfId="0" applyNumberFormat="1" applyBorder="1" applyAlignment="1">
      <alignment horizontal="center" vertical="center" wrapText="1"/>
    </xf>
    <xf numFmtId="2" fontId="0" fillId="0" borderId="32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46" xfId="0" applyFont="1" applyBorder="1" applyAlignment="1">
      <alignment horizontal="center" vertical="center"/>
    </xf>
    <xf numFmtId="0" fontId="15" fillId="0" borderId="60" xfId="0" applyFont="1" applyBorder="1" applyAlignment="1">
      <alignment horizontal="center" vertical="center"/>
    </xf>
    <xf numFmtId="0" fontId="10" fillId="0" borderId="46" xfId="1" applyFont="1" applyBorder="1" applyAlignment="1">
      <alignment horizontal="center" vertical="top" wrapText="1"/>
    </xf>
    <xf numFmtId="0" fontId="10" fillId="0" borderId="60" xfId="1" applyFont="1" applyBorder="1" applyAlignment="1">
      <alignment horizontal="center" vertical="top" wrapText="1"/>
    </xf>
    <xf numFmtId="0" fontId="10" fillId="0" borderId="47" xfId="1" applyFont="1" applyBorder="1" applyAlignment="1">
      <alignment horizontal="center" vertical="top" wrapText="1"/>
    </xf>
    <xf numFmtId="0" fontId="15" fillId="0" borderId="64" xfId="0" applyFont="1" applyBorder="1" applyAlignment="1">
      <alignment horizontal="center" vertical="center"/>
    </xf>
    <xf numFmtId="0" fontId="15" fillId="0" borderId="67" xfId="0" applyFont="1" applyBorder="1" applyAlignment="1">
      <alignment horizontal="center" vertical="center"/>
    </xf>
  </cellXfs>
  <cellStyles count="5">
    <cellStyle name="Обычный" xfId="0" builtinId="0"/>
    <cellStyle name="Обычный 2" xfId="2" xr:uid="{00000000-0005-0000-0000-000001000000}"/>
    <cellStyle name="Обычный_Лист1" xfId="3" xr:uid="{00000000-0005-0000-0000-000002000000}"/>
    <cellStyle name="Обычный_Лист2" xfId="1" xr:uid="{00000000-0005-0000-0000-000003000000}"/>
    <cellStyle name="Обычный_Лист3" xfId="4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I83"/>
  <sheetViews>
    <sheetView tabSelected="1" zoomScaleNormal="10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I12" sqref="I12"/>
    </sheetView>
  </sheetViews>
  <sheetFormatPr defaultRowHeight="15" x14ac:dyDescent="0.25"/>
  <cols>
    <col min="1" max="1" width="3" customWidth="1"/>
    <col min="2" max="2" width="5.5703125" customWidth="1"/>
    <col min="3" max="3" width="65.5703125" customWidth="1"/>
    <col min="4" max="4" width="12.5703125" style="154" customWidth="1"/>
    <col min="5" max="5" width="14.42578125" style="154" customWidth="1"/>
    <col min="6" max="6" width="21.140625" style="154" customWidth="1"/>
    <col min="7" max="7" width="11.42578125" style="154" customWidth="1"/>
    <col min="8" max="8" width="13.5703125" style="154" customWidth="1"/>
    <col min="9" max="9" width="16.140625" style="154" customWidth="1"/>
    <col min="10" max="10" width="10.5703125" style="165" customWidth="1"/>
    <col min="11" max="11" width="11.85546875" style="154" customWidth="1"/>
    <col min="12" max="12" width="13" style="165" customWidth="1"/>
    <col min="13" max="13" width="10.42578125" style="165" customWidth="1"/>
    <col min="14" max="14" width="8.85546875" style="154"/>
    <col min="15" max="15" width="12.42578125" style="154" customWidth="1"/>
    <col min="16" max="16" width="13" style="154" customWidth="1"/>
    <col min="17" max="17" width="11.85546875" style="154" customWidth="1"/>
    <col min="22" max="23" width="9.140625" style="1"/>
    <col min="24" max="24" width="10.42578125" style="1" customWidth="1"/>
    <col min="25" max="25" width="14" style="1" customWidth="1"/>
    <col min="26" max="26" width="14.85546875" style="1" customWidth="1"/>
    <col min="27" max="28" width="9.140625" style="1"/>
    <col min="39" max="39" width="14.28515625" customWidth="1"/>
  </cols>
  <sheetData>
    <row r="2" spans="2:35" x14ac:dyDescent="0.25">
      <c r="B2" s="5"/>
      <c r="C2" s="4"/>
      <c r="D2" s="151"/>
      <c r="E2" s="152"/>
      <c r="F2" s="152"/>
      <c r="G2" s="151"/>
      <c r="H2" s="151"/>
      <c r="I2" s="151"/>
      <c r="J2" s="153"/>
      <c r="K2" s="151"/>
      <c r="L2" s="153"/>
      <c r="M2" s="153"/>
      <c r="V2" s="2"/>
      <c r="W2" s="2"/>
      <c r="X2" s="2"/>
      <c r="Y2" s="2"/>
      <c r="Z2" s="2"/>
      <c r="AA2" s="2"/>
      <c r="AI2" s="6"/>
    </row>
    <row r="3" spans="2:35" ht="28.5" x14ac:dyDescent="0.45">
      <c r="B3" s="180" t="s">
        <v>54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V3" s="2"/>
      <c r="W3" s="2"/>
      <c r="X3" s="2"/>
      <c r="Y3" s="2"/>
      <c r="Z3" s="2"/>
      <c r="AA3" s="2"/>
    </row>
    <row r="4" spans="2:35" ht="29.25" thickBot="1" x14ac:dyDescent="0.5">
      <c r="B4" s="13"/>
      <c r="C4" s="13"/>
      <c r="D4" s="155"/>
      <c r="E4" s="156"/>
      <c r="F4" s="156"/>
      <c r="G4" s="157"/>
      <c r="H4" s="158"/>
      <c r="I4" s="159"/>
      <c r="J4" s="158"/>
      <c r="K4" s="158"/>
      <c r="L4" s="159"/>
      <c r="M4" s="158"/>
      <c r="N4" s="160"/>
      <c r="O4" s="160"/>
      <c r="P4" s="160"/>
      <c r="V4" s="2"/>
      <c r="W4" s="2"/>
      <c r="X4" s="2"/>
      <c r="Y4" s="2"/>
      <c r="Z4" s="2"/>
      <c r="AA4" s="2"/>
    </row>
    <row r="5" spans="2:35" ht="60.75" customHeight="1" thickBot="1" x14ac:dyDescent="0.3">
      <c r="B5" s="181" t="s">
        <v>0</v>
      </c>
      <c r="C5" s="182"/>
      <c r="D5" s="14" t="s">
        <v>1</v>
      </c>
      <c r="E5" s="15" t="s">
        <v>2</v>
      </c>
      <c r="F5" s="16" t="s">
        <v>3</v>
      </c>
      <c r="G5" s="17" t="s">
        <v>4</v>
      </c>
      <c r="H5" s="183" t="s">
        <v>55</v>
      </c>
      <c r="I5" s="183"/>
      <c r="J5" s="183"/>
      <c r="K5" s="183"/>
      <c r="L5" s="183"/>
      <c r="M5" s="184"/>
      <c r="N5" s="18" t="s">
        <v>5</v>
      </c>
      <c r="O5" s="183" t="s">
        <v>6</v>
      </c>
      <c r="P5" s="183"/>
      <c r="Q5" s="185"/>
      <c r="V5" s="2"/>
      <c r="W5" s="2"/>
      <c r="X5" s="2"/>
      <c r="Y5" s="2"/>
      <c r="Z5" s="2"/>
      <c r="AA5" s="2"/>
    </row>
    <row r="6" spans="2:35" x14ac:dyDescent="0.25">
      <c r="B6" s="186" t="s">
        <v>7</v>
      </c>
      <c r="C6" s="19">
        <v>1</v>
      </c>
      <c r="D6" s="20">
        <v>2</v>
      </c>
      <c r="E6" s="21">
        <v>3</v>
      </c>
      <c r="F6" s="22">
        <v>4</v>
      </c>
      <c r="G6" s="23">
        <v>5</v>
      </c>
      <c r="H6" s="23">
        <v>6</v>
      </c>
      <c r="I6" s="23">
        <v>7</v>
      </c>
      <c r="J6" s="24">
        <v>8</v>
      </c>
      <c r="K6" s="24">
        <v>9</v>
      </c>
      <c r="L6" s="23">
        <v>10</v>
      </c>
      <c r="M6" s="19">
        <v>11</v>
      </c>
      <c r="N6" s="25">
        <v>12</v>
      </c>
      <c r="O6" s="24">
        <v>13</v>
      </c>
      <c r="P6" s="24">
        <v>14</v>
      </c>
      <c r="Q6" s="26">
        <v>15</v>
      </c>
      <c r="V6" s="2"/>
      <c r="W6" s="2"/>
      <c r="X6" s="2"/>
      <c r="Y6" s="2"/>
      <c r="Z6" s="2"/>
      <c r="AA6" s="2"/>
    </row>
    <row r="7" spans="2:35" ht="18" customHeight="1" x14ac:dyDescent="0.25">
      <c r="B7" s="187"/>
      <c r="C7" s="189" t="s">
        <v>8</v>
      </c>
      <c r="D7" s="191" t="s">
        <v>9</v>
      </c>
      <c r="E7" s="192"/>
      <c r="F7" s="193" t="s">
        <v>10</v>
      </c>
      <c r="G7" s="195" t="s">
        <v>15</v>
      </c>
      <c r="H7" s="197" t="s">
        <v>11</v>
      </c>
      <c r="I7" s="198"/>
      <c r="J7" s="198"/>
      <c r="K7" s="198"/>
      <c r="L7" s="198"/>
      <c r="M7" s="199"/>
      <c r="N7" s="200" t="s">
        <v>12</v>
      </c>
      <c r="O7" s="201"/>
      <c r="P7" s="201"/>
      <c r="Q7" s="202"/>
      <c r="V7" s="2"/>
      <c r="W7" s="2"/>
      <c r="X7" s="2"/>
      <c r="Y7" s="2"/>
      <c r="Z7" s="2"/>
      <c r="AA7" s="2"/>
    </row>
    <row r="8" spans="2:35" ht="79.5" customHeight="1" thickBot="1" x14ac:dyDescent="0.3">
      <c r="B8" s="188"/>
      <c r="C8" s="190"/>
      <c r="D8" s="27" t="s">
        <v>13</v>
      </c>
      <c r="E8" s="28" t="s">
        <v>14</v>
      </c>
      <c r="F8" s="194"/>
      <c r="G8" s="196"/>
      <c r="H8" s="29" t="s">
        <v>16</v>
      </c>
      <c r="I8" s="30" t="s">
        <v>56</v>
      </c>
      <c r="J8" s="31" t="s">
        <v>57</v>
      </c>
      <c r="K8" s="29" t="s">
        <v>17</v>
      </c>
      <c r="L8" s="30" t="s">
        <v>56</v>
      </c>
      <c r="M8" s="32" t="s">
        <v>57</v>
      </c>
      <c r="N8" s="33" t="s">
        <v>18</v>
      </c>
      <c r="O8" s="34" t="s">
        <v>16</v>
      </c>
      <c r="P8" s="34" t="s">
        <v>17</v>
      </c>
      <c r="Q8" s="35" t="s">
        <v>19</v>
      </c>
      <c r="V8" s="2"/>
      <c r="W8" s="2"/>
      <c r="X8" s="2"/>
      <c r="Y8" s="2"/>
      <c r="Z8" s="2"/>
      <c r="AA8" s="2"/>
    </row>
    <row r="9" spans="2:35" ht="15.75" customHeight="1" thickBot="1" x14ac:dyDescent="0.3">
      <c r="B9" s="178" t="s">
        <v>58</v>
      </c>
      <c r="C9" s="179"/>
      <c r="D9" s="36">
        <f>SUM(D10:D12)</f>
        <v>294.06</v>
      </c>
      <c r="E9" s="37">
        <f>D9/30</f>
        <v>9.8019999999999996</v>
      </c>
      <c r="F9" s="38"/>
      <c r="G9" s="39" t="e">
        <f>SUM(#REF!+G17+G25+G58)</f>
        <v>#REF!</v>
      </c>
      <c r="H9" s="40">
        <f>SUM(H10:H12)</f>
        <v>137.38800000000001</v>
      </c>
      <c r="I9" s="41"/>
      <c r="J9" s="42"/>
      <c r="K9" s="43">
        <f>SUM(K10:K12)</f>
        <v>36.19</v>
      </c>
      <c r="L9" s="41"/>
      <c r="M9" s="44"/>
      <c r="N9" s="45"/>
      <c r="O9" s="46">
        <f>SUM(O10:O11)</f>
        <v>46370.304239999998</v>
      </c>
      <c r="P9" s="46">
        <f>SUM(P10:P11)</f>
        <v>0</v>
      </c>
      <c r="Q9" s="47">
        <f>SUM(Q10:Q11)</f>
        <v>46370.304239999998</v>
      </c>
      <c r="V9" s="2"/>
      <c r="W9" s="2"/>
      <c r="X9" s="2"/>
      <c r="Y9" s="2"/>
      <c r="Z9" s="2"/>
      <c r="AA9" s="2"/>
      <c r="AI9" s="6"/>
    </row>
    <row r="10" spans="2:35" ht="15" customHeight="1" x14ac:dyDescent="0.25">
      <c r="B10" s="61">
        <v>1</v>
      </c>
      <c r="C10" s="109" t="s">
        <v>64</v>
      </c>
      <c r="D10" s="7">
        <v>18.597000000000001</v>
      </c>
      <c r="E10" s="48">
        <f t="shared" ref="E10:E32" si="0">D10/30</f>
        <v>0.61990000000000001</v>
      </c>
      <c r="F10" s="49">
        <f t="shared" ref="F10:F32" si="1">IFERROR(G10/E10,"")</f>
        <v>46.301016292950479</v>
      </c>
      <c r="G10" s="7">
        <v>28.702000000000002</v>
      </c>
      <c r="H10" s="8">
        <v>17.22</v>
      </c>
      <c r="I10" s="50">
        <v>45201</v>
      </c>
      <c r="J10" s="101"/>
      <c r="K10" s="8"/>
      <c r="L10" s="50"/>
      <c r="M10" s="51"/>
      <c r="N10" s="102">
        <v>356.24</v>
      </c>
      <c r="O10" s="53">
        <f>H10*N10</f>
        <v>6134.4528</v>
      </c>
      <c r="P10" s="53">
        <f>K10*N10</f>
        <v>0</v>
      </c>
      <c r="Q10" s="54">
        <f t="shared" ref="Q10:Q33" si="2">O10+P10</f>
        <v>6134.4528</v>
      </c>
      <c r="V10" s="2"/>
      <c r="W10" s="2"/>
      <c r="X10" s="2"/>
      <c r="Y10" s="2"/>
      <c r="Z10" s="2"/>
      <c r="AA10" s="2"/>
    </row>
    <row r="11" spans="2:35" ht="15" customHeight="1" x14ac:dyDescent="0.25">
      <c r="B11" s="61">
        <v>2</v>
      </c>
      <c r="C11" s="109" t="s">
        <v>20</v>
      </c>
      <c r="D11" s="7">
        <v>274.16300000000001</v>
      </c>
      <c r="E11" s="48">
        <f t="shared" si="0"/>
        <v>9.1387666666666671</v>
      </c>
      <c r="F11" s="49">
        <f t="shared" si="1"/>
        <v>25.286344255059944</v>
      </c>
      <c r="G11" s="7">
        <v>231.08600000000001</v>
      </c>
      <c r="H11" s="8">
        <v>120.16800000000001</v>
      </c>
      <c r="I11" s="52">
        <v>45204</v>
      </c>
      <c r="J11" s="101">
        <f t="shared" ref="J11:J68" ca="1" si="3">IFERROR(DATEDIF(TODAY(),I11,"d"),0)</f>
        <v>10</v>
      </c>
      <c r="K11" s="104"/>
      <c r="L11" s="90"/>
      <c r="M11" s="51">
        <f t="shared" ref="M11:M68" ca="1" si="4">IFERROR(DATEDIF(TODAY(),L11,"d"),0)</f>
        <v>0</v>
      </c>
      <c r="N11" s="103">
        <v>334.83</v>
      </c>
      <c r="O11" s="53">
        <f t="shared" ref="O11:O29" si="5">H11*N11</f>
        <v>40235.851439999999</v>
      </c>
      <c r="P11" s="53">
        <f t="shared" ref="P11:P68" si="6">K11*N11</f>
        <v>0</v>
      </c>
      <c r="Q11" s="54">
        <f t="shared" si="2"/>
        <v>40235.851439999999</v>
      </c>
      <c r="S11" s="83"/>
      <c r="T11" s="83"/>
      <c r="U11" s="64"/>
      <c r="V11" s="65"/>
      <c r="W11" s="65"/>
      <c r="X11" s="64"/>
      <c r="Y11" s="84"/>
      <c r="Z11" s="84"/>
      <c r="AA11" s="84"/>
      <c r="AB11" s="84"/>
      <c r="AC11" s="84"/>
      <c r="AD11" s="84"/>
      <c r="AE11" s="65"/>
      <c r="AF11" s="84"/>
      <c r="AG11" s="84"/>
      <c r="AH11" s="84"/>
    </row>
    <row r="12" spans="2:35" ht="15.75" customHeight="1" x14ac:dyDescent="0.25">
      <c r="B12" s="61">
        <v>3</v>
      </c>
      <c r="C12" s="174" t="s">
        <v>65</v>
      </c>
      <c r="D12" s="7">
        <v>1.3</v>
      </c>
      <c r="E12" s="48">
        <f t="shared" si="0"/>
        <v>4.3333333333333335E-2</v>
      </c>
      <c r="F12" s="49">
        <f t="shared" si="1"/>
        <v>808.45384615384614</v>
      </c>
      <c r="G12" s="7">
        <v>35.033000000000001</v>
      </c>
      <c r="H12" s="8"/>
      <c r="I12" s="52"/>
      <c r="J12" s="101">
        <f t="shared" ca="1" si="3"/>
        <v>0</v>
      </c>
      <c r="K12" s="173">
        <v>36.19</v>
      </c>
      <c r="L12" s="90">
        <v>45192</v>
      </c>
      <c r="M12" s="51">
        <f t="shared" ca="1" si="4"/>
        <v>0</v>
      </c>
      <c r="N12" s="103">
        <v>197.23</v>
      </c>
      <c r="O12" s="53">
        <f t="shared" si="5"/>
        <v>0</v>
      </c>
      <c r="P12" s="53">
        <f t="shared" si="6"/>
        <v>7137.7536999999993</v>
      </c>
      <c r="Q12" s="54">
        <f t="shared" si="2"/>
        <v>7137.7536999999993</v>
      </c>
      <c r="S12" s="84"/>
      <c r="T12" s="66"/>
      <c r="U12" s="67"/>
      <c r="V12" s="66"/>
      <c r="W12" s="66"/>
      <c r="X12" s="67"/>
      <c r="Y12" s="67"/>
      <c r="Z12" s="67"/>
      <c r="AA12" s="66"/>
      <c r="AB12" s="66"/>
      <c r="AC12" s="67"/>
      <c r="AD12" s="66"/>
      <c r="AE12" s="66"/>
      <c r="AF12" s="66"/>
      <c r="AG12" s="66"/>
      <c r="AH12" s="66"/>
    </row>
    <row r="13" spans="2:35" x14ac:dyDescent="0.25">
      <c r="B13" s="61">
        <v>4</v>
      </c>
      <c r="C13" s="109" t="s">
        <v>21</v>
      </c>
      <c r="D13" s="7">
        <v>393.54199999999997</v>
      </c>
      <c r="E13" s="48">
        <f t="shared" si="0"/>
        <v>13.118066666666666</v>
      </c>
      <c r="F13" s="49">
        <f t="shared" si="1"/>
        <v>4.4782513683418799</v>
      </c>
      <c r="G13" s="7">
        <v>58.746000000000002</v>
      </c>
      <c r="H13" s="63">
        <v>33.1</v>
      </c>
      <c r="I13" s="145">
        <v>45209</v>
      </c>
      <c r="J13" s="101">
        <f t="shared" ca="1" si="3"/>
        <v>15</v>
      </c>
      <c r="K13" s="104"/>
      <c r="L13" s="146"/>
      <c r="M13" s="51">
        <f t="shared" ca="1" si="4"/>
        <v>0</v>
      </c>
      <c r="N13" s="161">
        <v>254.99</v>
      </c>
      <c r="O13" s="53">
        <f t="shared" si="5"/>
        <v>8440.1689999999999</v>
      </c>
      <c r="P13" s="53">
        <f t="shared" si="6"/>
        <v>0</v>
      </c>
      <c r="Q13" s="54">
        <f t="shared" si="2"/>
        <v>8440.1689999999999</v>
      </c>
      <c r="S13" s="84"/>
      <c r="T13" s="84"/>
      <c r="U13" s="85"/>
      <c r="V13" s="85"/>
      <c r="W13" s="84"/>
      <c r="X13" s="86"/>
      <c r="Y13" s="87"/>
      <c r="Z13" s="87"/>
      <c r="AA13" s="87"/>
      <c r="AB13" s="87"/>
      <c r="AC13" s="87"/>
      <c r="AD13" s="87"/>
      <c r="AE13" s="85"/>
      <c r="AF13" s="85"/>
      <c r="AG13" s="85"/>
      <c r="AH13" s="85"/>
    </row>
    <row r="14" spans="2:35" ht="15.75" customHeight="1" x14ac:dyDescent="0.25">
      <c r="B14" s="61">
        <v>5</v>
      </c>
      <c r="C14" s="174" t="s">
        <v>22</v>
      </c>
      <c r="D14" s="137">
        <v>22</v>
      </c>
      <c r="E14" s="48">
        <f t="shared" si="0"/>
        <v>0.73333333333333328</v>
      </c>
      <c r="F14" s="49">
        <f t="shared" si="1"/>
        <v>286.37863636363636</v>
      </c>
      <c r="G14" s="7">
        <v>210.011</v>
      </c>
      <c r="H14" s="63">
        <v>109.2</v>
      </c>
      <c r="I14" s="145">
        <v>45207</v>
      </c>
      <c r="J14" s="101">
        <f t="shared" ca="1" si="3"/>
        <v>13</v>
      </c>
      <c r="K14" s="173">
        <v>3.7</v>
      </c>
      <c r="L14" s="146">
        <v>45196</v>
      </c>
      <c r="M14" s="51">
        <f t="shared" ca="1" si="4"/>
        <v>2</v>
      </c>
      <c r="N14" s="161">
        <v>267.81</v>
      </c>
      <c r="O14" s="53">
        <f t="shared" si="5"/>
        <v>29244.852000000003</v>
      </c>
      <c r="P14" s="53">
        <f t="shared" si="6"/>
        <v>990.89700000000005</v>
      </c>
      <c r="Q14" s="54">
        <f t="shared" si="2"/>
        <v>30235.749000000003</v>
      </c>
      <c r="S14" s="84"/>
      <c r="T14" s="84"/>
      <c r="U14" s="64"/>
      <c r="V14" s="65"/>
      <c r="W14" s="84"/>
      <c r="X14" s="86"/>
      <c r="Y14" s="68"/>
      <c r="Z14" s="69"/>
      <c r="AA14" s="68"/>
      <c r="AB14" s="68"/>
      <c r="AC14" s="69"/>
      <c r="AD14" s="68"/>
      <c r="AE14" s="65"/>
      <c r="AF14" s="68"/>
      <c r="AG14" s="68"/>
      <c r="AH14" s="65"/>
    </row>
    <row r="15" spans="2:35" ht="15.75" customHeight="1" x14ac:dyDescent="0.25">
      <c r="B15" s="61">
        <v>6</v>
      </c>
      <c r="C15" s="109" t="s">
        <v>66</v>
      </c>
      <c r="D15" s="141">
        <v>29</v>
      </c>
      <c r="E15" s="48">
        <f t="shared" si="0"/>
        <v>0.96666666666666667</v>
      </c>
      <c r="F15" s="49">
        <f t="shared" si="1"/>
        <v>51.724137931034484</v>
      </c>
      <c r="G15" s="7">
        <v>50</v>
      </c>
      <c r="H15" s="63">
        <v>7.5</v>
      </c>
      <c r="I15" s="145">
        <v>45205</v>
      </c>
      <c r="J15" s="101">
        <f t="shared" ca="1" si="3"/>
        <v>11</v>
      </c>
      <c r="K15" s="104"/>
      <c r="L15" s="146"/>
      <c r="M15" s="51">
        <f t="shared" ca="1" si="4"/>
        <v>0</v>
      </c>
      <c r="N15" s="161">
        <v>134.88999999999999</v>
      </c>
      <c r="O15" s="53">
        <f t="shared" si="5"/>
        <v>1011.675</v>
      </c>
      <c r="P15" s="53">
        <f t="shared" si="6"/>
        <v>0</v>
      </c>
      <c r="Q15" s="54">
        <f t="shared" si="2"/>
        <v>1011.675</v>
      </c>
      <c r="S15" s="88"/>
      <c r="T15" s="88"/>
      <c r="U15" s="70"/>
      <c r="V15" s="71"/>
      <c r="W15" s="71"/>
      <c r="X15" s="71"/>
      <c r="Y15" s="71"/>
      <c r="Z15" s="72"/>
      <c r="AA15" s="73"/>
      <c r="AB15" s="71"/>
      <c r="AC15" s="72"/>
      <c r="AD15" s="73"/>
      <c r="AE15" s="73"/>
      <c r="AF15" s="74"/>
      <c r="AG15" s="74"/>
      <c r="AH15" s="74"/>
    </row>
    <row r="16" spans="2:35" ht="15.75" customHeight="1" x14ac:dyDescent="0.25">
      <c r="B16" s="61">
        <v>7</v>
      </c>
      <c r="C16" s="174" t="s">
        <v>25</v>
      </c>
      <c r="D16" s="137">
        <v>119</v>
      </c>
      <c r="E16" s="48">
        <f t="shared" si="0"/>
        <v>3.9666666666666668</v>
      </c>
      <c r="F16" s="49">
        <f t="shared" si="1"/>
        <v>3.5294117647058822</v>
      </c>
      <c r="G16" s="137">
        <v>14</v>
      </c>
      <c r="H16" s="138">
        <v>3</v>
      </c>
      <c r="I16" s="150">
        <v>45200</v>
      </c>
      <c r="J16" s="101">
        <f t="shared" ca="1" si="3"/>
        <v>6</v>
      </c>
      <c r="K16" s="173">
        <v>5.5</v>
      </c>
      <c r="L16" s="146">
        <v>45194</v>
      </c>
      <c r="M16" s="51">
        <f t="shared" ca="1" si="4"/>
        <v>0</v>
      </c>
      <c r="N16" s="162">
        <v>131.21</v>
      </c>
      <c r="O16" s="53">
        <f t="shared" si="5"/>
        <v>393.63</v>
      </c>
      <c r="P16" s="53">
        <f t="shared" si="6"/>
        <v>721.65500000000009</v>
      </c>
      <c r="Q16" s="54">
        <f t="shared" si="2"/>
        <v>1115.2850000000001</v>
      </c>
      <c r="S16" s="75"/>
      <c r="T16" s="76"/>
      <c r="U16" s="77"/>
      <c r="V16" s="78"/>
      <c r="W16" s="78"/>
      <c r="X16" s="77"/>
      <c r="Y16" s="78"/>
      <c r="Z16" s="79"/>
      <c r="AA16" s="78"/>
      <c r="AB16" s="78"/>
      <c r="AC16" s="79"/>
      <c r="AD16" s="78"/>
      <c r="AE16" s="80"/>
      <c r="AF16" s="81"/>
      <c r="AG16" s="81"/>
      <c r="AH16" s="81"/>
    </row>
    <row r="17" spans="2:35" x14ac:dyDescent="0.25">
      <c r="B17" s="61">
        <v>8</v>
      </c>
      <c r="C17" s="174" t="s">
        <v>67</v>
      </c>
      <c r="D17" s="140">
        <v>203</v>
      </c>
      <c r="E17" s="48">
        <f t="shared" si="0"/>
        <v>6.7666666666666666</v>
      </c>
      <c r="F17" s="49">
        <f t="shared" si="1"/>
        <v>0</v>
      </c>
      <c r="G17" s="139">
        <v>0</v>
      </c>
      <c r="H17" s="138">
        <v>1</v>
      </c>
      <c r="I17" s="150">
        <v>45205</v>
      </c>
      <c r="J17" s="101">
        <f t="shared" ca="1" si="3"/>
        <v>11</v>
      </c>
      <c r="K17" s="173">
        <v>25.5</v>
      </c>
      <c r="L17" s="149">
        <v>45189</v>
      </c>
      <c r="M17" s="51">
        <f t="shared" ca="1" si="4"/>
        <v>0</v>
      </c>
      <c r="N17" s="162">
        <v>165.21</v>
      </c>
      <c r="O17" s="53">
        <f t="shared" si="5"/>
        <v>165.21</v>
      </c>
      <c r="P17" s="53">
        <f t="shared" si="6"/>
        <v>4212.8550000000005</v>
      </c>
      <c r="Q17" s="54">
        <f t="shared" si="2"/>
        <v>4378.0650000000005</v>
      </c>
      <c r="S17" s="75"/>
      <c r="T17" s="76"/>
      <c r="U17" s="77"/>
      <c r="V17" s="78"/>
      <c r="W17" s="78"/>
      <c r="X17" s="77"/>
      <c r="Y17" s="78"/>
      <c r="Z17" s="79"/>
      <c r="AA17" s="78"/>
      <c r="AB17" s="78"/>
      <c r="AC17" s="79"/>
      <c r="AD17" s="78"/>
      <c r="AE17" s="80"/>
      <c r="AF17" s="81"/>
      <c r="AG17" s="81"/>
      <c r="AH17" s="81"/>
    </row>
    <row r="18" spans="2:35" x14ac:dyDescent="0.25">
      <c r="B18" s="61">
        <v>9</v>
      </c>
      <c r="C18" s="109" t="s">
        <v>68</v>
      </c>
      <c r="D18" s="137">
        <v>30</v>
      </c>
      <c r="E18" s="48">
        <f t="shared" si="0"/>
        <v>1</v>
      </c>
      <c r="F18" s="49">
        <f t="shared" si="1"/>
        <v>0</v>
      </c>
      <c r="G18" s="137">
        <v>0</v>
      </c>
      <c r="H18" s="138">
        <v>0.9</v>
      </c>
      <c r="I18" s="150">
        <v>45209</v>
      </c>
      <c r="J18" s="101">
        <f t="shared" ca="1" si="3"/>
        <v>15</v>
      </c>
      <c r="K18" s="136"/>
      <c r="L18" s="149"/>
      <c r="M18" s="51">
        <f t="shared" ca="1" si="4"/>
        <v>0</v>
      </c>
      <c r="N18" s="162">
        <v>128.38</v>
      </c>
      <c r="O18" s="53">
        <f t="shared" si="5"/>
        <v>115.542</v>
      </c>
      <c r="P18" s="53">
        <f t="shared" si="6"/>
        <v>0</v>
      </c>
      <c r="Q18" s="54">
        <f t="shared" si="2"/>
        <v>115.542</v>
      </c>
      <c r="S18" s="75"/>
      <c r="T18" s="76"/>
      <c r="U18" s="77"/>
      <c r="V18" s="78"/>
      <c r="W18" s="78"/>
      <c r="X18" s="77"/>
      <c r="Y18" s="78"/>
      <c r="Z18" s="79"/>
      <c r="AA18" s="78"/>
      <c r="AB18" s="78"/>
      <c r="AC18" s="79"/>
      <c r="AD18" s="78"/>
      <c r="AE18" s="80"/>
      <c r="AF18" s="81"/>
      <c r="AG18" s="81"/>
      <c r="AH18" s="81"/>
    </row>
    <row r="19" spans="2:35" x14ac:dyDescent="0.25">
      <c r="B19" s="61">
        <v>10</v>
      </c>
      <c r="C19" s="109" t="s">
        <v>69</v>
      </c>
      <c r="D19" s="137">
        <v>46</v>
      </c>
      <c r="E19" s="48">
        <f t="shared" si="0"/>
        <v>1.5333333333333334</v>
      </c>
      <c r="F19" s="49">
        <f t="shared" si="1"/>
        <v>26.086956521739129</v>
      </c>
      <c r="G19" s="137">
        <v>40</v>
      </c>
      <c r="H19" s="138">
        <v>19.5</v>
      </c>
      <c r="I19" s="150">
        <v>45203</v>
      </c>
      <c r="J19" s="101">
        <f t="shared" ca="1" si="3"/>
        <v>9</v>
      </c>
      <c r="K19" s="136"/>
      <c r="L19" s="149"/>
      <c r="M19" s="51">
        <f t="shared" ca="1" si="4"/>
        <v>0</v>
      </c>
      <c r="N19" s="162">
        <v>162.49</v>
      </c>
      <c r="O19" s="53">
        <f t="shared" si="5"/>
        <v>3168.5550000000003</v>
      </c>
      <c r="P19" s="53">
        <f t="shared" si="6"/>
        <v>0</v>
      </c>
      <c r="Q19" s="54">
        <f t="shared" si="2"/>
        <v>3168.5550000000003</v>
      </c>
      <c r="S19" s="88"/>
      <c r="T19" s="88"/>
      <c r="U19" s="70"/>
      <c r="V19" s="71"/>
      <c r="W19" s="71"/>
      <c r="X19" s="71"/>
      <c r="Y19" s="71"/>
      <c r="Z19" s="72"/>
      <c r="AA19" s="73"/>
      <c r="AB19" s="71"/>
      <c r="AC19" s="72"/>
      <c r="AD19" s="73"/>
      <c r="AE19" s="73"/>
      <c r="AF19" s="74"/>
      <c r="AG19" s="74"/>
      <c r="AH19" s="74"/>
    </row>
    <row r="20" spans="2:35" ht="15.75" customHeight="1" x14ac:dyDescent="0.25">
      <c r="B20" s="61">
        <v>11</v>
      </c>
      <c r="C20" s="174" t="s">
        <v>37</v>
      </c>
      <c r="D20" s="137">
        <v>4</v>
      </c>
      <c r="E20" s="48">
        <f t="shared" si="0"/>
        <v>0.13333333333333333</v>
      </c>
      <c r="F20" s="49">
        <f t="shared" si="1"/>
        <v>262.5</v>
      </c>
      <c r="G20" s="137">
        <v>35</v>
      </c>
      <c r="H20" s="138"/>
      <c r="I20" s="163"/>
      <c r="J20" s="101">
        <f t="shared" ca="1" si="3"/>
        <v>0</v>
      </c>
      <c r="K20" s="175">
        <v>14.8</v>
      </c>
      <c r="L20" s="149">
        <v>45196</v>
      </c>
      <c r="M20" s="51">
        <f t="shared" ca="1" si="4"/>
        <v>2</v>
      </c>
      <c r="N20" s="162">
        <v>138.28</v>
      </c>
      <c r="O20" s="53">
        <f t="shared" si="5"/>
        <v>0</v>
      </c>
      <c r="P20" s="53">
        <f t="shared" si="6"/>
        <v>2046.5440000000001</v>
      </c>
      <c r="Q20" s="54">
        <f t="shared" si="2"/>
        <v>2046.5440000000001</v>
      </c>
      <c r="S20" s="75"/>
      <c r="T20" s="76"/>
      <c r="U20" s="77"/>
      <c r="V20" s="78"/>
      <c r="W20" s="78"/>
      <c r="X20" s="77"/>
      <c r="Y20" s="78"/>
      <c r="Z20" s="79"/>
      <c r="AA20" s="78"/>
      <c r="AB20" s="78"/>
      <c r="AC20" s="79"/>
      <c r="AD20" s="78"/>
      <c r="AE20" s="80"/>
      <c r="AF20" s="81"/>
      <c r="AG20" s="81"/>
      <c r="AH20" s="81"/>
    </row>
    <row r="21" spans="2:35" x14ac:dyDescent="0.25">
      <c r="B21" s="61">
        <v>12</v>
      </c>
      <c r="C21" s="174" t="s">
        <v>38</v>
      </c>
      <c r="D21" s="137">
        <v>78</v>
      </c>
      <c r="E21" s="48">
        <f t="shared" si="0"/>
        <v>2.6</v>
      </c>
      <c r="F21" s="49">
        <f t="shared" si="1"/>
        <v>5.3846153846153841</v>
      </c>
      <c r="G21" s="137">
        <v>14</v>
      </c>
      <c r="H21" s="138"/>
      <c r="I21" s="163"/>
      <c r="J21" s="101">
        <f t="shared" ca="1" si="3"/>
        <v>0</v>
      </c>
      <c r="K21" s="173">
        <v>8</v>
      </c>
      <c r="L21" s="149">
        <v>45194</v>
      </c>
      <c r="M21" s="51">
        <f t="shared" ca="1" si="4"/>
        <v>0</v>
      </c>
      <c r="N21" s="162">
        <v>95.9</v>
      </c>
      <c r="O21" s="53">
        <f t="shared" si="5"/>
        <v>0</v>
      </c>
      <c r="P21" s="53">
        <f t="shared" si="6"/>
        <v>767.2</v>
      </c>
      <c r="Q21" s="54">
        <f t="shared" si="2"/>
        <v>767.2</v>
      </c>
      <c r="S21" s="75"/>
      <c r="T21" s="76"/>
      <c r="U21" s="77"/>
      <c r="V21" s="78"/>
      <c r="W21" s="78"/>
      <c r="X21" s="77"/>
      <c r="Y21" s="78"/>
      <c r="Z21" s="79"/>
      <c r="AA21" s="78"/>
      <c r="AB21" s="78"/>
      <c r="AC21" s="79"/>
      <c r="AD21" s="78"/>
      <c r="AE21" s="80"/>
      <c r="AF21" s="81"/>
      <c r="AG21" s="81"/>
      <c r="AH21" s="81"/>
    </row>
    <row r="22" spans="2:35" x14ac:dyDescent="0.25">
      <c r="B22" s="61">
        <v>13</v>
      </c>
      <c r="C22" s="174" t="s">
        <v>39</v>
      </c>
      <c r="D22" s="137">
        <v>384</v>
      </c>
      <c r="E22" s="48">
        <f t="shared" si="0"/>
        <v>12.8</v>
      </c>
      <c r="F22" s="49">
        <f t="shared" si="1"/>
        <v>5.3125</v>
      </c>
      <c r="G22" s="137">
        <v>68</v>
      </c>
      <c r="H22" s="138"/>
      <c r="I22" s="163"/>
      <c r="J22" s="101">
        <f t="shared" ca="1" si="3"/>
        <v>0</v>
      </c>
      <c r="K22" s="173">
        <v>43.8</v>
      </c>
      <c r="L22" s="149">
        <v>45195</v>
      </c>
      <c r="M22" s="51">
        <f t="shared" ca="1" si="4"/>
        <v>1</v>
      </c>
      <c r="N22" s="162">
        <v>122.31</v>
      </c>
      <c r="O22" s="53">
        <f t="shared" si="5"/>
        <v>0</v>
      </c>
      <c r="P22" s="53">
        <f t="shared" si="6"/>
        <v>5357.1779999999999</v>
      </c>
      <c r="Q22" s="54">
        <f t="shared" si="2"/>
        <v>5357.1779999999999</v>
      </c>
      <c r="S22" s="75"/>
      <c r="T22" s="76"/>
      <c r="U22" s="77"/>
      <c r="V22" s="78"/>
      <c r="W22" s="78"/>
      <c r="X22" s="77"/>
      <c r="Y22" s="78"/>
      <c r="Z22" s="79"/>
      <c r="AA22" s="78"/>
      <c r="AB22" s="78"/>
      <c r="AC22" s="79"/>
      <c r="AD22" s="78"/>
      <c r="AE22" s="80"/>
      <c r="AF22" s="81"/>
      <c r="AG22" s="81"/>
      <c r="AH22" s="81"/>
      <c r="AI22" s="6"/>
    </row>
    <row r="23" spans="2:35" ht="18.75" x14ac:dyDescent="0.25">
      <c r="B23" s="61">
        <v>14</v>
      </c>
      <c r="C23" s="109" t="s">
        <v>40</v>
      </c>
      <c r="D23" s="137">
        <v>21</v>
      </c>
      <c r="E23" s="48">
        <f t="shared" si="0"/>
        <v>0.7</v>
      </c>
      <c r="F23" s="49">
        <f t="shared" si="1"/>
        <v>30.000000000000004</v>
      </c>
      <c r="G23" s="137">
        <v>21</v>
      </c>
      <c r="H23" s="138">
        <v>8.82</v>
      </c>
      <c r="I23" s="150">
        <v>45203</v>
      </c>
      <c r="J23" s="101">
        <f t="shared" ca="1" si="3"/>
        <v>9</v>
      </c>
      <c r="K23" s="136"/>
      <c r="L23" s="149"/>
      <c r="M23" s="51">
        <f t="shared" ca="1" si="4"/>
        <v>0</v>
      </c>
      <c r="N23" s="162">
        <v>61.33</v>
      </c>
      <c r="O23" s="53">
        <f t="shared" si="5"/>
        <v>540.93060000000003</v>
      </c>
      <c r="P23" s="53">
        <f t="shared" si="6"/>
        <v>0</v>
      </c>
      <c r="Q23" s="54">
        <f t="shared" si="2"/>
        <v>540.93060000000003</v>
      </c>
      <c r="S23" s="89"/>
      <c r="T23" s="89"/>
      <c r="U23" s="74"/>
      <c r="V23" s="74"/>
      <c r="W23" s="71"/>
      <c r="X23" s="74"/>
      <c r="Y23" s="74"/>
      <c r="Z23" s="72"/>
      <c r="AA23" s="73"/>
      <c r="AB23" s="74"/>
      <c r="AC23" s="72"/>
      <c r="AD23" s="73"/>
      <c r="AE23" s="82"/>
      <c r="AF23" s="74"/>
      <c r="AG23" s="74"/>
      <c r="AH23" s="74"/>
    </row>
    <row r="24" spans="2:35" ht="21" customHeight="1" x14ac:dyDescent="0.25">
      <c r="B24" s="61">
        <v>15</v>
      </c>
      <c r="C24" s="174" t="s">
        <v>70</v>
      </c>
      <c r="D24" s="137">
        <v>16</v>
      </c>
      <c r="E24" s="48">
        <f t="shared" si="0"/>
        <v>0.53333333333333333</v>
      </c>
      <c r="F24" s="49">
        <f t="shared" si="1"/>
        <v>56.25</v>
      </c>
      <c r="G24" s="137">
        <v>30</v>
      </c>
      <c r="H24" s="138"/>
      <c r="I24" s="163"/>
      <c r="J24" s="101">
        <f t="shared" ca="1" si="3"/>
        <v>0</v>
      </c>
      <c r="K24" s="173">
        <v>12.15</v>
      </c>
      <c r="L24" s="149">
        <v>45191</v>
      </c>
      <c r="M24" s="51">
        <f t="shared" ca="1" si="4"/>
        <v>0</v>
      </c>
      <c r="N24" s="162">
        <v>124.66</v>
      </c>
      <c r="O24" s="53">
        <f t="shared" si="5"/>
        <v>0</v>
      </c>
      <c r="P24" s="53">
        <f t="shared" si="6"/>
        <v>1514.6189999999999</v>
      </c>
      <c r="Q24" s="54">
        <f t="shared" si="2"/>
        <v>1514.6189999999999</v>
      </c>
      <c r="S24" s="88"/>
      <c r="T24" s="88"/>
      <c r="U24" s="70"/>
      <c r="V24" s="71"/>
      <c r="W24" s="71"/>
      <c r="X24" s="71"/>
      <c r="Y24" s="71"/>
      <c r="Z24" s="72"/>
      <c r="AA24" s="73"/>
      <c r="AB24" s="71"/>
      <c r="AC24" s="72"/>
      <c r="AD24" s="73"/>
      <c r="AE24" s="73"/>
      <c r="AF24" s="74"/>
      <c r="AG24" s="74"/>
      <c r="AH24" s="74"/>
    </row>
    <row r="25" spans="2:35" ht="15.75" customHeight="1" x14ac:dyDescent="0.25">
      <c r="B25" s="61">
        <v>16</v>
      </c>
      <c r="C25" s="109" t="s">
        <v>26</v>
      </c>
      <c r="D25" s="140">
        <v>642.34400000000005</v>
      </c>
      <c r="E25" s="48">
        <f t="shared" si="0"/>
        <v>21.411466666666669</v>
      </c>
      <c r="F25" s="49">
        <f t="shared" si="1"/>
        <v>6.5863773927988731</v>
      </c>
      <c r="G25" s="140">
        <v>141.024</v>
      </c>
      <c r="H25" s="138">
        <v>1.74</v>
      </c>
      <c r="I25" s="150">
        <v>45210</v>
      </c>
      <c r="J25" s="101">
        <f t="shared" ca="1" si="3"/>
        <v>16</v>
      </c>
      <c r="K25" s="136"/>
      <c r="L25" s="149"/>
      <c r="M25" s="51">
        <f t="shared" ca="1" si="4"/>
        <v>0</v>
      </c>
      <c r="N25" s="162">
        <v>190.82</v>
      </c>
      <c r="O25" s="53">
        <f t="shared" si="5"/>
        <v>332.02679999999998</v>
      </c>
      <c r="P25" s="53">
        <f t="shared" si="6"/>
        <v>0</v>
      </c>
      <c r="Q25" s="54">
        <f t="shared" si="2"/>
        <v>332.02679999999998</v>
      </c>
      <c r="S25" s="75"/>
      <c r="T25" s="76"/>
      <c r="U25" s="77"/>
      <c r="V25" s="78"/>
      <c r="W25" s="78"/>
      <c r="X25" s="77"/>
      <c r="Y25" s="78"/>
      <c r="Z25" s="79"/>
      <c r="AA25" s="78"/>
      <c r="AB25" s="78"/>
      <c r="AC25" s="79"/>
      <c r="AD25" s="78"/>
      <c r="AE25" s="80"/>
      <c r="AF25" s="81"/>
      <c r="AG25" s="81"/>
      <c r="AH25" s="81"/>
    </row>
    <row r="26" spans="2:35" x14ac:dyDescent="0.25">
      <c r="B26" s="61">
        <v>17</v>
      </c>
      <c r="C26" s="109" t="s">
        <v>71</v>
      </c>
      <c r="D26" s="137">
        <v>299.66699999999997</v>
      </c>
      <c r="E26" s="48">
        <f t="shared" si="0"/>
        <v>9.9888999999999992</v>
      </c>
      <c r="F26" s="49">
        <f t="shared" si="1"/>
        <v>0</v>
      </c>
      <c r="G26" s="137">
        <v>0</v>
      </c>
      <c r="H26" s="138">
        <v>0.86</v>
      </c>
      <c r="I26" s="150">
        <v>45211</v>
      </c>
      <c r="J26" s="101">
        <f t="shared" ca="1" si="3"/>
        <v>17</v>
      </c>
      <c r="K26" s="136"/>
      <c r="L26" s="149"/>
      <c r="M26" s="51">
        <f t="shared" ca="1" si="4"/>
        <v>0</v>
      </c>
      <c r="N26" s="162">
        <v>256.70999999999998</v>
      </c>
      <c r="O26" s="53">
        <f t="shared" si="5"/>
        <v>220.77059999999997</v>
      </c>
      <c r="P26" s="53">
        <f t="shared" si="6"/>
        <v>0</v>
      </c>
      <c r="Q26" s="54">
        <f t="shared" si="2"/>
        <v>220.77059999999997</v>
      </c>
      <c r="S26" s="75"/>
      <c r="T26" s="76"/>
      <c r="U26" s="77"/>
      <c r="V26" s="78"/>
      <c r="W26" s="78"/>
      <c r="X26" s="77"/>
      <c r="Y26" s="78"/>
      <c r="Z26" s="79"/>
      <c r="AA26" s="78"/>
      <c r="AB26" s="78"/>
      <c r="AC26" s="79"/>
      <c r="AD26" s="78"/>
      <c r="AE26" s="80"/>
      <c r="AF26" s="81"/>
      <c r="AG26" s="81"/>
      <c r="AH26" s="81"/>
    </row>
    <row r="27" spans="2:35" ht="20.25" customHeight="1" x14ac:dyDescent="0.25">
      <c r="B27" s="61">
        <v>18</v>
      </c>
      <c r="C27" s="174" t="s">
        <v>72</v>
      </c>
      <c r="D27" s="141">
        <v>10.52</v>
      </c>
      <c r="E27" s="48">
        <f t="shared" si="0"/>
        <v>0.35066666666666663</v>
      </c>
      <c r="F27" s="49">
        <f t="shared" si="1"/>
        <v>30.527566539923956</v>
      </c>
      <c r="G27" s="137">
        <v>10.705</v>
      </c>
      <c r="H27" s="138"/>
      <c r="I27" s="163"/>
      <c r="J27" s="101">
        <f t="shared" ca="1" si="3"/>
        <v>0</v>
      </c>
      <c r="K27" s="173">
        <v>9.0399999999999991</v>
      </c>
      <c r="L27" s="149">
        <v>45194</v>
      </c>
      <c r="M27" s="51">
        <f t="shared" ca="1" si="4"/>
        <v>0</v>
      </c>
      <c r="N27" s="162">
        <v>169.33</v>
      </c>
      <c r="O27" s="53">
        <f t="shared" si="5"/>
        <v>0</v>
      </c>
      <c r="P27" s="53">
        <f t="shared" si="6"/>
        <v>1530.7431999999999</v>
      </c>
      <c r="Q27" s="54">
        <f t="shared" si="2"/>
        <v>1530.7431999999999</v>
      </c>
      <c r="S27" s="75"/>
      <c r="T27" s="76"/>
      <c r="U27" s="77"/>
      <c r="V27" s="78"/>
      <c r="W27" s="78"/>
      <c r="X27" s="77"/>
      <c r="Y27" s="78"/>
      <c r="Z27" s="79"/>
      <c r="AA27" s="78"/>
      <c r="AB27" s="78"/>
      <c r="AC27" s="79"/>
      <c r="AD27" s="78"/>
      <c r="AE27" s="80"/>
      <c r="AF27" s="81"/>
      <c r="AG27" s="81"/>
      <c r="AH27" s="81"/>
    </row>
    <row r="28" spans="2:35" ht="15" customHeight="1" x14ac:dyDescent="0.25">
      <c r="B28" s="61">
        <v>19</v>
      </c>
      <c r="C28" s="174" t="s">
        <v>73</v>
      </c>
      <c r="D28" s="137">
        <v>338.39499999999998</v>
      </c>
      <c r="E28" s="48">
        <f t="shared" si="0"/>
        <v>11.279833333333332</v>
      </c>
      <c r="F28" s="49">
        <f t="shared" si="1"/>
        <v>15.288878381772781</v>
      </c>
      <c r="G28" s="137">
        <v>172.45599999999999</v>
      </c>
      <c r="H28" s="138"/>
      <c r="I28" s="163"/>
      <c r="J28" s="101">
        <f t="shared" ca="1" si="3"/>
        <v>0</v>
      </c>
      <c r="K28" s="173">
        <v>105.3</v>
      </c>
      <c r="L28" s="149">
        <v>45195</v>
      </c>
      <c r="M28" s="51">
        <f t="shared" ca="1" si="4"/>
        <v>1</v>
      </c>
      <c r="N28" s="162">
        <v>234.23</v>
      </c>
      <c r="O28" s="53">
        <f t="shared" si="5"/>
        <v>0</v>
      </c>
      <c r="P28" s="53">
        <f t="shared" si="6"/>
        <v>24664.418999999998</v>
      </c>
      <c r="Q28" s="54">
        <f t="shared" si="2"/>
        <v>24664.418999999998</v>
      </c>
      <c r="S28" s="88"/>
      <c r="T28" s="88"/>
      <c r="U28" s="70"/>
      <c r="V28" s="71"/>
      <c r="W28" s="71"/>
      <c r="X28" s="71"/>
      <c r="Y28" s="71"/>
      <c r="Z28" s="72"/>
      <c r="AA28" s="73"/>
      <c r="AB28" s="71"/>
      <c r="AC28" s="72"/>
      <c r="AD28" s="73"/>
      <c r="AE28" s="73"/>
      <c r="AF28" s="74"/>
      <c r="AG28" s="74"/>
      <c r="AH28" s="74"/>
    </row>
    <row r="29" spans="2:35" ht="15" customHeight="1" x14ac:dyDescent="0.25">
      <c r="B29" s="61"/>
      <c r="C29" s="174" t="s">
        <v>73</v>
      </c>
      <c r="D29" s="137"/>
      <c r="E29" s="48">
        <f t="shared" si="0"/>
        <v>0</v>
      </c>
      <c r="F29" s="49" t="str">
        <f t="shared" si="1"/>
        <v/>
      </c>
      <c r="G29" s="137"/>
      <c r="H29" s="138"/>
      <c r="I29" s="163"/>
      <c r="J29" s="101">
        <f t="shared" ca="1" si="3"/>
        <v>0</v>
      </c>
      <c r="K29" s="173">
        <v>35.094000000000001</v>
      </c>
      <c r="L29" s="149">
        <v>45198</v>
      </c>
      <c r="M29" s="51">
        <f t="shared" ca="1" si="4"/>
        <v>4</v>
      </c>
      <c r="N29" s="161">
        <v>234.23</v>
      </c>
      <c r="O29" s="53">
        <f t="shared" si="5"/>
        <v>0</v>
      </c>
      <c r="P29" s="53">
        <f t="shared" si="6"/>
        <v>8220.0676199999998</v>
      </c>
      <c r="Q29" s="54">
        <f t="shared" si="2"/>
        <v>8220.0676199999998</v>
      </c>
      <c r="S29" s="88"/>
      <c r="T29" s="88"/>
      <c r="U29" s="70"/>
      <c r="V29" s="71"/>
      <c r="W29" s="71"/>
      <c r="X29" s="71"/>
      <c r="Y29" s="71"/>
      <c r="Z29" s="72"/>
      <c r="AA29" s="73"/>
      <c r="AB29" s="71"/>
      <c r="AC29" s="72"/>
      <c r="AD29" s="73"/>
      <c r="AE29" s="73"/>
      <c r="AF29" s="74"/>
      <c r="AG29" s="74"/>
      <c r="AH29" s="74"/>
    </row>
    <row r="30" spans="2:35" ht="15.75" customHeight="1" x14ac:dyDescent="0.25">
      <c r="B30" s="61">
        <v>20</v>
      </c>
      <c r="C30" s="109" t="s">
        <v>27</v>
      </c>
      <c r="D30" s="141">
        <v>1137.499</v>
      </c>
      <c r="E30" s="48">
        <f t="shared" si="0"/>
        <v>37.916633333333337</v>
      </c>
      <c r="F30" s="49">
        <f t="shared" si="1"/>
        <v>2.5692945664128053</v>
      </c>
      <c r="G30" s="7">
        <v>97.418999999999997</v>
      </c>
      <c r="H30" s="63">
        <v>13.08</v>
      </c>
      <c r="I30" s="145">
        <v>45209</v>
      </c>
      <c r="J30" s="101">
        <f t="shared" ca="1" si="3"/>
        <v>15</v>
      </c>
      <c r="K30" s="136"/>
      <c r="L30" s="149"/>
      <c r="M30" s="51">
        <f t="shared" ca="1" si="4"/>
        <v>0</v>
      </c>
      <c r="N30" s="161">
        <v>207.96</v>
      </c>
      <c r="O30" s="164"/>
      <c r="P30" s="53">
        <f t="shared" si="6"/>
        <v>0</v>
      </c>
      <c r="Q30" s="54">
        <f t="shared" si="2"/>
        <v>0</v>
      </c>
      <c r="S30" s="75"/>
      <c r="T30" s="76"/>
      <c r="U30" s="77"/>
      <c r="V30" s="78"/>
      <c r="W30" s="78"/>
      <c r="X30" s="77"/>
      <c r="Y30" s="78"/>
      <c r="Z30" s="79"/>
      <c r="AA30" s="78"/>
      <c r="AB30" s="78"/>
      <c r="AC30" s="79"/>
      <c r="AD30" s="78"/>
      <c r="AE30" s="80"/>
      <c r="AF30" s="81"/>
      <c r="AG30" s="81"/>
      <c r="AH30" s="81"/>
    </row>
    <row r="31" spans="2:35" x14ac:dyDescent="0.25">
      <c r="B31" s="61">
        <v>21</v>
      </c>
      <c r="C31" s="109" t="s">
        <v>47</v>
      </c>
      <c r="D31" s="9">
        <v>50.975999999999999</v>
      </c>
      <c r="E31" s="48">
        <f t="shared" si="0"/>
        <v>1.6992</v>
      </c>
      <c r="F31" s="49">
        <f t="shared" si="1"/>
        <v>31.411252354048965</v>
      </c>
      <c r="G31" s="7">
        <v>53.374000000000002</v>
      </c>
      <c r="H31" s="63">
        <v>53.1</v>
      </c>
      <c r="I31" s="145">
        <v>45212</v>
      </c>
      <c r="J31" s="101">
        <f t="shared" ca="1" si="3"/>
        <v>18</v>
      </c>
      <c r="K31" s="136"/>
      <c r="L31" s="149"/>
      <c r="M31" s="51">
        <f t="shared" ca="1" si="4"/>
        <v>0</v>
      </c>
      <c r="N31" s="161">
        <v>174.77</v>
      </c>
      <c r="O31" s="164"/>
      <c r="P31" s="53">
        <f t="shared" si="6"/>
        <v>0</v>
      </c>
      <c r="Q31" s="54">
        <f t="shared" si="2"/>
        <v>0</v>
      </c>
      <c r="S31" s="75"/>
      <c r="T31" s="76"/>
      <c r="U31" s="77"/>
      <c r="V31" s="78"/>
      <c r="W31" s="78"/>
      <c r="X31" s="77"/>
      <c r="Y31" s="78"/>
      <c r="Z31" s="79"/>
      <c r="AA31" s="78"/>
      <c r="AB31" s="78"/>
      <c r="AC31" s="79"/>
      <c r="AD31" s="78"/>
      <c r="AE31" s="80"/>
      <c r="AF31" s="81"/>
      <c r="AG31" s="81"/>
      <c r="AH31" s="81"/>
    </row>
    <row r="32" spans="2:35" x14ac:dyDescent="0.25">
      <c r="B32" s="61"/>
      <c r="C32" s="112" t="s">
        <v>74</v>
      </c>
      <c r="D32" s="9"/>
      <c r="E32" s="48">
        <f t="shared" si="0"/>
        <v>0</v>
      </c>
      <c r="F32" s="49" t="str">
        <f t="shared" si="1"/>
        <v/>
      </c>
      <c r="G32" s="7">
        <v>52.844999999999999</v>
      </c>
      <c r="H32" s="63">
        <v>52.844999999999999</v>
      </c>
      <c r="I32" s="145">
        <v>45205</v>
      </c>
      <c r="J32" s="101">
        <f t="shared" ca="1" si="3"/>
        <v>11</v>
      </c>
      <c r="K32" s="136"/>
      <c r="L32" s="149"/>
      <c r="M32" s="51">
        <f t="shared" ca="1" si="4"/>
        <v>0</v>
      </c>
      <c r="N32" s="161">
        <v>181.86</v>
      </c>
      <c r="O32" s="164"/>
      <c r="P32" s="53">
        <f t="shared" si="6"/>
        <v>0</v>
      </c>
      <c r="Q32" s="54">
        <f t="shared" si="2"/>
        <v>0</v>
      </c>
      <c r="S32" s="75"/>
      <c r="T32" s="76"/>
      <c r="U32" s="77"/>
      <c r="V32" s="78"/>
      <c r="W32" s="78"/>
      <c r="X32" s="77"/>
      <c r="Y32" s="78"/>
      <c r="Z32" s="79"/>
      <c r="AA32" s="78"/>
      <c r="AB32" s="78"/>
      <c r="AC32" s="79"/>
      <c r="AD32" s="78"/>
      <c r="AE32" s="80"/>
      <c r="AF32" s="81"/>
      <c r="AG32" s="81"/>
      <c r="AH32" s="81"/>
    </row>
    <row r="33" spans="2:34" ht="13.5" customHeight="1" x14ac:dyDescent="0.25">
      <c r="B33" s="61">
        <v>22</v>
      </c>
      <c r="C33" s="174" t="s">
        <v>75</v>
      </c>
      <c r="D33" s="10"/>
      <c r="E33" s="48">
        <f t="shared" ref="E33:E51" si="7">D33/30</f>
        <v>0</v>
      </c>
      <c r="F33" s="49" t="str">
        <f t="shared" ref="F33:F51" si="8">IFERROR(G33/E33,"")</f>
        <v/>
      </c>
      <c r="G33" s="7">
        <v>253.25700000000001</v>
      </c>
      <c r="H33" s="63"/>
      <c r="I33" s="135"/>
      <c r="J33" s="101">
        <f t="shared" ca="1" si="3"/>
        <v>0</v>
      </c>
      <c r="K33" s="173">
        <v>253.25700000000001</v>
      </c>
      <c r="L33" s="146">
        <v>45192</v>
      </c>
      <c r="M33" s="51">
        <f t="shared" ca="1" si="4"/>
        <v>0</v>
      </c>
      <c r="N33" s="161">
        <v>229.73</v>
      </c>
      <c r="O33" s="164"/>
      <c r="P33" s="53">
        <f t="shared" si="6"/>
        <v>58180.730609999999</v>
      </c>
      <c r="Q33" s="54">
        <f t="shared" si="2"/>
        <v>58180.730609999999</v>
      </c>
      <c r="S33" s="89"/>
      <c r="T33" s="89"/>
      <c r="U33" s="74"/>
      <c r="V33" s="74"/>
      <c r="W33" s="78"/>
      <c r="X33" s="74"/>
      <c r="Y33" s="74"/>
      <c r="Z33" s="72"/>
      <c r="AA33" s="73"/>
      <c r="AB33" s="74"/>
      <c r="AC33" s="72"/>
      <c r="AD33" s="73"/>
      <c r="AE33" s="82"/>
      <c r="AF33" s="74"/>
      <c r="AG33" s="74"/>
      <c r="AH33" s="74"/>
    </row>
    <row r="34" spans="2:34" ht="13.5" customHeight="1" x14ac:dyDescent="0.25">
      <c r="B34" s="61">
        <v>23</v>
      </c>
      <c r="C34" s="174" t="s">
        <v>76</v>
      </c>
      <c r="D34" s="7">
        <v>78.344999999999999</v>
      </c>
      <c r="E34" s="48">
        <f t="shared" si="7"/>
        <v>2.6114999999999999</v>
      </c>
      <c r="F34" s="49">
        <f t="shared" si="8"/>
        <v>17.432510051694429</v>
      </c>
      <c r="G34" s="7">
        <v>45.524999999999999</v>
      </c>
      <c r="H34" s="63">
        <v>36.61</v>
      </c>
      <c r="I34" s="145">
        <v>45210</v>
      </c>
      <c r="J34" s="101">
        <f t="shared" ca="1" si="3"/>
        <v>16</v>
      </c>
      <c r="K34" s="173">
        <v>8.08</v>
      </c>
      <c r="L34" s="146">
        <v>45189</v>
      </c>
      <c r="M34" s="51">
        <f t="shared" ca="1" si="4"/>
        <v>0</v>
      </c>
      <c r="N34" s="161">
        <v>183.62</v>
      </c>
      <c r="O34" s="164"/>
      <c r="P34" s="164">
        <f t="shared" si="6"/>
        <v>1483.6496</v>
      </c>
      <c r="Q34" s="164">
        <f t="shared" ref="Q34:Q67" si="9">O34+P34</f>
        <v>1483.6496</v>
      </c>
      <c r="S34" s="89"/>
      <c r="T34" s="89"/>
      <c r="U34" s="74"/>
      <c r="V34" s="74"/>
      <c r="W34" s="78"/>
      <c r="X34" s="74"/>
      <c r="Y34" s="74"/>
      <c r="Z34" s="72"/>
      <c r="AA34" s="73"/>
      <c r="AB34" s="74"/>
      <c r="AC34" s="72"/>
      <c r="AD34" s="73"/>
      <c r="AE34" s="82"/>
      <c r="AF34" s="74"/>
      <c r="AG34" s="74"/>
      <c r="AH34" s="74"/>
    </row>
    <row r="35" spans="2:34" x14ac:dyDescent="0.25">
      <c r="B35" s="61">
        <v>24</v>
      </c>
      <c r="C35" s="109" t="s">
        <v>28</v>
      </c>
      <c r="D35" s="7">
        <v>12.135</v>
      </c>
      <c r="E35" s="48">
        <f t="shared" si="7"/>
        <v>0.40449999999999997</v>
      </c>
      <c r="F35" s="49">
        <f t="shared" si="8"/>
        <v>316.18046971569839</v>
      </c>
      <c r="G35" s="7">
        <v>127.895</v>
      </c>
      <c r="H35" s="63">
        <v>52.485999999999997</v>
      </c>
      <c r="I35" s="145">
        <v>45209</v>
      </c>
      <c r="J35" s="101">
        <f t="shared" ca="1" si="3"/>
        <v>15</v>
      </c>
      <c r="K35" s="104"/>
      <c r="L35" s="146"/>
      <c r="M35" s="51">
        <f t="shared" ca="1" si="4"/>
        <v>0</v>
      </c>
      <c r="N35" s="161">
        <v>185.2</v>
      </c>
      <c r="O35" s="164"/>
      <c r="P35" s="164">
        <f t="shared" si="6"/>
        <v>0</v>
      </c>
      <c r="Q35" s="164">
        <f t="shared" si="9"/>
        <v>0</v>
      </c>
    </row>
    <row r="36" spans="2:34" x14ac:dyDescent="0.25">
      <c r="B36" s="61">
        <v>25</v>
      </c>
      <c r="C36" s="109" t="s">
        <v>77</v>
      </c>
      <c r="D36" s="9">
        <v>256.81700000000001</v>
      </c>
      <c r="E36" s="48">
        <f t="shared" si="7"/>
        <v>8.5605666666666664</v>
      </c>
      <c r="F36" s="49">
        <f t="shared" si="8"/>
        <v>3.8018511235626926</v>
      </c>
      <c r="G36" s="7">
        <v>32.545999999999999</v>
      </c>
      <c r="H36" s="63">
        <v>34.1</v>
      </c>
      <c r="I36" s="145">
        <v>45212</v>
      </c>
      <c r="J36" s="101">
        <f t="shared" ca="1" si="3"/>
        <v>18</v>
      </c>
      <c r="K36" s="104"/>
      <c r="L36" s="146"/>
      <c r="M36" s="51">
        <f t="shared" ca="1" si="4"/>
        <v>0</v>
      </c>
      <c r="N36" s="161">
        <v>199.33</v>
      </c>
      <c r="O36" s="164"/>
      <c r="P36" s="164">
        <f t="shared" si="6"/>
        <v>0</v>
      </c>
      <c r="Q36" s="164">
        <f t="shared" si="9"/>
        <v>0</v>
      </c>
    </row>
    <row r="37" spans="2:34" x14ac:dyDescent="0.25">
      <c r="B37" s="61">
        <v>26</v>
      </c>
      <c r="C37" s="174" t="s">
        <v>29</v>
      </c>
      <c r="D37" s="7">
        <v>211.52500000000001</v>
      </c>
      <c r="E37" s="48">
        <f t="shared" si="7"/>
        <v>7.0508333333333333</v>
      </c>
      <c r="F37" s="49">
        <f t="shared" si="8"/>
        <v>4.6166174211086162</v>
      </c>
      <c r="G37" s="7">
        <v>32.551000000000002</v>
      </c>
      <c r="H37" s="63"/>
      <c r="I37" s="135"/>
      <c r="J37" s="101">
        <f t="shared" ca="1" si="3"/>
        <v>0</v>
      </c>
      <c r="K37" s="173">
        <v>31.216999999999999</v>
      </c>
      <c r="L37" s="146">
        <v>45193</v>
      </c>
      <c r="M37" s="51">
        <f t="shared" ca="1" si="4"/>
        <v>0</v>
      </c>
      <c r="N37" s="161">
        <v>182.04</v>
      </c>
      <c r="O37" s="164"/>
      <c r="P37" s="164">
        <f t="shared" si="6"/>
        <v>5682.7426799999994</v>
      </c>
      <c r="Q37" s="164">
        <f t="shared" si="9"/>
        <v>5682.7426799999994</v>
      </c>
    </row>
    <row r="38" spans="2:34" x14ac:dyDescent="0.25">
      <c r="B38" s="61">
        <v>27</v>
      </c>
      <c r="C38" s="109" t="s">
        <v>78</v>
      </c>
      <c r="D38" s="7">
        <v>171.893</v>
      </c>
      <c r="E38" s="48">
        <f t="shared" si="7"/>
        <v>5.7297666666666665</v>
      </c>
      <c r="F38" s="49">
        <f t="shared" si="8"/>
        <v>5.5496151675751779</v>
      </c>
      <c r="G38" s="7">
        <v>31.797999999999998</v>
      </c>
      <c r="H38" s="63">
        <v>35.776000000000003</v>
      </c>
      <c r="I38" s="145">
        <v>45212</v>
      </c>
      <c r="J38" s="101">
        <f t="shared" ca="1" si="3"/>
        <v>18</v>
      </c>
      <c r="K38" s="104"/>
      <c r="L38" s="146"/>
      <c r="M38" s="51">
        <f t="shared" ca="1" si="4"/>
        <v>0</v>
      </c>
      <c r="N38" s="161">
        <v>203.08</v>
      </c>
      <c r="O38" s="164"/>
      <c r="P38" s="164">
        <f t="shared" si="6"/>
        <v>0</v>
      </c>
      <c r="Q38" s="164">
        <f t="shared" si="9"/>
        <v>0</v>
      </c>
    </row>
    <row r="39" spans="2:34" x14ac:dyDescent="0.25">
      <c r="B39" s="61">
        <v>28</v>
      </c>
      <c r="C39" s="174" t="s">
        <v>79</v>
      </c>
      <c r="D39" s="7">
        <v>160.28100000000001</v>
      </c>
      <c r="E39" s="48">
        <f t="shared" si="7"/>
        <v>5.3426999999999998</v>
      </c>
      <c r="F39" s="49">
        <f t="shared" si="8"/>
        <v>0</v>
      </c>
      <c r="G39" s="7">
        <v>0</v>
      </c>
      <c r="H39" s="63"/>
      <c r="I39" s="135"/>
      <c r="J39" s="101">
        <f t="shared" ca="1" si="3"/>
        <v>0</v>
      </c>
      <c r="K39" s="173">
        <v>6.6</v>
      </c>
      <c r="L39" s="146">
        <v>45194</v>
      </c>
      <c r="M39" s="51">
        <f t="shared" ca="1" si="4"/>
        <v>0</v>
      </c>
      <c r="N39" s="161">
        <v>208.64</v>
      </c>
      <c r="O39" s="164"/>
      <c r="P39" s="164">
        <f t="shared" si="6"/>
        <v>1377.0239999999999</v>
      </c>
      <c r="Q39" s="164">
        <f t="shared" si="9"/>
        <v>1377.0239999999999</v>
      </c>
    </row>
    <row r="40" spans="2:34" x14ac:dyDescent="0.25">
      <c r="B40" s="61">
        <v>29</v>
      </c>
      <c r="C40" s="109" t="s">
        <v>30</v>
      </c>
      <c r="D40" s="7">
        <v>8659.4609999999993</v>
      </c>
      <c r="E40" s="48">
        <f t="shared" si="7"/>
        <v>288.64869999999996</v>
      </c>
      <c r="F40" s="49">
        <f t="shared" si="8"/>
        <v>4.1082256736302645</v>
      </c>
      <c r="G40" s="7">
        <v>1185.8340000000001</v>
      </c>
      <c r="H40" s="63">
        <v>295.3</v>
      </c>
      <c r="I40" s="145">
        <v>45204</v>
      </c>
      <c r="J40" s="101">
        <f t="shared" ca="1" si="3"/>
        <v>10</v>
      </c>
      <c r="K40" s="104"/>
      <c r="L40" s="146"/>
      <c r="M40" s="51">
        <f t="shared" ca="1" si="4"/>
        <v>0</v>
      </c>
      <c r="N40" s="161">
        <v>163.5</v>
      </c>
      <c r="O40" s="164"/>
      <c r="P40" s="164">
        <f t="shared" si="6"/>
        <v>0</v>
      </c>
      <c r="Q40" s="164">
        <f t="shared" si="9"/>
        <v>0</v>
      </c>
    </row>
    <row r="41" spans="2:34" x14ac:dyDescent="0.25">
      <c r="B41" s="61">
        <v>30</v>
      </c>
      <c r="C41" s="174" t="s">
        <v>80</v>
      </c>
      <c r="D41" s="7">
        <v>33.622</v>
      </c>
      <c r="E41" s="48">
        <f t="shared" si="7"/>
        <v>1.1207333333333334</v>
      </c>
      <c r="F41" s="49">
        <f t="shared" si="8"/>
        <v>28.481351496044258</v>
      </c>
      <c r="G41" s="7">
        <v>31.92</v>
      </c>
      <c r="H41" s="63"/>
      <c r="I41" s="135"/>
      <c r="J41" s="101">
        <f t="shared" ca="1" si="3"/>
        <v>0</v>
      </c>
      <c r="K41" s="173">
        <v>31.92</v>
      </c>
      <c r="L41" s="146">
        <v>45199</v>
      </c>
      <c r="M41" s="51">
        <f t="shared" ca="1" si="4"/>
        <v>5</v>
      </c>
      <c r="N41" s="161">
        <v>186.6</v>
      </c>
      <c r="O41" s="164"/>
      <c r="P41" s="164">
        <f t="shared" si="6"/>
        <v>5956.2719999999999</v>
      </c>
      <c r="Q41" s="164">
        <f t="shared" si="9"/>
        <v>5956.2719999999999</v>
      </c>
    </row>
    <row r="42" spans="2:34" ht="15" customHeight="1" x14ac:dyDescent="0.25">
      <c r="B42" s="61">
        <v>31</v>
      </c>
      <c r="C42" s="174" t="s">
        <v>31</v>
      </c>
      <c r="D42" s="7">
        <v>0</v>
      </c>
      <c r="E42" s="48">
        <f t="shared" si="7"/>
        <v>0</v>
      </c>
      <c r="F42" s="49" t="str">
        <f t="shared" si="8"/>
        <v/>
      </c>
      <c r="G42" s="7">
        <v>58.478000000000002</v>
      </c>
      <c r="H42" s="63">
        <v>33.005000000000003</v>
      </c>
      <c r="I42" s="145">
        <v>45204</v>
      </c>
      <c r="J42" s="101">
        <f t="shared" ca="1" si="3"/>
        <v>10</v>
      </c>
      <c r="K42" s="173">
        <v>25.472999999999999</v>
      </c>
      <c r="L42" s="146">
        <v>45193</v>
      </c>
      <c r="M42" s="51">
        <f t="shared" ca="1" si="4"/>
        <v>0</v>
      </c>
      <c r="N42" s="161">
        <v>215.08</v>
      </c>
      <c r="O42" s="164"/>
      <c r="P42" s="164">
        <f t="shared" si="6"/>
        <v>5478.7328399999997</v>
      </c>
      <c r="Q42" s="164">
        <f t="shared" si="9"/>
        <v>5478.7328399999997</v>
      </c>
    </row>
    <row r="43" spans="2:34" x14ac:dyDescent="0.25">
      <c r="B43" s="61">
        <v>32</v>
      </c>
      <c r="C43" s="174" t="s">
        <v>48</v>
      </c>
      <c r="D43" s="7">
        <v>8.7200000000000006</v>
      </c>
      <c r="E43" s="48">
        <f t="shared" si="7"/>
        <v>0.29066666666666668</v>
      </c>
      <c r="F43" s="49">
        <f t="shared" si="8"/>
        <v>563.88302752293566</v>
      </c>
      <c r="G43" s="7">
        <v>163.90199999999999</v>
      </c>
      <c r="H43" s="63" t="s">
        <v>94</v>
      </c>
      <c r="I43" s="145">
        <v>45203</v>
      </c>
      <c r="J43" s="101">
        <f t="shared" ca="1" si="3"/>
        <v>9</v>
      </c>
      <c r="K43" s="173">
        <v>36.037999999999997</v>
      </c>
      <c r="L43" s="146">
        <v>45194</v>
      </c>
      <c r="M43" s="51">
        <f t="shared" ca="1" si="4"/>
        <v>0</v>
      </c>
      <c r="N43" s="161">
        <v>221.06</v>
      </c>
      <c r="O43" s="164"/>
      <c r="P43" s="164">
        <f t="shared" si="6"/>
        <v>7966.5602799999997</v>
      </c>
      <c r="Q43" s="164">
        <f t="shared" si="9"/>
        <v>7966.5602799999997</v>
      </c>
    </row>
    <row r="44" spans="2:34" x14ac:dyDescent="0.25">
      <c r="B44" s="61">
        <v>33</v>
      </c>
      <c r="C44" s="174" t="s">
        <v>32</v>
      </c>
      <c r="D44" s="7">
        <v>126.545</v>
      </c>
      <c r="E44" s="48">
        <f t="shared" si="7"/>
        <v>4.2181666666666668</v>
      </c>
      <c r="F44" s="49">
        <f t="shared" si="8"/>
        <v>6.8610375755660034</v>
      </c>
      <c r="G44" s="7">
        <v>28.940999999999999</v>
      </c>
      <c r="H44" s="63"/>
      <c r="I44" s="135"/>
      <c r="J44" s="101">
        <f t="shared" ca="1" si="3"/>
        <v>0</v>
      </c>
      <c r="K44" s="173">
        <v>31.805</v>
      </c>
      <c r="L44" s="146">
        <v>45194</v>
      </c>
      <c r="M44" s="51">
        <f t="shared" ca="1" si="4"/>
        <v>0</v>
      </c>
      <c r="N44" s="161">
        <v>203.54</v>
      </c>
      <c r="O44" s="164"/>
      <c r="P44" s="164">
        <f t="shared" si="6"/>
        <v>6473.5896999999995</v>
      </c>
      <c r="Q44" s="164">
        <f t="shared" si="9"/>
        <v>6473.5896999999995</v>
      </c>
    </row>
    <row r="45" spans="2:34" ht="15" customHeight="1" x14ac:dyDescent="0.25">
      <c r="B45" s="61">
        <v>34</v>
      </c>
      <c r="C45" s="174" t="s">
        <v>33</v>
      </c>
      <c r="D45" s="9">
        <v>44.162999999999997</v>
      </c>
      <c r="E45" s="48">
        <f t="shared" si="7"/>
        <v>1.4721</v>
      </c>
      <c r="F45" s="49">
        <f t="shared" si="8"/>
        <v>66.032878201209158</v>
      </c>
      <c r="G45" s="7">
        <v>97.206999999999994</v>
      </c>
      <c r="H45" s="63">
        <v>52.5</v>
      </c>
      <c r="I45" s="145">
        <v>45205</v>
      </c>
      <c r="J45" s="101">
        <f t="shared" ca="1" si="3"/>
        <v>11</v>
      </c>
      <c r="K45" s="173">
        <v>33.6</v>
      </c>
      <c r="L45" s="146">
        <v>45201</v>
      </c>
      <c r="M45" s="51">
        <f t="shared" ca="1" si="4"/>
        <v>7</v>
      </c>
      <c r="N45" s="161">
        <v>205.88</v>
      </c>
      <c r="O45" s="164"/>
      <c r="P45" s="164">
        <f t="shared" si="6"/>
        <v>6917.5680000000002</v>
      </c>
      <c r="Q45" s="164">
        <f t="shared" si="9"/>
        <v>6917.5680000000002</v>
      </c>
    </row>
    <row r="46" spans="2:34" ht="16.5" customHeight="1" x14ac:dyDescent="0.25">
      <c r="B46" s="61">
        <v>35</v>
      </c>
      <c r="C46" s="109" t="s">
        <v>49</v>
      </c>
      <c r="D46" s="7">
        <v>146.70400000000001</v>
      </c>
      <c r="E46" s="48">
        <f t="shared" si="7"/>
        <v>4.8901333333333339</v>
      </c>
      <c r="F46" s="49">
        <f t="shared" si="8"/>
        <v>0</v>
      </c>
      <c r="G46" s="7">
        <v>0</v>
      </c>
      <c r="H46" s="63">
        <v>8.8840000000000003</v>
      </c>
      <c r="I46" s="145">
        <v>45208</v>
      </c>
      <c r="J46" s="101">
        <f t="shared" ca="1" si="3"/>
        <v>14</v>
      </c>
      <c r="K46" s="104"/>
      <c r="L46" s="146"/>
      <c r="M46" s="51">
        <f t="shared" ca="1" si="4"/>
        <v>0</v>
      </c>
      <c r="N46" s="161">
        <v>283.22000000000003</v>
      </c>
      <c r="O46" s="164"/>
      <c r="P46" s="164">
        <f t="shared" si="6"/>
        <v>0</v>
      </c>
      <c r="Q46" s="164">
        <f t="shared" si="9"/>
        <v>0</v>
      </c>
    </row>
    <row r="47" spans="2:34" ht="22.15" customHeight="1" x14ac:dyDescent="0.25">
      <c r="B47" s="61">
        <v>36</v>
      </c>
      <c r="C47" s="109" t="s">
        <v>34</v>
      </c>
      <c r="D47" s="7">
        <v>188.226</v>
      </c>
      <c r="E47" s="48">
        <f t="shared" si="7"/>
        <v>6.2741999999999996</v>
      </c>
      <c r="F47" s="49">
        <f t="shared" si="8"/>
        <v>7.5512415925536329</v>
      </c>
      <c r="G47" s="7">
        <v>47.378</v>
      </c>
      <c r="H47" s="63">
        <v>5.7190000000000003</v>
      </c>
      <c r="I47" s="145">
        <v>45208</v>
      </c>
      <c r="J47" s="101">
        <f t="shared" ca="1" si="3"/>
        <v>14</v>
      </c>
      <c r="K47" s="104"/>
      <c r="L47" s="146"/>
      <c r="M47" s="51">
        <f t="shared" ca="1" si="4"/>
        <v>0</v>
      </c>
      <c r="N47" s="161">
        <v>290.14</v>
      </c>
      <c r="O47" s="164"/>
      <c r="P47" s="164">
        <f t="shared" si="6"/>
        <v>0</v>
      </c>
      <c r="Q47" s="164"/>
    </row>
    <row r="48" spans="2:34" x14ac:dyDescent="0.25">
      <c r="B48" s="61">
        <v>37</v>
      </c>
      <c r="C48" s="109" t="s">
        <v>81</v>
      </c>
      <c r="D48" s="7">
        <v>12.715999999999999</v>
      </c>
      <c r="E48" s="48">
        <f t="shared" si="7"/>
        <v>0.42386666666666667</v>
      </c>
      <c r="F48" s="49">
        <f t="shared" si="8"/>
        <v>0.93189682290028319</v>
      </c>
      <c r="G48" s="7">
        <v>0.39500000000000002</v>
      </c>
      <c r="H48" s="63">
        <v>13.1</v>
      </c>
      <c r="I48" s="145">
        <v>45202</v>
      </c>
      <c r="J48" s="101">
        <f t="shared" ca="1" si="3"/>
        <v>8</v>
      </c>
      <c r="K48" s="104"/>
      <c r="L48" s="146"/>
      <c r="M48" s="51">
        <f t="shared" ca="1" si="4"/>
        <v>0</v>
      </c>
      <c r="N48" s="161">
        <v>100.25</v>
      </c>
      <c r="O48" s="164"/>
      <c r="P48" s="164">
        <f t="shared" si="6"/>
        <v>0</v>
      </c>
      <c r="Q48" s="164">
        <f t="shared" si="9"/>
        <v>0</v>
      </c>
    </row>
    <row r="49" spans="2:19" x14ac:dyDescent="0.25">
      <c r="B49" s="61">
        <v>38</v>
      </c>
      <c r="C49" s="109" t="s">
        <v>82</v>
      </c>
      <c r="D49" s="7">
        <v>24</v>
      </c>
      <c r="E49" s="48">
        <f t="shared" si="7"/>
        <v>0.8</v>
      </c>
      <c r="F49" s="49">
        <f t="shared" si="8"/>
        <v>22.5</v>
      </c>
      <c r="G49" s="7">
        <v>18</v>
      </c>
      <c r="H49" s="63">
        <v>10</v>
      </c>
      <c r="I49" s="145">
        <v>45202</v>
      </c>
      <c r="J49" s="101">
        <f t="shared" ca="1" si="3"/>
        <v>8</v>
      </c>
      <c r="K49" s="104"/>
      <c r="L49" s="146"/>
      <c r="M49" s="51">
        <f t="shared" ca="1" si="4"/>
        <v>0</v>
      </c>
      <c r="N49" s="161">
        <v>87.18</v>
      </c>
      <c r="O49" s="164"/>
      <c r="P49" s="164">
        <f t="shared" si="6"/>
        <v>0</v>
      </c>
      <c r="Q49" s="164">
        <f t="shared" si="9"/>
        <v>0</v>
      </c>
    </row>
    <row r="50" spans="2:19" x14ac:dyDescent="0.25">
      <c r="B50" s="61">
        <v>39</v>
      </c>
      <c r="C50" s="174" t="s">
        <v>83</v>
      </c>
      <c r="D50" s="7">
        <v>17</v>
      </c>
      <c r="E50" s="48">
        <f t="shared" si="7"/>
        <v>0.56666666666666665</v>
      </c>
      <c r="F50" s="49">
        <f t="shared" si="8"/>
        <v>19.411764705882355</v>
      </c>
      <c r="G50" s="7">
        <v>11</v>
      </c>
      <c r="H50" s="63"/>
      <c r="I50" s="135"/>
      <c r="J50" s="101">
        <f t="shared" ca="1" si="3"/>
        <v>0</v>
      </c>
      <c r="K50" s="173">
        <v>1.05</v>
      </c>
      <c r="L50" s="146">
        <v>45193</v>
      </c>
      <c r="M50" s="51">
        <f t="shared" ca="1" si="4"/>
        <v>0</v>
      </c>
      <c r="N50" s="161">
        <v>145.22</v>
      </c>
      <c r="O50" s="164"/>
      <c r="P50" s="164">
        <f t="shared" si="6"/>
        <v>152.48099999999999</v>
      </c>
      <c r="Q50" s="164">
        <f t="shared" si="9"/>
        <v>152.48099999999999</v>
      </c>
      <c r="S50" t="s">
        <v>90</v>
      </c>
    </row>
    <row r="51" spans="2:19" x14ac:dyDescent="0.25">
      <c r="B51" s="61">
        <v>40</v>
      </c>
      <c r="C51" s="109" t="s">
        <v>50</v>
      </c>
      <c r="D51" s="7">
        <v>359.02600000000001</v>
      </c>
      <c r="E51" s="48">
        <f t="shared" si="7"/>
        <v>11.967533333333334</v>
      </c>
      <c r="F51" s="49">
        <f t="shared" si="8"/>
        <v>5.6203728977845611</v>
      </c>
      <c r="G51" s="7">
        <v>67.262</v>
      </c>
      <c r="H51" s="63">
        <v>3.9</v>
      </c>
      <c r="I51" s="145">
        <v>45208</v>
      </c>
      <c r="J51" s="101">
        <f t="shared" ca="1" si="3"/>
        <v>14</v>
      </c>
      <c r="K51" s="104"/>
      <c r="L51" s="146"/>
      <c r="M51" s="51">
        <f t="shared" ca="1" si="4"/>
        <v>0</v>
      </c>
      <c r="N51" s="161">
        <v>95.57</v>
      </c>
      <c r="O51" s="164"/>
      <c r="P51" s="164">
        <f t="shared" si="6"/>
        <v>0</v>
      </c>
      <c r="Q51" s="164">
        <f t="shared" si="9"/>
        <v>0</v>
      </c>
    </row>
    <row r="52" spans="2:19" ht="16.5" customHeight="1" x14ac:dyDescent="0.25">
      <c r="B52" s="61">
        <v>41</v>
      </c>
      <c r="C52" s="174" t="s">
        <v>84</v>
      </c>
      <c r="D52" s="7">
        <v>7</v>
      </c>
      <c r="E52" s="48">
        <f t="shared" ref="E52:E74" si="10">D52/30</f>
        <v>0.23333333333333334</v>
      </c>
      <c r="F52" s="49">
        <f t="shared" ref="F52:F74" si="11">IFERROR(G52/E52,"")</f>
        <v>38.571428571428569</v>
      </c>
      <c r="G52" s="7">
        <v>9</v>
      </c>
      <c r="H52" s="63"/>
      <c r="I52" s="145"/>
      <c r="J52" s="101">
        <f t="shared" ca="1" si="3"/>
        <v>0</v>
      </c>
      <c r="K52" s="173">
        <v>3.5</v>
      </c>
      <c r="L52" s="146">
        <v>45199</v>
      </c>
      <c r="M52" s="51">
        <f t="shared" ca="1" si="4"/>
        <v>5</v>
      </c>
      <c r="N52" s="161">
        <v>40.159999999999997</v>
      </c>
      <c r="O52" s="164"/>
      <c r="P52" s="164">
        <f t="shared" si="6"/>
        <v>140.56</v>
      </c>
      <c r="Q52" s="164">
        <f t="shared" si="9"/>
        <v>140.56</v>
      </c>
    </row>
    <row r="53" spans="2:19" x14ac:dyDescent="0.25">
      <c r="B53" s="61">
        <v>42</v>
      </c>
      <c r="C53" s="109" t="s">
        <v>85</v>
      </c>
      <c r="D53" s="10">
        <v>62</v>
      </c>
      <c r="E53" s="48">
        <f t="shared" si="10"/>
        <v>2.0666666666666669</v>
      </c>
      <c r="F53" s="49">
        <f t="shared" si="11"/>
        <v>4.8387096774193541</v>
      </c>
      <c r="G53" s="7">
        <v>10</v>
      </c>
      <c r="H53" s="63">
        <v>6.6</v>
      </c>
      <c r="I53" s="145">
        <v>45208</v>
      </c>
      <c r="J53" s="101">
        <f t="shared" ca="1" si="3"/>
        <v>14</v>
      </c>
      <c r="K53" s="104"/>
      <c r="L53" s="146"/>
      <c r="M53" s="51">
        <f t="shared" ca="1" si="4"/>
        <v>0</v>
      </c>
      <c r="N53" s="161">
        <v>105.37</v>
      </c>
      <c r="O53" s="164"/>
      <c r="P53" s="164">
        <f t="shared" si="6"/>
        <v>0</v>
      </c>
      <c r="Q53" s="164">
        <f t="shared" si="9"/>
        <v>0</v>
      </c>
    </row>
    <row r="54" spans="2:19" x14ac:dyDescent="0.25">
      <c r="B54" s="61">
        <v>43</v>
      </c>
      <c r="C54" s="174" t="s">
        <v>86</v>
      </c>
      <c r="D54" s="137">
        <v>26</v>
      </c>
      <c r="E54" s="48">
        <f t="shared" si="10"/>
        <v>0.8666666666666667</v>
      </c>
      <c r="F54" s="49">
        <f t="shared" si="11"/>
        <v>200.76923076923077</v>
      </c>
      <c r="G54" s="7">
        <v>174</v>
      </c>
      <c r="H54" s="176" t="s">
        <v>95</v>
      </c>
      <c r="I54" s="177">
        <v>45199</v>
      </c>
      <c r="J54" s="101">
        <f t="shared" ca="1" si="3"/>
        <v>5</v>
      </c>
      <c r="K54" s="173">
        <v>38.4</v>
      </c>
      <c r="L54" s="146">
        <v>45192</v>
      </c>
      <c r="M54" s="51">
        <f t="shared" ca="1" si="4"/>
        <v>0</v>
      </c>
      <c r="N54" s="161">
        <v>160.34</v>
      </c>
      <c r="O54" s="164"/>
      <c r="P54" s="164">
        <f t="shared" si="6"/>
        <v>6157.0559999999996</v>
      </c>
      <c r="Q54" s="164" t="s">
        <v>90</v>
      </c>
    </row>
    <row r="55" spans="2:19" x14ac:dyDescent="0.25">
      <c r="B55" s="61">
        <v>44</v>
      </c>
      <c r="C55" s="174" t="s">
        <v>87</v>
      </c>
      <c r="D55" s="137">
        <v>77</v>
      </c>
      <c r="E55" s="48">
        <f t="shared" si="10"/>
        <v>2.5666666666666669</v>
      </c>
      <c r="F55" s="49">
        <f t="shared" si="11"/>
        <v>7.4025974025974017</v>
      </c>
      <c r="G55" s="7">
        <v>19</v>
      </c>
      <c r="H55" s="63"/>
      <c r="I55" s="135"/>
      <c r="J55" s="101">
        <f t="shared" ca="1" si="3"/>
        <v>0</v>
      </c>
      <c r="K55" s="173">
        <v>7.2</v>
      </c>
      <c r="L55" s="149">
        <v>45190</v>
      </c>
      <c r="M55" s="51">
        <f t="shared" ca="1" si="4"/>
        <v>0</v>
      </c>
      <c r="N55" s="162">
        <v>86.17</v>
      </c>
      <c r="O55" s="164"/>
      <c r="P55" s="164">
        <f t="shared" si="6"/>
        <v>620.42399999999998</v>
      </c>
      <c r="Q55" s="164">
        <f t="shared" si="9"/>
        <v>620.42399999999998</v>
      </c>
    </row>
    <row r="56" spans="2:19" x14ac:dyDescent="0.25">
      <c r="B56" s="61">
        <v>45</v>
      </c>
      <c r="C56" s="174" t="s">
        <v>88</v>
      </c>
      <c r="D56" s="137">
        <v>34</v>
      </c>
      <c r="E56" s="48">
        <f t="shared" si="10"/>
        <v>1.1333333333333333</v>
      </c>
      <c r="F56" s="49">
        <f t="shared" si="11"/>
        <v>12.352941176470589</v>
      </c>
      <c r="G56" s="137">
        <v>14</v>
      </c>
      <c r="H56" s="138"/>
      <c r="I56" s="163"/>
      <c r="J56" s="101">
        <f t="shared" ca="1" si="3"/>
        <v>0</v>
      </c>
      <c r="K56" s="173">
        <v>2.8</v>
      </c>
      <c r="L56" s="149">
        <v>45194</v>
      </c>
      <c r="M56" s="51">
        <f t="shared" ca="1" si="4"/>
        <v>0</v>
      </c>
      <c r="N56" s="162">
        <v>85.88</v>
      </c>
      <c r="O56" s="164"/>
      <c r="P56" s="164">
        <f t="shared" si="6"/>
        <v>240.46399999999997</v>
      </c>
      <c r="Q56" s="164">
        <f t="shared" si="9"/>
        <v>240.46399999999997</v>
      </c>
    </row>
    <row r="57" spans="2:19" x14ac:dyDescent="0.25">
      <c r="B57" s="61">
        <v>46</v>
      </c>
      <c r="C57" s="174" t="s">
        <v>23</v>
      </c>
      <c r="D57" s="137">
        <v>22.254000000000001</v>
      </c>
      <c r="E57" s="48">
        <f t="shared" si="10"/>
        <v>0.74180000000000001</v>
      </c>
      <c r="F57" s="49">
        <f t="shared" si="11"/>
        <v>32.53437584254516</v>
      </c>
      <c r="G57" s="137">
        <v>24.134</v>
      </c>
      <c r="H57" s="138"/>
      <c r="I57" s="163"/>
      <c r="J57" s="101">
        <f t="shared" ca="1" si="3"/>
        <v>0</v>
      </c>
      <c r="K57" s="173">
        <v>24.134</v>
      </c>
      <c r="L57" s="149">
        <v>45189</v>
      </c>
      <c r="M57" s="51">
        <f t="shared" ca="1" si="4"/>
        <v>0</v>
      </c>
      <c r="N57" s="162">
        <v>271</v>
      </c>
      <c r="O57" s="164"/>
      <c r="P57" s="164">
        <f t="shared" si="6"/>
        <v>6540.3140000000003</v>
      </c>
      <c r="Q57" s="164">
        <f t="shared" si="9"/>
        <v>6540.3140000000003</v>
      </c>
    </row>
    <row r="58" spans="2:19" x14ac:dyDescent="0.25">
      <c r="B58" s="61">
        <v>47</v>
      </c>
      <c r="C58" s="174" t="s">
        <v>89</v>
      </c>
      <c r="D58" s="139">
        <v>309.75700000000001</v>
      </c>
      <c r="E58" s="48">
        <f t="shared" si="10"/>
        <v>10.325233333333333</v>
      </c>
      <c r="F58" s="49">
        <f t="shared" si="11"/>
        <v>19.441400840013301</v>
      </c>
      <c r="G58" s="139">
        <v>200.73699999999999</v>
      </c>
      <c r="H58" s="138">
        <f>SUM(H59:H68)</f>
        <v>247.06300000000002</v>
      </c>
      <c r="I58" s="163"/>
      <c r="J58" s="101">
        <f t="shared" ca="1" si="3"/>
        <v>0</v>
      </c>
      <c r="K58" s="173">
        <v>247.2</v>
      </c>
      <c r="L58" s="149">
        <v>45196</v>
      </c>
      <c r="M58" s="51">
        <f t="shared" ca="1" si="4"/>
        <v>2</v>
      </c>
      <c r="N58" s="162">
        <v>217.72</v>
      </c>
      <c r="O58" s="164"/>
      <c r="P58" s="164">
        <f t="shared" si="6"/>
        <v>53820.383999999998</v>
      </c>
      <c r="Q58" s="164">
        <f t="shared" si="9"/>
        <v>53820.383999999998</v>
      </c>
    </row>
    <row r="59" spans="2:19" x14ac:dyDescent="0.25">
      <c r="B59" s="61">
        <v>48</v>
      </c>
      <c r="C59" s="174" t="s">
        <v>35</v>
      </c>
      <c r="D59" s="137">
        <v>162.09899999999999</v>
      </c>
      <c r="E59" s="48">
        <f t="shared" si="10"/>
        <v>5.4032999999999998</v>
      </c>
      <c r="F59" s="49">
        <f t="shared" si="11"/>
        <v>46.831936039087225</v>
      </c>
      <c r="G59" s="137">
        <v>253.047</v>
      </c>
      <c r="H59" s="138" t="s">
        <v>96</v>
      </c>
      <c r="I59" s="150">
        <v>45202</v>
      </c>
      <c r="J59" s="101">
        <f t="shared" ca="1" si="3"/>
        <v>8</v>
      </c>
      <c r="K59" s="173">
        <v>143.16</v>
      </c>
      <c r="L59" s="149">
        <v>45195</v>
      </c>
      <c r="M59" s="51">
        <f t="shared" ca="1" si="4"/>
        <v>1</v>
      </c>
      <c r="N59" s="162">
        <v>182.39</v>
      </c>
      <c r="O59" s="164"/>
      <c r="P59" s="164">
        <f t="shared" si="6"/>
        <v>26110.952399999998</v>
      </c>
      <c r="Q59" s="164">
        <f t="shared" si="9"/>
        <v>26110.952399999998</v>
      </c>
    </row>
    <row r="60" spans="2:19" x14ac:dyDescent="0.25">
      <c r="B60" s="61">
        <v>49</v>
      </c>
      <c r="C60" s="109" t="s">
        <v>45</v>
      </c>
      <c r="D60" s="137">
        <v>126</v>
      </c>
      <c r="E60" s="48">
        <f t="shared" si="10"/>
        <v>4.2</v>
      </c>
      <c r="F60" s="49">
        <f t="shared" si="11"/>
        <v>40.476190476190474</v>
      </c>
      <c r="G60" s="137">
        <v>170</v>
      </c>
      <c r="H60" s="138">
        <v>53.1</v>
      </c>
      <c r="I60" s="150">
        <v>45208</v>
      </c>
      <c r="J60" s="101">
        <f t="shared" ca="1" si="3"/>
        <v>14</v>
      </c>
      <c r="K60" s="136"/>
      <c r="L60" s="149"/>
      <c r="M60" s="51">
        <f t="shared" ca="1" si="4"/>
        <v>0</v>
      </c>
      <c r="N60" s="162">
        <v>120.46</v>
      </c>
      <c r="O60" s="164"/>
      <c r="P60" s="164">
        <f t="shared" si="6"/>
        <v>0</v>
      </c>
      <c r="Q60" s="164">
        <f t="shared" si="9"/>
        <v>0</v>
      </c>
    </row>
    <row r="61" spans="2:19" x14ac:dyDescent="0.25">
      <c r="B61" s="61">
        <v>50</v>
      </c>
      <c r="C61" s="174" t="s">
        <v>46</v>
      </c>
      <c r="D61" s="137">
        <v>423</v>
      </c>
      <c r="E61" s="48">
        <f t="shared" ref="E61:E66" si="12">D61/30</f>
        <v>14.1</v>
      </c>
      <c r="F61" s="49">
        <f t="shared" ref="F61:F66" si="13">IFERROR(G61/E61,"")</f>
        <v>2.7659574468085109</v>
      </c>
      <c r="G61" s="137">
        <v>39</v>
      </c>
      <c r="H61" s="138">
        <v>0.9</v>
      </c>
      <c r="I61" s="150">
        <v>45205</v>
      </c>
      <c r="J61" s="101">
        <f t="shared" ca="1" si="3"/>
        <v>11</v>
      </c>
      <c r="K61" s="173">
        <v>5.4</v>
      </c>
      <c r="L61" s="149">
        <v>45192</v>
      </c>
      <c r="M61" s="51">
        <f t="shared" ca="1" si="4"/>
        <v>0</v>
      </c>
      <c r="N61" s="161">
        <v>122.51</v>
      </c>
      <c r="O61" s="164"/>
      <c r="P61" s="164">
        <f t="shared" si="6"/>
        <v>661.55400000000009</v>
      </c>
      <c r="Q61" s="164">
        <f t="shared" si="9"/>
        <v>661.55400000000009</v>
      </c>
    </row>
    <row r="62" spans="2:19" x14ac:dyDescent="0.25">
      <c r="B62" s="61">
        <v>51</v>
      </c>
      <c r="C62" s="109" t="s">
        <v>91</v>
      </c>
      <c r="D62" s="137">
        <v>1.0549999999999999</v>
      </c>
      <c r="E62" s="48">
        <f t="shared" si="12"/>
        <v>3.5166666666666666E-2</v>
      </c>
      <c r="F62" s="49">
        <f t="shared" si="13"/>
        <v>578.04739336492889</v>
      </c>
      <c r="G62" s="137">
        <v>20.327999999999999</v>
      </c>
      <c r="H62" s="138">
        <v>20.327999999999999</v>
      </c>
      <c r="I62" s="150">
        <v>45202</v>
      </c>
      <c r="J62" s="101">
        <f t="shared" ca="1" si="3"/>
        <v>8</v>
      </c>
      <c r="K62" s="104"/>
      <c r="L62" s="146"/>
      <c r="M62" s="51">
        <f t="shared" ca="1" si="4"/>
        <v>0</v>
      </c>
      <c r="N62" s="161">
        <v>100.49</v>
      </c>
      <c r="O62" s="164"/>
      <c r="P62" s="164">
        <f t="shared" si="6"/>
        <v>0</v>
      </c>
      <c r="Q62" s="164">
        <f t="shared" si="9"/>
        <v>0</v>
      </c>
    </row>
    <row r="63" spans="2:19" x14ac:dyDescent="0.25">
      <c r="B63" s="61">
        <v>52</v>
      </c>
      <c r="C63" s="109" t="s">
        <v>24</v>
      </c>
      <c r="D63" s="7">
        <v>1678.9839999999999</v>
      </c>
      <c r="E63" s="48">
        <f t="shared" si="12"/>
        <v>55.966133333333332</v>
      </c>
      <c r="F63" s="49">
        <f t="shared" si="13"/>
        <v>9.3274980583495744</v>
      </c>
      <c r="G63" s="7">
        <v>522.024</v>
      </c>
      <c r="H63" s="63">
        <v>21.43</v>
      </c>
      <c r="I63" s="145">
        <v>45205</v>
      </c>
      <c r="J63" s="101">
        <f t="shared" ca="1" si="3"/>
        <v>11</v>
      </c>
      <c r="K63" s="104"/>
      <c r="L63" s="146"/>
      <c r="M63" s="51">
        <f t="shared" ca="1" si="4"/>
        <v>0</v>
      </c>
      <c r="N63" s="161">
        <v>233.42</v>
      </c>
      <c r="O63" s="164"/>
      <c r="P63" s="164">
        <f t="shared" si="6"/>
        <v>0</v>
      </c>
      <c r="Q63" s="164">
        <f t="shared" si="9"/>
        <v>0</v>
      </c>
    </row>
    <row r="64" spans="2:19" x14ac:dyDescent="0.25">
      <c r="B64" s="61">
        <v>53</v>
      </c>
      <c r="C64" s="174" t="s">
        <v>36</v>
      </c>
      <c r="D64" s="7">
        <v>21.927</v>
      </c>
      <c r="E64" s="48">
        <f t="shared" si="12"/>
        <v>0.73089999999999999</v>
      </c>
      <c r="F64" s="49">
        <f t="shared" si="13"/>
        <v>179.7427828704337</v>
      </c>
      <c r="G64" s="7">
        <v>131.374</v>
      </c>
      <c r="H64" s="63">
        <v>103</v>
      </c>
      <c r="I64" s="145">
        <v>45208</v>
      </c>
      <c r="J64" s="101">
        <f t="shared" ca="1" si="3"/>
        <v>14</v>
      </c>
      <c r="K64" s="173">
        <v>32</v>
      </c>
      <c r="L64" s="146">
        <v>45198</v>
      </c>
      <c r="M64" s="51">
        <f t="shared" ca="1" si="4"/>
        <v>4</v>
      </c>
      <c r="N64" s="161">
        <v>195.13</v>
      </c>
      <c r="O64" s="164"/>
      <c r="P64" s="164">
        <f t="shared" si="6"/>
        <v>6244.16</v>
      </c>
      <c r="Q64" s="164">
        <f t="shared" si="9"/>
        <v>6244.16</v>
      </c>
    </row>
    <row r="65" spans="2:17" x14ac:dyDescent="0.25">
      <c r="B65" s="61">
        <v>54</v>
      </c>
      <c r="C65" s="174" t="s">
        <v>92</v>
      </c>
      <c r="D65" s="7">
        <v>21</v>
      </c>
      <c r="E65" s="48">
        <f t="shared" si="12"/>
        <v>0.7</v>
      </c>
      <c r="F65" s="49">
        <f t="shared" si="13"/>
        <v>10</v>
      </c>
      <c r="G65" s="7">
        <v>7</v>
      </c>
      <c r="H65" s="63"/>
      <c r="I65" s="135"/>
      <c r="J65" s="101">
        <f t="shared" ca="1" si="3"/>
        <v>0</v>
      </c>
      <c r="K65" s="173">
        <v>3</v>
      </c>
      <c r="L65" s="146">
        <v>45189</v>
      </c>
      <c r="M65" s="51">
        <f t="shared" ca="1" si="4"/>
        <v>0</v>
      </c>
      <c r="N65" s="161">
        <v>109.75</v>
      </c>
      <c r="O65" s="164"/>
      <c r="P65" s="164">
        <f t="shared" si="6"/>
        <v>329.25</v>
      </c>
      <c r="Q65" s="164">
        <f t="shared" si="9"/>
        <v>329.25</v>
      </c>
    </row>
    <row r="66" spans="2:17" x14ac:dyDescent="0.25">
      <c r="B66" s="61">
        <v>55</v>
      </c>
      <c r="C66" s="109" t="s">
        <v>93</v>
      </c>
      <c r="D66" s="7">
        <v>71.025000000000006</v>
      </c>
      <c r="E66" s="48">
        <f t="shared" si="12"/>
        <v>2.3675000000000002</v>
      </c>
      <c r="F66" s="49">
        <f t="shared" si="13"/>
        <v>28.98627243928194</v>
      </c>
      <c r="G66" s="7">
        <v>68.625</v>
      </c>
      <c r="H66" s="63">
        <v>48.305</v>
      </c>
      <c r="I66" s="145">
        <v>45203</v>
      </c>
      <c r="J66" s="101">
        <f t="shared" ca="1" si="3"/>
        <v>9</v>
      </c>
      <c r="K66" s="104"/>
      <c r="L66" s="146"/>
      <c r="M66" s="51">
        <f t="shared" ca="1" si="4"/>
        <v>0</v>
      </c>
      <c r="N66" s="161">
        <v>207.96</v>
      </c>
      <c r="O66" s="164"/>
      <c r="P66" s="164">
        <f t="shared" si="6"/>
        <v>0</v>
      </c>
      <c r="Q66" s="164">
        <f t="shared" si="9"/>
        <v>0</v>
      </c>
    </row>
    <row r="67" spans="2:17" x14ac:dyDescent="0.25">
      <c r="B67" s="62"/>
      <c r="C67" s="109"/>
      <c r="D67" s="7"/>
      <c r="E67" s="48"/>
      <c r="F67" s="49"/>
      <c r="G67" s="7"/>
      <c r="H67" s="63"/>
      <c r="I67" s="135"/>
      <c r="J67" s="101">
        <f t="shared" ca="1" si="3"/>
        <v>0</v>
      </c>
      <c r="K67" s="104"/>
      <c r="L67" s="146"/>
      <c r="M67" s="51">
        <f t="shared" ca="1" si="4"/>
        <v>0</v>
      </c>
      <c r="N67" s="161"/>
      <c r="O67" s="164"/>
      <c r="P67" s="164">
        <f t="shared" si="6"/>
        <v>0</v>
      </c>
      <c r="Q67" s="164">
        <f t="shared" si="9"/>
        <v>0</v>
      </c>
    </row>
    <row r="68" spans="2:17" x14ac:dyDescent="0.25">
      <c r="B68" s="62"/>
      <c r="C68" s="109"/>
      <c r="D68" s="7"/>
      <c r="E68" s="48"/>
      <c r="F68" s="49"/>
      <c r="G68" s="7"/>
      <c r="H68" s="63"/>
      <c r="I68" s="135"/>
      <c r="J68" s="101">
        <f t="shared" ca="1" si="3"/>
        <v>0</v>
      </c>
      <c r="K68" s="104"/>
      <c r="L68" s="146"/>
      <c r="M68" s="51">
        <f t="shared" ca="1" si="4"/>
        <v>0</v>
      </c>
      <c r="N68" s="161"/>
      <c r="O68" s="164"/>
      <c r="P68" s="164">
        <f t="shared" si="6"/>
        <v>0</v>
      </c>
      <c r="Q68" s="164"/>
    </row>
    <row r="69" spans="2:17" ht="15.75" thickBot="1" x14ac:dyDescent="0.3">
      <c r="B69" s="62"/>
    </row>
    <row r="70" spans="2:17" ht="19.5" thickBot="1" x14ac:dyDescent="0.3">
      <c r="B70" s="205" t="s">
        <v>59</v>
      </c>
      <c r="C70" s="206"/>
      <c r="D70" s="55" t="e">
        <f>#REF!+#REF!</f>
        <v>#REF!</v>
      </c>
      <c r="E70" s="56" t="e">
        <f>D70/30</f>
        <v>#REF!</v>
      </c>
      <c r="F70" s="38"/>
      <c r="G70" s="57" t="e">
        <f>#REF!+#REF!</f>
        <v>#REF!</v>
      </c>
      <c r="H70" s="55" t="e">
        <f>#REF!+#REF!</f>
        <v>#REF!</v>
      </c>
      <c r="I70" s="41"/>
      <c r="J70" s="42"/>
      <c r="K70" s="58" t="e">
        <f>#REF!+#REF!</f>
        <v>#REF!</v>
      </c>
      <c r="L70" s="91"/>
      <c r="M70" s="44"/>
      <c r="N70" s="59"/>
      <c r="O70" s="46" t="e">
        <f>#REF!+#REF!</f>
        <v>#REF!</v>
      </c>
      <c r="P70" s="46" t="e">
        <f>#REF!+#REF!</f>
        <v>#REF!</v>
      </c>
      <c r="Q70" s="47" t="e">
        <f>#REF!+#REF!</f>
        <v>#REF!</v>
      </c>
    </row>
    <row r="71" spans="2:17" ht="15.75" customHeight="1" thickBot="1" x14ac:dyDescent="0.3">
      <c r="B71" s="207" t="s">
        <v>60</v>
      </c>
      <c r="C71" s="208"/>
      <c r="D71" s="36">
        <f>SUM(D72:D73)</f>
        <v>0</v>
      </c>
      <c r="E71" s="37">
        <f>D71/30</f>
        <v>0</v>
      </c>
      <c r="F71" s="38"/>
      <c r="G71" s="39">
        <f>SUM(G72:G73)</f>
        <v>6</v>
      </c>
      <c r="H71" s="93">
        <f>SUM(H72:H73)</f>
        <v>0</v>
      </c>
      <c r="I71" s="94"/>
      <c r="J71" s="95"/>
      <c r="K71" s="96">
        <f>SUM(K72:K73)</f>
        <v>6</v>
      </c>
      <c r="L71" s="97"/>
      <c r="M71" s="98"/>
      <c r="N71" s="105"/>
      <c r="O71" s="46">
        <f>SUM(O72:O73)</f>
        <v>0</v>
      </c>
      <c r="P71" s="46">
        <f>SUM(P72:P73)</f>
        <v>0</v>
      </c>
      <c r="Q71" s="47">
        <f>SUM(Q72:Q73)</f>
        <v>0</v>
      </c>
    </row>
    <row r="72" spans="2:17" x14ac:dyDescent="0.25">
      <c r="B72" s="62"/>
      <c r="C72" s="142" t="s">
        <v>41</v>
      </c>
      <c r="D72" s="139">
        <f>SUM(D73:D73)</f>
        <v>0</v>
      </c>
      <c r="E72" s="48">
        <f t="shared" si="10"/>
        <v>0</v>
      </c>
      <c r="F72" s="49" t="str">
        <f t="shared" si="11"/>
        <v/>
      </c>
      <c r="G72" s="144">
        <f>SUM(G73:G73)</f>
        <v>3</v>
      </c>
      <c r="H72" s="163"/>
      <c r="I72" s="163"/>
      <c r="J72" s="166"/>
      <c r="K72" s="163"/>
      <c r="L72" s="149"/>
      <c r="M72" s="166"/>
      <c r="N72" s="167"/>
      <c r="O72" s="168"/>
      <c r="P72" s="168"/>
      <c r="Q72" s="168"/>
    </row>
    <row r="73" spans="2:17" x14ac:dyDescent="0.25">
      <c r="B73" s="62"/>
      <c r="C73" s="143" t="s">
        <v>42</v>
      </c>
      <c r="D73" s="139"/>
      <c r="E73" s="48">
        <f t="shared" si="10"/>
        <v>0</v>
      </c>
      <c r="F73" s="49" t="str">
        <f t="shared" si="11"/>
        <v/>
      </c>
      <c r="G73" s="144">
        <v>3</v>
      </c>
      <c r="H73" s="163"/>
      <c r="I73" s="150"/>
      <c r="J73" s="166"/>
      <c r="K73" s="163">
        <v>6</v>
      </c>
      <c r="L73" s="150">
        <v>45213</v>
      </c>
      <c r="M73" s="166"/>
      <c r="N73" s="163"/>
      <c r="O73" s="164"/>
      <c r="P73" s="164"/>
      <c r="Q73" s="164"/>
    </row>
    <row r="74" spans="2:17" ht="15.75" customHeight="1" x14ac:dyDescent="0.25">
      <c r="B74" s="62"/>
      <c r="C74" s="142" t="s">
        <v>43</v>
      </c>
      <c r="D74" s="139">
        <f>SUM(D75:D75)</f>
        <v>0</v>
      </c>
      <c r="E74" s="48">
        <f t="shared" si="10"/>
        <v>0</v>
      </c>
      <c r="F74" s="49" t="str">
        <f t="shared" si="11"/>
        <v/>
      </c>
      <c r="G74" s="144">
        <f>SUM(G75:G75)</f>
        <v>4</v>
      </c>
      <c r="H74" s="163"/>
      <c r="I74" s="163"/>
      <c r="J74" s="166"/>
      <c r="K74" s="163"/>
      <c r="L74" s="149"/>
      <c r="M74" s="166"/>
      <c r="N74" s="163"/>
      <c r="O74" s="164"/>
      <c r="P74" s="164"/>
      <c r="Q74" s="164"/>
    </row>
    <row r="75" spans="2:17" ht="15.75" thickBot="1" x14ac:dyDescent="0.3">
      <c r="B75" s="62"/>
      <c r="C75" s="143" t="s">
        <v>44</v>
      </c>
      <c r="D75" s="139">
        <v>0</v>
      </c>
      <c r="E75" s="48">
        <f t="shared" ref="E75:E79" si="14">D75/30</f>
        <v>0</v>
      </c>
      <c r="F75" s="49" t="str">
        <f t="shared" ref="F75:F79" si="15">IFERROR(G75/E75,"")</f>
        <v/>
      </c>
      <c r="G75" s="92">
        <v>4</v>
      </c>
      <c r="H75" s="135"/>
      <c r="I75" s="135"/>
      <c r="J75" s="166"/>
      <c r="K75" s="135">
        <v>4</v>
      </c>
      <c r="L75" s="146">
        <v>45208</v>
      </c>
      <c r="M75" s="166"/>
      <c r="N75" s="135"/>
      <c r="O75" s="164"/>
      <c r="P75" s="164"/>
      <c r="Q75" s="164"/>
    </row>
    <row r="76" spans="2:17" ht="15.75" customHeight="1" thickBot="1" x14ac:dyDescent="0.3">
      <c r="B76" s="207" t="s">
        <v>61</v>
      </c>
      <c r="C76" s="209"/>
      <c r="D76" s="36" t="e">
        <f>SUM(#REF!)</f>
        <v>#REF!</v>
      </c>
      <c r="E76" s="37" t="e">
        <f>D76/30</f>
        <v>#REF!</v>
      </c>
      <c r="F76" s="106"/>
      <c r="G76" s="107" t="e">
        <f>SUM(#REF!)</f>
        <v>#REF!</v>
      </c>
      <c r="H76" s="100">
        <f>SUM(H77:H79)</f>
        <v>0</v>
      </c>
      <c r="I76" s="108"/>
      <c r="J76" s="42"/>
      <c r="K76" s="43">
        <f>SUM(K77:K79)</f>
        <v>71</v>
      </c>
      <c r="L76" s="41"/>
      <c r="M76" s="44"/>
      <c r="N76" s="45"/>
      <c r="O76" s="46" t="e">
        <f>SUM(#REF!)</f>
        <v>#REF!</v>
      </c>
      <c r="P76" s="46" t="e">
        <f>SUM(#REF!)</f>
        <v>#REF!</v>
      </c>
      <c r="Q76" s="47" t="e">
        <f>SUM(#REF!)</f>
        <v>#REF!</v>
      </c>
    </row>
    <row r="77" spans="2:17" x14ac:dyDescent="0.25">
      <c r="B77" s="62"/>
      <c r="C77" s="3" t="s">
        <v>51</v>
      </c>
      <c r="D77" s="7">
        <v>18</v>
      </c>
      <c r="E77" s="48">
        <f t="shared" si="14"/>
        <v>0.6</v>
      </c>
      <c r="F77" s="49">
        <f t="shared" si="15"/>
        <v>30</v>
      </c>
      <c r="G77" s="99">
        <v>18</v>
      </c>
      <c r="H77" s="11"/>
      <c r="I77" s="145"/>
      <c r="J77" s="169">
        <v>55</v>
      </c>
      <c r="K77" s="11">
        <v>18</v>
      </c>
      <c r="L77" s="145">
        <v>45190</v>
      </c>
      <c r="M77" s="166"/>
      <c r="N77" s="135">
        <v>113.58</v>
      </c>
      <c r="O77" s="164">
        <f>H77*N77</f>
        <v>0</v>
      </c>
      <c r="P77" s="164"/>
      <c r="Q77" s="164">
        <f t="shared" ref="Q77:Q79" si="16">O77+P77</f>
        <v>0</v>
      </c>
    </row>
    <row r="78" spans="2:17" x14ac:dyDescent="0.25">
      <c r="B78" s="62"/>
      <c r="C78" s="3" t="s">
        <v>52</v>
      </c>
      <c r="D78" s="7">
        <v>18</v>
      </c>
      <c r="E78" s="48">
        <f t="shared" si="14"/>
        <v>0.6</v>
      </c>
      <c r="F78" s="49">
        <f t="shared" si="15"/>
        <v>30</v>
      </c>
      <c r="G78" s="99">
        <v>18</v>
      </c>
      <c r="H78" s="11"/>
      <c r="I78" s="135"/>
      <c r="J78" s="166"/>
      <c r="K78" s="12">
        <v>18</v>
      </c>
      <c r="L78" s="146">
        <v>45197</v>
      </c>
      <c r="M78" s="166"/>
      <c r="N78" s="135">
        <v>113.58</v>
      </c>
      <c r="O78" s="164"/>
      <c r="P78" s="164"/>
      <c r="Q78" s="164">
        <f t="shared" si="16"/>
        <v>0</v>
      </c>
    </row>
    <row r="79" spans="2:17" x14ac:dyDescent="0.25">
      <c r="B79" s="113"/>
      <c r="C79" s="114" t="s">
        <v>53</v>
      </c>
      <c r="D79" s="115">
        <v>24</v>
      </c>
      <c r="E79" s="110">
        <f t="shared" si="14"/>
        <v>0.8</v>
      </c>
      <c r="F79" s="111">
        <f t="shared" si="15"/>
        <v>43.75</v>
      </c>
      <c r="G79" s="116">
        <v>35</v>
      </c>
      <c r="H79" s="117"/>
      <c r="I79" s="170"/>
      <c r="J79" s="171"/>
      <c r="K79" s="118">
        <v>35</v>
      </c>
      <c r="L79" s="147">
        <v>45197</v>
      </c>
      <c r="M79" s="171"/>
      <c r="N79" s="170">
        <v>113.58</v>
      </c>
      <c r="O79" s="164"/>
      <c r="P79" s="164"/>
      <c r="Q79" s="164">
        <f t="shared" si="16"/>
        <v>0</v>
      </c>
    </row>
    <row r="80" spans="2:17" x14ac:dyDescent="0.25">
      <c r="B80" s="62"/>
      <c r="C80" s="128" t="s">
        <v>97</v>
      </c>
      <c r="D80" s="129"/>
      <c r="E80" s="130"/>
      <c r="F80" s="130"/>
      <c r="G80" s="129">
        <v>1.08</v>
      </c>
      <c r="H80" s="131"/>
      <c r="I80" s="135"/>
      <c r="J80" s="166"/>
      <c r="K80" s="132">
        <v>1.08</v>
      </c>
      <c r="L80" s="145">
        <v>45195</v>
      </c>
      <c r="M80" s="166"/>
      <c r="N80" s="135">
        <v>53.35</v>
      </c>
      <c r="O80" s="164"/>
      <c r="P80" s="164"/>
      <c r="Q80" s="164"/>
    </row>
    <row r="81" spans="2:17" ht="15.75" thickBot="1" x14ac:dyDescent="0.3">
      <c r="B81" s="62"/>
      <c r="C81" s="128" t="s">
        <v>98</v>
      </c>
      <c r="D81" s="129"/>
      <c r="E81" s="130"/>
      <c r="F81" s="130"/>
      <c r="G81" s="129">
        <v>2.6</v>
      </c>
      <c r="H81" s="131">
        <v>2.6</v>
      </c>
      <c r="I81" s="135" t="s">
        <v>99</v>
      </c>
      <c r="J81" s="166"/>
      <c r="K81" s="132"/>
      <c r="L81" s="148"/>
      <c r="M81" s="166"/>
      <c r="N81" s="135">
        <v>104.01</v>
      </c>
      <c r="O81" s="172"/>
      <c r="P81" s="172"/>
      <c r="Q81" s="164"/>
    </row>
    <row r="82" spans="2:17" ht="19.5" thickBot="1" x14ac:dyDescent="0.3">
      <c r="B82" s="210" t="s">
        <v>62</v>
      </c>
      <c r="C82" s="211"/>
      <c r="D82" s="119" t="e">
        <f>#REF!+#REF!</f>
        <v>#REF!</v>
      </c>
      <c r="E82" s="120" t="e">
        <f>D82/30</f>
        <v>#REF!</v>
      </c>
      <c r="F82" s="121"/>
      <c r="G82" s="122" t="e">
        <f>#REF!+#REF!</f>
        <v>#REF!</v>
      </c>
      <c r="H82" s="119" t="e">
        <f>#REF!+#REF!</f>
        <v>#REF!</v>
      </c>
      <c r="I82" s="123"/>
      <c r="J82" s="124"/>
      <c r="K82" s="125" t="e">
        <f>#REF!+#REF!</f>
        <v>#REF!</v>
      </c>
      <c r="L82" s="123"/>
      <c r="M82" s="126"/>
      <c r="N82" s="127"/>
      <c r="O82" s="46" t="e">
        <f>#REF!+#REF!</f>
        <v>#REF!</v>
      </c>
      <c r="P82" s="46" t="e">
        <f>#REF!+#REF!</f>
        <v>#REF!</v>
      </c>
      <c r="Q82" s="133" t="e">
        <f>#REF!+#REF!</f>
        <v>#REF!</v>
      </c>
    </row>
    <row r="83" spans="2:17" ht="19.5" thickBot="1" x14ac:dyDescent="0.3">
      <c r="B83" s="203" t="s">
        <v>63</v>
      </c>
      <c r="C83" s="204"/>
      <c r="D83" s="55" t="e">
        <f>D82+#REF!</f>
        <v>#REF!</v>
      </c>
      <c r="E83" s="56" t="e">
        <f>D83/30</f>
        <v>#REF!</v>
      </c>
      <c r="F83" s="60"/>
      <c r="G83" s="57" t="e">
        <f>G82+#REF!</f>
        <v>#REF!</v>
      </c>
      <c r="H83" s="55" t="e">
        <f>H82+#REF!</f>
        <v>#REF!</v>
      </c>
      <c r="I83" s="41"/>
      <c r="J83" s="42"/>
      <c r="K83" s="58" t="e">
        <f>K82+#REF!</f>
        <v>#REF!</v>
      </c>
      <c r="L83" s="41"/>
      <c r="M83" s="44"/>
      <c r="N83" s="59"/>
      <c r="O83" s="46" t="e">
        <f>O82+#REF!</f>
        <v>#REF!</v>
      </c>
      <c r="P83" s="46" t="e">
        <f>P82+#REF!</f>
        <v>#REF!</v>
      </c>
      <c r="Q83" s="47" t="e">
        <f>Q82+#REF!</f>
        <v>#REF!</v>
      </c>
    </row>
  </sheetData>
  <mergeCells count="17">
    <mergeCell ref="B83:C83"/>
    <mergeCell ref="B70:C70"/>
    <mergeCell ref="B71:C71"/>
    <mergeCell ref="B76:C76"/>
    <mergeCell ref="B82:C82"/>
    <mergeCell ref="B9:C9"/>
    <mergeCell ref="B3:Q3"/>
    <mergeCell ref="B5:C5"/>
    <mergeCell ref="H5:M5"/>
    <mergeCell ref="O5:Q5"/>
    <mergeCell ref="B6:B8"/>
    <mergeCell ref="C7:C8"/>
    <mergeCell ref="D7:E7"/>
    <mergeCell ref="F7:F8"/>
    <mergeCell ref="G7:G8"/>
    <mergeCell ref="H7:M7"/>
    <mergeCell ref="N7:Q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59"/>
  <sheetViews>
    <sheetView workbookViewId="0">
      <selection activeCell="F14" sqref="F14"/>
    </sheetView>
  </sheetViews>
  <sheetFormatPr defaultColWidth="9.140625" defaultRowHeight="15" x14ac:dyDescent="0.25"/>
  <cols>
    <col min="1" max="1" width="9.140625" style="134"/>
    <col min="2" max="2" width="66" style="134" customWidth="1"/>
    <col min="3" max="16384" width="9.140625" style="134"/>
  </cols>
  <sheetData>
    <row r="3" ht="30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8" workbookViewId="0">
      <selection activeCell="B56" sqref="B5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2023-09-25T05:31:19Z</dcterms:modified>
</cp:coreProperties>
</file>