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9,23 КР_СЧ_РнД\ответы от филиалов\"/>
    </mc:Choice>
  </mc:AlternateContent>
  <xr:revisionPtr revIDLastSave="0" documentId="13_ncr:1_{94AE5536-E040-4341-A8D9-3E2847DBEC8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TDSheet!$A$3:$V$88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N16" i="1"/>
  <c r="N42" i="1"/>
  <c r="N48" i="1"/>
  <c r="N72" i="1"/>
  <c r="N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M19" i="1" s="1"/>
  <c r="L20" i="1"/>
  <c r="L21" i="1"/>
  <c r="L22" i="1"/>
  <c r="L23" i="1"/>
  <c r="L24" i="1"/>
  <c r="L25" i="1"/>
  <c r="L26" i="1"/>
  <c r="M26" i="1" s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M60" i="1" s="1"/>
  <c r="L61" i="1"/>
  <c r="L62" i="1"/>
  <c r="L63" i="1"/>
  <c r="L64" i="1"/>
  <c r="L65" i="1"/>
  <c r="L66" i="1"/>
  <c r="L67" i="1"/>
  <c r="L68" i="1"/>
  <c r="M68" i="1" s="1"/>
  <c r="L69" i="1"/>
  <c r="L70" i="1"/>
  <c r="L71" i="1"/>
  <c r="L72" i="1"/>
  <c r="L73" i="1"/>
  <c r="M73" i="1" s="1"/>
  <c r="L74" i="1"/>
  <c r="L75" i="1"/>
  <c r="M75" i="1" s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6" i="1"/>
  <c r="T7" i="1"/>
  <c r="T9" i="1"/>
  <c r="T13" i="1"/>
  <c r="T40" i="1"/>
  <c r="T44" i="1"/>
  <c r="T45" i="1"/>
  <c r="T46" i="1"/>
  <c r="T57" i="1"/>
  <c r="T69" i="1"/>
  <c r="T76" i="1"/>
  <c r="T77" i="1"/>
  <c r="T78" i="1"/>
  <c r="T79" i="1"/>
  <c r="T80" i="1"/>
  <c r="T81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3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8" i="1"/>
  <c r="S49" i="1"/>
  <c r="S51" i="1"/>
  <c r="S52" i="1"/>
  <c r="S53" i="1"/>
  <c r="S54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3" i="1"/>
  <c r="S84" i="1"/>
  <c r="S86" i="1"/>
  <c r="S87" i="1"/>
  <c r="S88" i="1"/>
  <c r="S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3" i="1"/>
  <c r="R25" i="1"/>
  <c r="R26" i="1"/>
  <c r="R27" i="1"/>
  <c r="R28" i="1"/>
  <c r="R29" i="1"/>
  <c r="R30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1" i="1"/>
  <c r="R52" i="1"/>
  <c r="R53" i="1"/>
  <c r="R54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3" i="1"/>
  <c r="R84" i="1"/>
  <c r="R86" i="1"/>
  <c r="R87" i="1"/>
  <c r="R88" i="1"/>
  <c r="R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3" i="1"/>
  <c r="Q25" i="1"/>
  <c r="Q26" i="1"/>
  <c r="Q27" i="1"/>
  <c r="Q28" i="1"/>
  <c r="Q29" i="1"/>
  <c r="Q30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1" i="1"/>
  <c r="Q52" i="1"/>
  <c r="Q53" i="1"/>
  <c r="Q54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3" i="1"/>
  <c r="Q84" i="1"/>
  <c r="Q86" i="1"/>
  <c r="Q87" i="1"/>
  <c r="Q88" i="1"/>
  <c r="Q6" i="1"/>
  <c r="F58" i="1"/>
  <c r="F32" i="1"/>
  <c r="F57" i="1"/>
  <c r="F69" i="1"/>
  <c r="F21" i="1"/>
  <c r="F77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6" i="1"/>
  <c r="G87" i="1"/>
  <c r="G88" i="1"/>
  <c r="G6" i="1"/>
  <c r="E5" i="1"/>
  <c r="V5" i="1"/>
  <c r="U5" i="1"/>
  <c r="K5" i="1"/>
  <c r="J5" i="1"/>
  <c r="I5" i="1"/>
  <c r="H5" i="1"/>
  <c r="P21" i="1" l="1"/>
  <c r="O57" i="1"/>
  <c r="P57" i="1"/>
  <c r="O58" i="1"/>
  <c r="P58" i="1"/>
  <c r="O6" i="1"/>
  <c r="P6" i="1"/>
  <c r="O87" i="1"/>
  <c r="P87" i="1"/>
  <c r="O85" i="1"/>
  <c r="P85" i="1"/>
  <c r="O83" i="1"/>
  <c r="P83" i="1"/>
  <c r="P81" i="1"/>
  <c r="O81" i="1"/>
  <c r="P79" i="1"/>
  <c r="O79" i="1"/>
  <c r="P75" i="1"/>
  <c r="O75" i="1"/>
  <c r="O73" i="1"/>
  <c r="P73" i="1"/>
  <c r="P71" i="1"/>
  <c r="M71" i="1"/>
  <c r="O71" i="1" s="1"/>
  <c r="M67" i="1"/>
  <c r="O67" i="1" s="1"/>
  <c r="P67" i="1"/>
  <c r="O65" i="1"/>
  <c r="P65" i="1"/>
  <c r="O63" i="1"/>
  <c r="P63" i="1"/>
  <c r="O61" i="1"/>
  <c r="P61" i="1"/>
  <c r="M59" i="1"/>
  <c r="O59" i="1" s="1"/>
  <c r="P59" i="1"/>
  <c r="O55" i="1"/>
  <c r="P55" i="1"/>
  <c r="O53" i="1"/>
  <c r="P53" i="1"/>
  <c r="M51" i="1"/>
  <c r="O51" i="1" s="1"/>
  <c r="P51" i="1"/>
  <c r="O49" i="1"/>
  <c r="P49" i="1"/>
  <c r="O47" i="1"/>
  <c r="P47" i="1"/>
  <c r="O45" i="1"/>
  <c r="P45" i="1"/>
  <c r="M43" i="1"/>
  <c r="O43" i="1" s="1"/>
  <c r="P43" i="1"/>
  <c r="M41" i="1"/>
  <c r="O41" i="1" s="1"/>
  <c r="P41" i="1"/>
  <c r="O39" i="1"/>
  <c r="P39" i="1"/>
  <c r="O37" i="1"/>
  <c r="P37" i="1"/>
  <c r="M35" i="1"/>
  <c r="O35" i="1" s="1"/>
  <c r="P35" i="1"/>
  <c r="M33" i="1"/>
  <c r="O33" i="1" s="1"/>
  <c r="P33" i="1"/>
  <c r="O31" i="1"/>
  <c r="P31" i="1"/>
  <c r="M29" i="1"/>
  <c r="O29" i="1" s="1"/>
  <c r="P29" i="1"/>
  <c r="M27" i="1"/>
  <c r="O27" i="1" s="1"/>
  <c r="P27" i="1"/>
  <c r="O25" i="1"/>
  <c r="P25" i="1"/>
  <c r="O23" i="1"/>
  <c r="P23" i="1"/>
  <c r="O21" i="1"/>
  <c r="O19" i="1"/>
  <c r="P19" i="1"/>
  <c r="O17" i="1"/>
  <c r="P17" i="1"/>
  <c r="M15" i="1"/>
  <c r="O15" i="1" s="1"/>
  <c r="P15" i="1"/>
  <c r="O13" i="1"/>
  <c r="P13" i="1"/>
  <c r="M11" i="1"/>
  <c r="O11" i="1" s="1"/>
  <c r="P11" i="1"/>
  <c r="O9" i="1"/>
  <c r="P9" i="1"/>
  <c r="O7" i="1"/>
  <c r="P7" i="1"/>
  <c r="P77" i="1"/>
  <c r="O77" i="1"/>
  <c r="O69" i="1"/>
  <c r="P69" i="1"/>
  <c r="O32" i="1"/>
  <c r="P32" i="1"/>
  <c r="O88" i="1"/>
  <c r="P88" i="1"/>
  <c r="P86" i="1"/>
  <c r="O86" i="1"/>
  <c r="O84" i="1"/>
  <c r="P84" i="1"/>
  <c r="P82" i="1"/>
  <c r="O82" i="1"/>
  <c r="P80" i="1"/>
  <c r="O80" i="1"/>
  <c r="P78" i="1"/>
  <c r="O78" i="1"/>
  <c r="P76" i="1"/>
  <c r="O76" i="1"/>
  <c r="M74" i="1"/>
  <c r="O74" i="1" s="1"/>
  <c r="P74" i="1"/>
  <c r="O72" i="1"/>
  <c r="P72" i="1"/>
  <c r="O70" i="1"/>
  <c r="P70" i="1"/>
  <c r="O68" i="1"/>
  <c r="P68" i="1"/>
  <c r="O66" i="1"/>
  <c r="P66" i="1"/>
  <c r="O64" i="1"/>
  <c r="P64" i="1"/>
  <c r="O62" i="1"/>
  <c r="P62" i="1"/>
  <c r="P60" i="1"/>
  <c r="O60" i="1"/>
  <c r="O56" i="1"/>
  <c r="P56" i="1"/>
  <c r="M54" i="1"/>
  <c r="O54" i="1" s="1"/>
  <c r="P54" i="1"/>
  <c r="O52" i="1"/>
  <c r="P52" i="1"/>
  <c r="P50" i="1"/>
  <c r="O50" i="1"/>
  <c r="O48" i="1"/>
  <c r="P48" i="1"/>
  <c r="O46" i="1"/>
  <c r="P46" i="1"/>
  <c r="O44" i="1"/>
  <c r="P44" i="1"/>
  <c r="M42" i="1"/>
  <c r="O42" i="1" s="1"/>
  <c r="P42" i="1"/>
  <c r="P40" i="1"/>
  <c r="O40" i="1"/>
  <c r="O38" i="1"/>
  <c r="P38" i="1"/>
  <c r="M36" i="1"/>
  <c r="O36" i="1" s="1"/>
  <c r="P36" i="1"/>
  <c r="M34" i="1"/>
  <c r="O34" i="1" s="1"/>
  <c r="P34" i="1"/>
  <c r="M30" i="1"/>
  <c r="O30" i="1" s="1"/>
  <c r="P30" i="1"/>
  <c r="O28" i="1"/>
  <c r="P28" i="1"/>
  <c r="O26" i="1"/>
  <c r="P26" i="1"/>
  <c r="O24" i="1"/>
  <c r="P24" i="1"/>
  <c r="O22" i="1"/>
  <c r="P22" i="1"/>
  <c r="P20" i="1"/>
  <c r="O20" i="1"/>
  <c r="O18" i="1"/>
  <c r="P18" i="1"/>
  <c r="O16" i="1"/>
  <c r="P16" i="1"/>
  <c r="P14" i="1"/>
  <c r="M14" i="1"/>
  <c r="O14" i="1" s="1"/>
  <c r="O12" i="1"/>
  <c r="P12" i="1"/>
  <c r="M10" i="1"/>
  <c r="P10" i="1"/>
  <c r="O8" i="1"/>
  <c r="P8" i="1"/>
  <c r="R5" i="1"/>
  <c r="L5" i="1"/>
  <c r="S5" i="1"/>
  <c r="Q5" i="1"/>
  <c r="F5" i="1"/>
  <c r="O10" i="1" l="1"/>
  <c r="M5" i="1"/>
</calcChain>
</file>

<file path=xl/sharedStrings.xml><?xml version="1.0" encoding="utf-8"?>
<sst xmlns="http://schemas.openxmlformats.org/spreadsheetml/2006/main" count="227" uniqueCount="121">
  <si>
    <t>Период: 18.09.2023 - 25.09.2023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</si>
  <si>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</si>
  <si>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</si>
  <si>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</si>
  <si>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</si>
  <si>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</si>
  <si>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</si>
  <si>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</si>
  <si>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</si>
  <si>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</si>
  <si>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</si>
  <si>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</si>
  <si>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</si>
  <si>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</si>
  <si>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</si>
  <si>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</si>
  <si>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</si>
  <si>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</si>
  <si>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</si>
  <si>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</si>
  <si>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</si>
  <si>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</si>
  <si>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</si>
  <si>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</si>
  <si>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</si>
  <si>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</si>
  <si>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</si>
  <si>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</si>
  <si>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</si>
  <si>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</si>
  <si>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</si>
  <si>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</si>
  <si>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</si>
  <si>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</si>
  <si>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</si>
  <si>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</si>
  <si>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</si>
  <si>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</si>
  <si>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</si>
  <si>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</si>
  <si>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</si>
  <si>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</si>
  <si>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120  Паштет печеночный Копченый бекон со вкусом копченого бекона 0,1 кг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</si>
  <si>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</si>
  <si>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</si>
  <si>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</si>
  <si>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</si>
  <si>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</si>
  <si>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</si>
  <si>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</si>
  <si>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</si>
  <si>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</si>
  <si>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</si>
  <si>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</si>
  <si>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</si>
  <si>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</si>
  <si>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</si>
  <si>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</si>
  <si>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</si>
  <si>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</si>
  <si>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</si>
  <si>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</si>
  <si>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</si>
  <si>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</si>
  <si>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</si>
  <si>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</si>
  <si>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</si>
  <si>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</si>
  <si>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</si>
  <si>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</si>
  <si>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</si>
  <si>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</si>
  <si>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</si>
  <si>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</si>
  <si>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</si>
  <si>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</si>
  <si>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</si>
  <si>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</si>
  <si>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</si>
  <si>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</si>
  <si>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</si>
  <si>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</si>
  <si>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</si>
  <si>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</si>
  <si>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</si>
  <si>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347  Колбаса Сочинка рубленая с сочным окороком ТМ Стародворье ВЕС ПОКОМ</t>
  </si>
  <si>
    <t xml:space="preserve"> 358  Колбаса Молочная стародворская, амифлекс, 0,5кг, ТМ Стародворье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</si>
  <si>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</si>
  <si>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</si>
  <si>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</si>
  <si>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</si>
  <si>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</si>
  <si>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БОНУС_Сосиски Баварские,  0.42кг,ПОКОМ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</si>
  <si>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</si>
  <si>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</si>
  <si>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</si>
  <si>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</si>
  <si>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 в дороге</t>
  </si>
  <si>
    <t>ср</t>
  </si>
  <si>
    <t>заказ в шт</t>
  </si>
  <si>
    <t>заказ</t>
  </si>
  <si>
    <t>кон ост</t>
  </si>
  <si>
    <t>ост без заказа</t>
  </si>
  <si>
    <t>ср 07,09</t>
  </si>
  <si>
    <t>ср 11,09</t>
  </si>
  <si>
    <t>коментарий</t>
  </si>
  <si>
    <t>вес</t>
  </si>
  <si>
    <t>ср 18,09</t>
  </si>
  <si>
    <t>не в матрице</t>
  </si>
  <si>
    <t>Сардельки Сочинки с сочным окороком ТМ Стародворье полиамид мгс ф/в 0,4 кг СК3</t>
  </si>
  <si>
    <t>В/к колбасы «Рубленая Запеченная» Фикс.вес 0,6 Вектор ТМ «Дугушка»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</si>
  <si>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</si>
  <si>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</si>
  <si>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с/к колбасы «Балыкбургская с мраморным балыком и нотками кориандра» ф/в 0,03 нарезка ТМ «Баварушка»</t>
  </si>
  <si>
    <t>не согласованы!!!</t>
  </si>
  <si>
    <t>необходимо увеличить продажи</t>
  </si>
  <si>
    <t>от Лукашенко</t>
  </si>
  <si>
    <t>Оптовик Карат</t>
  </si>
  <si>
    <t>Необходими продать сардельки с сыром</t>
  </si>
  <si>
    <t>Необходимо продать остатки</t>
  </si>
  <si>
    <t>необходимо продать остатки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</si>
</sst>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u/>
      <sz val="1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4"/>
      <name val="Arial"/>
      <family val="2"/>
      <charset val="204"/>
    </font>
    <font>
      <b/>
      <sz val="8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0" borderId="0" xfId="0" applyNumberFormat="1" applyFont="1"/>
    <xf numFmtId="164" fontId="5" fillId="5" borderId="3" xfId="0" applyNumberFormat="1" applyFont="1" applyFill="1" applyBorder="1" applyAlignment="1">
      <alignment horizontal="right" vertical="top"/>
    </xf>
    <xf numFmtId="164" fontId="6" fillId="5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3" fillId="0" borderId="1" xfId="0" applyNumberFormat="1" applyFont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7" fillId="6" borderId="1" xfId="0" applyNumberFormat="1" applyFont="1" applyFill="1" applyBorder="1" applyAlignment="1">
      <alignment horizontal="right" vertical="top"/>
    </xf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3" fillId="7" borderId="0" xfId="0" applyNumberFormat="1" applyFont="1" applyFill="1" applyAlignment="1"/>
    <xf numFmtId="164" fontId="0" fillId="0" borderId="4" xfId="0" applyNumberFormat="1" applyBorder="1" applyAlignment="1"/>
    <xf numFmtId="164" fontId="0" fillId="8" borderId="4" xfId="0" applyNumberFormat="1" applyFill="1" applyBorder="1"/>
    <xf numFmtId="164" fontId="0" fillId="0" borderId="5" xfId="0" applyNumberFormat="1" applyBorder="1" applyAlignment="1"/>
    <xf numFmtId="164" fontId="0" fillId="8" borderId="6" xfId="0" applyNumberFormat="1" applyFill="1" applyBorder="1" applyAlignment="1">
      <alignment horizontal="left"/>
    </xf>
    <xf numFmtId="164" fontId="0" fillId="8" borderId="7" xfId="0" applyNumberFormat="1" applyFill="1" applyBorder="1" applyAlignment="1">
      <alignment horizontal="left"/>
    </xf>
    <xf numFmtId="164" fontId="0" fillId="0" borderId="7" xfId="0" applyNumberFormat="1" applyBorder="1" applyAlignment="1"/>
    <xf numFmtId="164" fontId="0" fillId="8" borderId="8" xfId="0" applyNumberFormat="1" applyFill="1" applyBorder="1"/>
    <xf numFmtId="164" fontId="3" fillId="7" borderId="9" xfId="0" applyNumberFormat="1" applyFont="1" applyFill="1" applyBorder="1" applyAlignment="1"/>
    <xf numFmtId="164" fontId="0" fillId="8" borderId="10" xfId="0" applyNumberFormat="1" applyFill="1" applyBorder="1" applyAlignment="1">
      <alignment horizontal="left"/>
    </xf>
    <xf numFmtId="164" fontId="0" fillId="8" borderId="0" xfId="0" applyNumberFormat="1" applyFill="1" applyBorder="1" applyAlignment="1">
      <alignment horizontal="left"/>
    </xf>
    <xf numFmtId="164" fontId="0" fillId="0" borderId="0" xfId="0" applyNumberFormat="1" applyBorder="1" applyAlignment="1"/>
    <xf numFmtId="164" fontId="3" fillId="7" borderId="11" xfId="0" applyNumberFormat="1" applyFont="1" applyFill="1" applyBorder="1" applyAlignment="1"/>
    <xf numFmtId="164" fontId="0" fillId="8" borderId="12" xfId="0" applyNumberFormat="1" applyFill="1" applyBorder="1" applyAlignment="1">
      <alignment horizontal="left"/>
    </xf>
    <xf numFmtId="164" fontId="0" fillId="8" borderId="13" xfId="0" applyNumberFormat="1" applyFill="1" applyBorder="1" applyAlignment="1">
      <alignment horizontal="left"/>
    </xf>
    <xf numFmtId="164" fontId="0" fillId="0" borderId="13" xfId="0" applyNumberFormat="1" applyBorder="1" applyAlignment="1"/>
    <xf numFmtId="164" fontId="0" fillId="8" borderId="14" xfId="0" applyNumberFormat="1" applyFill="1" applyBorder="1"/>
    <xf numFmtId="164" fontId="3" fillId="7" borderId="15" xfId="0" applyNumberFormat="1" applyFont="1" applyFill="1" applyBorder="1" applyAlignment="1"/>
    <xf numFmtId="164" fontId="9" fillId="0" borderId="0" xfId="0" applyNumberFormat="1" applyFont="1" applyAlignment="1"/>
    <xf numFmtId="164" fontId="9" fillId="0" borderId="4" xfId="0" applyNumberFormat="1" applyFont="1" applyBorder="1" applyAlignment="1"/>
    <xf numFmtId="164" fontId="9" fillId="0" borderId="7" xfId="0" applyNumberFormat="1" applyFont="1" applyBorder="1" applyAlignment="1"/>
    <xf numFmtId="164" fontId="9" fillId="0" borderId="0" xfId="0" applyNumberFormat="1" applyFont="1" applyBorder="1" applyAlignment="1"/>
    <xf numFmtId="164" fontId="9" fillId="0" borderId="13" xfId="0" applyNumberFormat="1" applyFont="1" applyBorder="1" applyAlignment="1"/>
    <xf numFmtId="164" fontId="3" fillId="6" borderId="0" xfId="0" applyNumberFormat="1" applyFont="1" applyFill="1" applyAlignment="1"/>
    <xf numFmtId="164" fontId="9" fillId="4" borderId="4" xfId="0" applyNumberFormat="1" applyFont="1" applyFill="1" applyBorder="1" applyAlignment="1"/>
    <xf numFmtId="164" fontId="0" fillId="4" borderId="0" xfId="0" applyNumberFormat="1" applyFill="1" applyAlignment="1"/>
    <xf numFmtId="164" fontId="9" fillId="9" borderId="4" xfId="0" applyNumberFormat="1" applyFont="1" applyFill="1" applyBorder="1" applyAlignment="1"/>
    <xf numFmtId="164" fontId="0" fillId="9" borderId="4" xfId="0" applyNumberFormat="1" applyFill="1" applyBorder="1" applyAlignment="1"/>
    <xf numFmtId="164" fontId="2" fillId="9" borderId="0" xfId="0" applyNumberFormat="1" applyFont="1" applyFill="1" applyAlignment="1"/>
    <xf numFmtId="164" fontId="0" fillId="9" borderId="0" xfId="0" applyNumberFormat="1" applyFill="1" applyAlignment="1"/>
    <xf numFmtId="164" fontId="8" fillId="0" borderId="7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86;&#1087;&#1090;%20&#1080;%20&#1050;&#1088;&#1072;&#1089;&#1085;&#1086;&#1076;&#1072;&#1088;/2023/09,23/18,09,23%20&#1050;&#1088;_&#1057;&#1095;_&#1056;&#1085;&#1044;/&#1076;&#1074;%2018,09,23%20&#1089;&#1095;&#1088;&#1089;&#1095;%20&#1087;&#1088;&#1086;&#1087;&#1091;&#1089;&#1082;&#1072;&#1102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90;%20&#1051;&#1091;&#1082;&#1072;&#1096;&#1077;&#1085;&#1082;&#1086;/&#1087;&#1086;&#1090;&#1088;&#1077;&#1073;&#1085;&#1086;&#1089;&#1090;&#1100;%20&#1057;&#1086;&#109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11.09.2023 - 18.09.2023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 в дороге</v>
          </cell>
          <cell r="K3" t="str">
            <v>заказ в дороге</v>
          </cell>
          <cell r="L3" t="str">
            <v>ср</v>
          </cell>
          <cell r="M3" t="str">
            <v>заказ в шт</v>
          </cell>
          <cell r="N3" t="str">
            <v>заказ</v>
          </cell>
          <cell r="O3" t="str">
            <v>кон ост</v>
          </cell>
          <cell r="P3" t="str">
            <v>ост без заказа</v>
          </cell>
          <cell r="Q3" t="str">
            <v>ср 07,09</v>
          </cell>
          <cell r="R3" t="str">
            <v>ср 11,09</v>
          </cell>
          <cell r="S3" t="str">
            <v>ср</v>
          </cell>
          <cell r="T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 t="str">
            <v>Основной склад ПОКОМ (Сочи)</v>
          </cell>
          <cell r="E5">
            <v>7071.018</v>
          </cell>
          <cell r="F5">
            <v>10799.946999999996</v>
          </cell>
          <cell r="H5">
            <v>0</v>
          </cell>
          <cell r="I5">
            <v>0</v>
          </cell>
          <cell r="J5">
            <v>6081</v>
          </cell>
          <cell r="K5">
            <v>0</v>
          </cell>
          <cell r="L5">
            <v>1414.2036000000003</v>
          </cell>
          <cell r="M5">
            <v>3010</v>
          </cell>
          <cell r="N5">
            <v>0</v>
          </cell>
          <cell r="Q5">
            <v>1479.5478000000001</v>
          </cell>
          <cell r="R5">
            <v>1331.3685999999998</v>
          </cell>
          <cell r="S5">
            <v>0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12.065</v>
          </cell>
          <cell r="D6">
            <v>12.04</v>
          </cell>
          <cell r="E6">
            <v>9.3000000000000007</v>
          </cell>
          <cell r="F6">
            <v>13.45</v>
          </cell>
          <cell r="G6">
            <v>1</v>
          </cell>
          <cell r="L6">
            <v>1.86</v>
          </cell>
          <cell r="M6">
            <v>10</v>
          </cell>
          <cell r="O6">
            <v>12.607526881720428</v>
          </cell>
          <cell r="P6">
            <v>7.2311827956989241</v>
          </cell>
          <cell r="Q6">
            <v>1.3519999999999999</v>
          </cell>
          <cell r="R6">
            <v>1.08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131.00399999999999</v>
          </cell>
          <cell r="D7">
            <v>177.23599999999999</v>
          </cell>
          <cell r="E7">
            <v>33.770000000000003</v>
          </cell>
          <cell r="F7">
            <v>257.45400000000001</v>
          </cell>
          <cell r="G7">
            <v>1</v>
          </cell>
          <cell r="L7">
            <v>6.7540000000000004</v>
          </cell>
          <cell r="O7">
            <v>38.118744447734677</v>
          </cell>
          <cell r="P7">
            <v>38.118744447734677</v>
          </cell>
          <cell r="Q7">
            <v>24.5944</v>
          </cell>
          <cell r="R7">
            <v>16.881</v>
          </cell>
          <cell r="T7" t="str">
            <v>необходимо увеличить продажи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13.763</v>
          </cell>
          <cell r="D8">
            <v>27.341000000000001</v>
          </cell>
          <cell r="E8">
            <v>24.094000000000001</v>
          </cell>
          <cell r="F8">
            <v>16.349</v>
          </cell>
          <cell r="G8">
            <v>1</v>
          </cell>
          <cell r="L8">
            <v>4.8188000000000004</v>
          </cell>
          <cell r="M8">
            <v>40</v>
          </cell>
          <cell r="O8">
            <v>11.69357516394123</v>
          </cell>
          <cell r="P8">
            <v>3.3927533825848757</v>
          </cell>
          <cell r="Q8">
            <v>3.2734000000000001</v>
          </cell>
          <cell r="R8">
            <v>4.1107999999999993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27.978000000000002</v>
          </cell>
          <cell r="D9">
            <v>25.733000000000001</v>
          </cell>
          <cell r="E9">
            <v>1.333</v>
          </cell>
          <cell r="F9">
            <v>51.01</v>
          </cell>
          <cell r="G9">
            <v>1</v>
          </cell>
          <cell r="L9">
            <v>0.2666</v>
          </cell>
          <cell r="O9">
            <v>191.33533383345835</v>
          </cell>
          <cell r="P9">
            <v>191.33533383345835</v>
          </cell>
          <cell r="Q9">
            <v>2.9584000000000001</v>
          </cell>
          <cell r="R9">
            <v>2.4074</v>
          </cell>
          <cell r="T9" t="str">
            <v>необходимо увеличить продажи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211</v>
          </cell>
          <cell r="D10">
            <v>425</v>
          </cell>
          <cell r="E10">
            <v>156</v>
          </cell>
          <cell r="F10">
            <v>353</v>
          </cell>
          <cell r="G10">
            <v>0.5</v>
          </cell>
          <cell r="L10">
            <v>31.2</v>
          </cell>
          <cell r="M10">
            <v>20</v>
          </cell>
          <cell r="O10">
            <v>11.955128205128206</v>
          </cell>
          <cell r="P10">
            <v>11.314102564102564</v>
          </cell>
          <cell r="Q10">
            <v>19.2</v>
          </cell>
          <cell r="R10">
            <v>13.2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663</v>
          </cell>
          <cell r="D11">
            <v>903</v>
          </cell>
          <cell r="E11">
            <v>470</v>
          </cell>
          <cell r="F11">
            <v>989</v>
          </cell>
          <cell r="G11">
            <v>0.4</v>
          </cell>
          <cell r="J11">
            <v>400</v>
          </cell>
          <cell r="L11">
            <v>94</v>
          </cell>
          <cell r="O11">
            <v>14.776595744680851</v>
          </cell>
          <cell r="P11">
            <v>14.776595744680851</v>
          </cell>
          <cell r="Q11">
            <v>89.4</v>
          </cell>
          <cell r="R11">
            <v>81.8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D12">
            <v>42</v>
          </cell>
          <cell r="E12">
            <v>29</v>
          </cell>
          <cell r="F12">
            <v>13</v>
          </cell>
          <cell r="G12">
            <v>0</v>
          </cell>
          <cell r="J12">
            <v>42</v>
          </cell>
          <cell r="L12">
            <v>5.8</v>
          </cell>
          <cell r="O12">
            <v>9.4827586206896548</v>
          </cell>
          <cell r="P12">
            <v>9.4827586206896548</v>
          </cell>
          <cell r="Q12">
            <v>0</v>
          </cell>
          <cell r="R12">
            <v>0</v>
          </cell>
          <cell r="T12" t="str">
            <v>не в матрице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684</v>
          </cell>
          <cell r="D13">
            <v>507</v>
          </cell>
          <cell r="E13">
            <v>421</v>
          </cell>
          <cell r="F13">
            <v>762</v>
          </cell>
          <cell r="G13">
            <v>0.45</v>
          </cell>
          <cell r="L13">
            <v>84.2</v>
          </cell>
          <cell r="M13">
            <v>250</v>
          </cell>
          <cell r="O13">
            <v>12.019002375296912</v>
          </cell>
          <cell r="P13">
            <v>9.0498812351543947</v>
          </cell>
          <cell r="Q13">
            <v>72</v>
          </cell>
          <cell r="R13">
            <v>60.8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661</v>
          </cell>
          <cell r="D14">
            <v>509</v>
          </cell>
          <cell r="E14">
            <v>426</v>
          </cell>
          <cell r="F14">
            <v>732</v>
          </cell>
          <cell r="G14">
            <v>0.45</v>
          </cell>
          <cell r="L14">
            <v>85.2</v>
          </cell>
          <cell r="M14">
            <v>290</v>
          </cell>
          <cell r="O14">
            <v>11.995305164319248</v>
          </cell>
          <cell r="P14">
            <v>8.591549295774648</v>
          </cell>
          <cell r="Q14">
            <v>72.599999999999994</v>
          </cell>
          <cell r="R14">
            <v>58.2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</v>
          </cell>
          <cell r="D15">
            <v>42</v>
          </cell>
          <cell r="E15">
            <v>39</v>
          </cell>
          <cell r="F15">
            <v>3</v>
          </cell>
          <cell r="G15">
            <v>0.5</v>
          </cell>
          <cell r="J15">
            <v>42</v>
          </cell>
          <cell r="L15">
            <v>7.8</v>
          </cell>
          <cell r="M15">
            <v>50</v>
          </cell>
          <cell r="O15">
            <v>12.179487179487181</v>
          </cell>
          <cell r="P15">
            <v>5.7692307692307692</v>
          </cell>
          <cell r="Q15">
            <v>3.8</v>
          </cell>
          <cell r="R15">
            <v>0.4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89</v>
          </cell>
          <cell r="D16">
            <v>1</v>
          </cell>
          <cell r="E16">
            <v>39</v>
          </cell>
          <cell r="F16">
            <v>51</v>
          </cell>
          <cell r="G16">
            <v>0.4</v>
          </cell>
          <cell r="J16">
            <v>30</v>
          </cell>
          <cell r="L16">
            <v>7.8</v>
          </cell>
          <cell r="M16">
            <v>15</v>
          </cell>
          <cell r="O16">
            <v>12.307692307692308</v>
          </cell>
          <cell r="P16">
            <v>10.384615384615385</v>
          </cell>
          <cell r="Q16">
            <v>7.6</v>
          </cell>
          <cell r="R16">
            <v>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33</v>
          </cell>
          <cell r="D17">
            <v>1</v>
          </cell>
          <cell r="E17">
            <v>22</v>
          </cell>
          <cell r="F17">
            <v>12</v>
          </cell>
          <cell r="G17">
            <v>0.17</v>
          </cell>
          <cell r="J17">
            <v>90</v>
          </cell>
          <cell r="L17">
            <v>4.4000000000000004</v>
          </cell>
          <cell r="O17">
            <v>23.18181818181818</v>
          </cell>
          <cell r="P17">
            <v>23.18181818181818</v>
          </cell>
          <cell r="Q17">
            <v>6.4</v>
          </cell>
          <cell r="R17">
            <v>11.4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11</v>
          </cell>
          <cell r="D18">
            <v>42</v>
          </cell>
          <cell r="E18">
            <v>31</v>
          </cell>
          <cell r="F18">
            <v>9</v>
          </cell>
          <cell r="G18">
            <v>0.45</v>
          </cell>
          <cell r="L18">
            <v>6.2</v>
          </cell>
          <cell r="M18">
            <v>55</v>
          </cell>
          <cell r="O18">
            <v>10.32258064516129</v>
          </cell>
          <cell r="P18">
            <v>1.4516129032258065</v>
          </cell>
          <cell r="Q18">
            <v>3</v>
          </cell>
          <cell r="R18">
            <v>0.4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B19" t="str">
            <v>шт</v>
          </cell>
          <cell r="C19">
            <v>-3</v>
          </cell>
          <cell r="E19">
            <v>1</v>
          </cell>
          <cell r="F19">
            <v>-4</v>
          </cell>
          <cell r="G19">
            <v>0.4</v>
          </cell>
          <cell r="L19">
            <v>0.2</v>
          </cell>
          <cell r="M19">
            <v>20</v>
          </cell>
          <cell r="O19">
            <v>80</v>
          </cell>
          <cell r="P19">
            <v>-20</v>
          </cell>
          <cell r="Q19">
            <v>0</v>
          </cell>
          <cell r="R19">
            <v>-0.4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D20">
            <v>150</v>
          </cell>
          <cell r="E20">
            <v>19</v>
          </cell>
          <cell r="F20">
            <v>-80</v>
          </cell>
          <cell r="G20">
            <v>0.5</v>
          </cell>
          <cell r="J20">
            <v>250</v>
          </cell>
          <cell r="L20">
            <v>3.8</v>
          </cell>
          <cell r="O20">
            <v>44.736842105263158</v>
          </cell>
          <cell r="P20">
            <v>44.736842105263158</v>
          </cell>
          <cell r="Q20">
            <v>9</v>
          </cell>
          <cell r="R20">
            <v>9.4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36</v>
          </cell>
          <cell r="D21">
            <v>65</v>
          </cell>
          <cell r="E21">
            <v>33</v>
          </cell>
          <cell r="F21">
            <v>55</v>
          </cell>
          <cell r="G21">
            <v>0.3</v>
          </cell>
          <cell r="J21">
            <v>60</v>
          </cell>
          <cell r="L21">
            <v>6.6</v>
          </cell>
          <cell r="O21">
            <v>17.424242424242426</v>
          </cell>
          <cell r="P21">
            <v>17.424242424242426</v>
          </cell>
          <cell r="Q21">
            <v>10.8</v>
          </cell>
          <cell r="R21">
            <v>10.4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20</v>
          </cell>
          <cell r="D22">
            <v>100</v>
          </cell>
          <cell r="E22">
            <v>13</v>
          </cell>
          <cell r="F22">
            <v>105</v>
          </cell>
          <cell r="G22">
            <v>0.5</v>
          </cell>
          <cell r="J22">
            <v>50</v>
          </cell>
          <cell r="L22">
            <v>2.6</v>
          </cell>
          <cell r="O22">
            <v>59.615384615384613</v>
          </cell>
          <cell r="P22">
            <v>59.615384615384613</v>
          </cell>
          <cell r="Q22">
            <v>1.4</v>
          </cell>
          <cell r="R22">
            <v>3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D23">
            <v>207</v>
          </cell>
          <cell r="E23">
            <v>147</v>
          </cell>
          <cell r="F23">
            <v>36</v>
          </cell>
          <cell r="G23">
            <v>0.35</v>
          </cell>
          <cell r="J23">
            <v>200</v>
          </cell>
          <cell r="L23">
            <v>29.4</v>
          </cell>
          <cell r="M23">
            <v>120</v>
          </cell>
          <cell r="O23">
            <v>12.108843537414966</v>
          </cell>
          <cell r="P23">
            <v>8.0272108843537424</v>
          </cell>
          <cell r="Q23">
            <v>20.2</v>
          </cell>
          <cell r="R23">
            <v>7.2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53</v>
          </cell>
          <cell r="D24">
            <v>1</v>
          </cell>
          <cell r="E24">
            <v>46</v>
          </cell>
          <cell r="F24">
            <v>7</v>
          </cell>
          <cell r="G24">
            <v>0.17</v>
          </cell>
          <cell r="J24">
            <v>150</v>
          </cell>
          <cell r="L24">
            <v>9.1999999999999993</v>
          </cell>
          <cell r="O24">
            <v>17.065217391304348</v>
          </cell>
          <cell r="P24">
            <v>17.065217391304348</v>
          </cell>
          <cell r="Q24">
            <v>15</v>
          </cell>
          <cell r="R24">
            <v>15.6</v>
          </cell>
        </row>
        <row r="25">
          <cell r="A25" t="str">
            <v xml:space="preserve"> 084  Колбаски Баварские копченые, NDX в МГС 0,28 кг, ТМ Стародворье  ПОКОМ</v>
          </cell>
          <cell r="B25" t="str">
            <v>шт</v>
          </cell>
          <cell r="C25">
            <v>108</v>
          </cell>
          <cell r="D25">
            <v>120</v>
          </cell>
          <cell r="E25">
            <v>33</v>
          </cell>
          <cell r="F25">
            <v>182</v>
          </cell>
          <cell r="G25">
            <v>0.28000000000000003</v>
          </cell>
          <cell r="J25">
            <v>60</v>
          </cell>
          <cell r="L25">
            <v>6.6</v>
          </cell>
          <cell r="O25">
            <v>36.666666666666671</v>
          </cell>
          <cell r="P25">
            <v>36.666666666666671</v>
          </cell>
          <cell r="Q25">
            <v>18</v>
          </cell>
          <cell r="R25">
            <v>13.4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-4</v>
          </cell>
          <cell r="D26">
            <v>42</v>
          </cell>
          <cell r="E26">
            <v>3</v>
          </cell>
          <cell r="F26">
            <v>28</v>
          </cell>
          <cell r="G26">
            <v>0.38</v>
          </cell>
          <cell r="J26">
            <v>42</v>
          </cell>
          <cell r="L26">
            <v>0.6</v>
          </cell>
          <cell r="O26">
            <v>116.66666666666667</v>
          </cell>
          <cell r="P26">
            <v>116.66666666666667</v>
          </cell>
          <cell r="Q26">
            <v>5.8</v>
          </cell>
          <cell r="R26">
            <v>1.2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36</v>
          </cell>
          <cell r="D27">
            <v>120</v>
          </cell>
          <cell r="E27">
            <v>92</v>
          </cell>
          <cell r="F27">
            <v>60</v>
          </cell>
          <cell r="G27">
            <v>0.42</v>
          </cell>
          <cell r="J27">
            <v>90</v>
          </cell>
          <cell r="L27">
            <v>18.399999999999999</v>
          </cell>
          <cell r="M27">
            <v>70</v>
          </cell>
          <cell r="O27">
            <v>11.956521739130435</v>
          </cell>
          <cell r="P27">
            <v>8.1521739130434785</v>
          </cell>
          <cell r="Q27">
            <v>22</v>
          </cell>
          <cell r="R27">
            <v>21.8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305</v>
          </cell>
          <cell r="D28">
            <v>638</v>
          </cell>
          <cell r="E28">
            <v>242</v>
          </cell>
          <cell r="F28">
            <v>660</v>
          </cell>
          <cell r="G28">
            <v>0.42</v>
          </cell>
          <cell r="J28">
            <v>500</v>
          </cell>
          <cell r="L28">
            <v>48.4</v>
          </cell>
          <cell r="O28">
            <v>23.966942148760332</v>
          </cell>
          <cell r="P28">
            <v>23.966942148760332</v>
          </cell>
          <cell r="Q28">
            <v>76</v>
          </cell>
          <cell r="R28">
            <v>72.2</v>
          </cell>
        </row>
        <row r="29">
          <cell r="A29" t="str">
            <v xml:space="preserve"> 102  Сосиски Ганноверские, амилюкс МГС, 0.6кг, ТМ Стародворье    ПОКОМ</v>
          </cell>
          <cell r="B29" t="str">
            <v>шт</v>
          </cell>
          <cell r="C29">
            <v>194</v>
          </cell>
          <cell r="D29">
            <v>264</v>
          </cell>
          <cell r="E29">
            <v>210</v>
          </cell>
          <cell r="F29">
            <v>210</v>
          </cell>
          <cell r="G29">
            <v>0.6</v>
          </cell>
          <cell r="J29">
            <v>150</v>
          </cell>
          <cell r="L29">
            <v>42</v>
          </cell>
          <cell r="M29">
            <v>150</v>
          </cell>
          <cell r="O29">
            <v>12.142857142857142</v>
          </cell>
          <cell r="P29">
            <v>8.5714285714285712</v>
          </cell>
          <cell r="Q29">
            <v>22</v>
          </cell>
          <cell r="R29">
            <v>18.399999999999999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B30" t="str">
            <v>шт</v>
          </cell>
          <cell r="C30">
            <v>4</v>
          </cell>
          <cell r="D30">
            <v>175</v>
          </cell>
          <cell r="E30">
            <v>70</v>
          </cell>
          <cell r="F30">
            <v>32</v>
          </cell>
          <cell r="G30">
            <v>0.35</v>
          </cell>
          <cell r="J30">
            <v>120.00000000000001</v>
          </cell>
          <cell r="L30">
            <v>14</v>
          </cell>
          <cell r="M30">
            <v>15</v>
          </cell>
          <cell r="O30">
            <v>11.928571428571429</v>
          </cell>
          <cell r="P30">
            <v>10.857142857142858</v>
          </cell>
          <cell r="Q30">
            <v>5.4</v>
          </cell>
          <cell r="R30">
            <v>0.8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5</v>
          </cell>
          <cell r="D31">
            <v>139</v>
          </cell>
          <cell r="E31">
            <v>46</v>
          </cell>
          <cell r="F31">
            <v>48</v>
          </cell>
          <cell r="G31">
            <v>0.35</v>
          </cell>
          <cell r="J31">
            <v>120.00000000000001</v>
          </cell>
          <cell r="L31">
            <v>9.1999999999999993</v>
          </cell>
          <cell r="O31">
            <v>18.260869565217394</v>
          </cell>
          <cell r="P31">
            <v>18.260869565217394</v>
          </cell>
          <cell r="Q31">
            <v>6.6</v>
          </cell>
          <cell r="R31">
            <v>2.8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120</v>
          </cell>
          <cell r="E32">
            <v>77</v>
          </cell>
          <cell r="F32">
            <v>12</v>
          </cell>
          <cell r="G32">
            <v>0.35</v>
          </cell>
          <cell r="J32">
            <v>120.00000000000001</v>
          </cell>
          <cell r="L32">
            <v>15.4</v>
          </cell>
          <cell r="M32">
            <v>55</v>
          </cell>
          <cell r="O32">
            <v>12.142857142857142</v>
          </cell>
          <cell r="P32">
            <v>8.5714285714285712</v>
          </cell>
          <cell r="Q32">
            <v>10.199999999999999</v>
          </cell>
          <cell r="R32">
            <v>3.6</v>
          </cell>
        </row>
        <row r="33">
          <cell r="A33" t="str">
            <v xml:space="preserve"> 120  Паштет печеночный Копченый бекон со вкусом копченого бекона 0,1 кг ПОКОМ</v>
          </cell>
          <cell r="B33" t="str">
            <v>шт</v>
          </cell>
          <cell r="C33">
            <v>17</v>
          </cell>
          <cell r="D33">
            <v>1</v>
          </cell>
          <cell r="F33">
            <v>17</v>
          </cell>
          <cell r="G33">
            <v>0.1</v>
          </cell>
          <cell r="L33">
            <v>0</v>
          </cell>
          <cell r="O33" t="e">
            <v>#DIV/0!</v>
          </cell>
          <cell r="P33" t="e">
            <v>#DIV/0!</v>
          </cell>
          <cell r="Q33">
            <v>0</v>
          </cell>
          <cell r="R33">
            <v>0</v>
          </cell>
        </row>
        <row r="34">
          <cell r="A34" t="str">
            <v xml:space="preserve"> 201  Ветчина Нежная ТМ Особый рецепт, (2,5кг), ПОКОМ</v>
          </cell>
          <cell r="B34" t="str">
            <v>кг</v>
          </cell>
          <cell r="C34">
            <v>441.262</v>
          </cell>
          <cell r="D34">
            <v>335.447</v>
          </cell>
          <cell r="E34">
            <v>205.245</v>
          </cell>
          <cell r="F34">
            <v>548.34699999999998</v>
          </cell>
          <cell r="G34">
            <v>1</v>
          </cell>
          <cell r="J34">
            <v>150</v>
          </cell>
          <cell r="L34">
            <v>41.048999999999999</v>
          </cell>
          <cell r="O34">
            <v>17.012521620502326</v>
          </cell>
          <cell r="P34">
            <v>17.012521620502326</v>
          </cell>
          <cell r="Q34">
            <v>41.594799999999999</v>
          </cell>
          <cell r="R34">
            <v>60.945000000000007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422.77499999999998</v>
          </cell>
          <cell r="D35">
            <v>598.95000000000005</v>
          </cell>
          <cell r="E35">
            <v>418.23500000000001</v>
          </cell>
          <cell r="F35">
            <v>529.06500000000005</v>
          </cell>
          <cell r="G35">
            <v>1</v>
          </cell>
          <cell r="J35">
            <v>500</v>
          </cell>
          <cell r="L35">
            <v>83.647000000000006</v>
          </cell>
          <cell r="O35">
            <v>12.30247348978445</v>
          </cell>
          <cell r="P35">
            <v>12.30247348978445</v>
          </cell>
          <cell r="Q35">
            <v>131.22499999999999</v>
          </cell>
          <cell r="R35">
            <v>90.580999999999989</v>
          </cell>
        </row>
        <row r="36">
          <cell r="A36" t="str">
            <v xml:space="preserve"> 222  Колбаса Докторская стародворская, ВЕС, ВсхЗв   ПОКОМ</v>
          </cell>
          <cell r="B36" t="str">
            <v>кг</v>
          </cell>
          <cell r="C36">
            <v>-5.56</v>
          </cell>
          <cell r="F36">
            <v>-5.56</v>
          </cell>
          <cell r="G36">
            <v>0</v>
          </cell>
          <cell r="L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  <cell r="T36" t="str">
            <v>не в матрице</v>
          </cell>
        </row>
        <row r="37">
          <cell r="A37" t="str">
            <v xml:space="preserve"> 226  Колбаса Княжеская, с/к белков.обол в термоусад. пакете, ВЕС, ТМ Стародворье ПОКОМ</v>
          </cell>
          <cell r="B37" t="str">
            <v>кг</v>
          </cell>
          <cell r="C37">
            <v>5.2969999999999997</v>
          </cell>
          <cell r="F37">
            <v>5.2969999999999997</v>
          </cell>
          <cell r="G37">
            <v>1</v>
          </cell>
          <cell r="L37">
            <v>0</v>
          </cell>
          <cell r="O37" t="e">
            <v>#DIV/0!</v>
          </cell>
          <cell r="P37" t="e">
            <v>#DIV/0!</v>
          </cell>
          <cell r="Q37">
            <v>0.15140000000000001</v>
          </cell>
          <cell r="R37">
            <v>0.22599999999999998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10.42</v>
          </cell>
          <cell r="D38">
            <v>48.844999999999999</v>
          </cell>
          <cell r="E38">
            <v>36.04</v>
          </cell>
          <cell r="F38">
            <v>20.62</v>
          </cell>
          <cell r="G38">
            <v>1</v>
          </cell>
          <cell r="J38">
            <v>45</v>
          </cell>
          <cell r="L38">
            <v>7.2080000000000002</v>
          </cell>
          <cell r="M38">
            <v>20</v>
          </cell>
          <cell r="O38">
            <v>11.878468368479467</v>
          </cell>
          <cell r="P38">
            <v>9.1037735849056602</v>
          </cell>
          <cell r="Q38">
            <v>8.4304000000000006</v>
          </cell>
          <cell r="R38">
            <v>12.0824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5.39</v>
          </cell>
          <cell r="D39">
            <v>76.42</v>
          </cell>
          <cell r="E39">
            <v>61.52</v>
          </cell>
          <cell r="G39">
            <v>1</v>
          </cell>
          <cell r="J39">
            <v>120</v>
          </cell>
          <cell r="L39">
            <v>12.304</v>
          </cell>
          <cell r="M39">
            <v>30</v>
          </cell>
          <cell r="O39">
            <v>12.191157347204161</v>
          </cell>
          <cell r="P39">
            <v>9.7529258777633281</v>
          </cell>
          <cell r="Q39">
            <v>18.056000000000001</v>
          </cell>
          <cell r="R39">
            <v>9.7360000000000007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0.01</v>
          </cell>
          <cell r="E40">
            <v>-0.43</v>
          </cell>
          <cell r="F40">
            <v>0.01</v>
          </cell>
          <cell r="G40">
            <v>0</v>
          </cell>
          <cell r="L40">
            <v>-8.5999999999999993E-2</v>
          </cell>
          <cell r="O40">
            <v>-0.11627906976744187</v>
          </cell>
          <cell r="P40">
            <v>-0.11627906976744187</v>
          </cell>
          <cell r="Q40">
            <v>0.52739999999999998</v>
          </cell>
          <cell r="R40">
            <v>1.0518000000000001</v>
          </cell>
          <cell r="T40" t="str">
            <v>не в матрице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0.88200000000000001</v>
          </cell>
          <cell r="E41">
            <v>0.88200000000000001</v>
          </cell>
          <cell r="G41">
            <v>0</v>
          </cell>
          <cell r="L41">
            <v>0.1764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T41" t="str">
            <v>не в матрице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9.2690000000000001</v>
          </cell>
          <cell r="D42">
            <v>0.39600000000000002</v>
          </cell>
          <cell r="E42">
            <v>0.376</v>
          </cell>
          <cell r="F42">
            <v>9.2889999999999997</v>
          </cell>
          <cell r="G42">
            <v>1</v>
          </cell>
          <cell r="L42">
            <v>7.5200000000000003E-2</v>
          </cell>
          <cell r="O42">
            <v>123.52393617021276</v>
          </cell>
          <cell r="P42">
            <v>123.52393617021276</v>
          </cell>
          <cell r="Q42">
            <v>0.2064</v>
          </cell>
          <cell r="R42">
            <v>0.58520000000000005</v>
          </cell>
          <cell r="T42" t="str">
            <v>необходимо увеличить продажи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0.16500000000000001</v>
          </cell>
          <cell r="E43">
            <v>-0.86</v>
          </cell>
          <cell r="F43">
            <v>0.16500000000000001</v>
          </cell>
          <cell r="G43">
            <v>0</v>
          </cell>
          <cell r="L43">
            <v>-0.17199999999999999</v>
          </cell>
          <cell r="O43">
            <v>-0.9593023255813955</v>
          </cell>
          <cell r="P43">
            <v>-0.9593023255813955</v>
          </cell>
          <cell r="Q43">
            <v>0.63600000000000001</v>
          </cell>
          <cell r="R43">
            <v>0.87539999999999996</v>
          </cell>
          <cell r="T43" t="str">
            <v>не в матрице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79.286000000000001</v>
          </cell>
          <cell r="F44">
            <v>1.4410000000000001</v>
          </cell>
          <cell r="G44">
            <v>1</v>
          </cell>
          <cell r="J44">
            <v>250</v>
          </cell>
          <cell r="L44">
            <v>0</v>
          </cell>
          <cell r="O44" t="e">
            <v>#DIV/0!</v>
          </cell>
          <cell r="P44" t="e">
            <v>#DIV/0!</v>
          </cell>
          <cell r="Q44">
            <v>50.455399999999997</v>
          </cell>
          <cell r="R44">
            <v>35.747399999999999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D45">
            <v>1.375</v>
          </cell>
          <cell r="G45">
            <v>1</v>
          </cell>
          <cell r="J45">
            <v>24</v>
          </cell>
          <cell r="L45">
            <v>0</v>
          </cell>
          <cell r="O45" t="e">
            <v>#DIV/0!</v>
          </cell>
          <cell r="P45" t="e">
            <v>#DIV/0!</v>
          </cell>
          <cell r="Q45">
            <v>3.3968000000000003</v>
          </cell>
          <cell r="R45">
            <v>4.1539999999999999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29.015000000000001</v>
          </cell>
          <cell r="E46">
            <v>12.571999999999999</v>
          </cell>
          <cell r="F46">
            <v>12.901</v>
          </cell>
          <cell r="G46">
            <v>1</v>
          </cell>
          <cell r="J46">
            <v>15</v>
          </cell>
          <cell r="L46">
            <v>2.5143999999999997</v>
          </cell>
          <cell r="M46">
            <v>5</v>
          </cell>
          <cell r="O46">
            <v>13.085030225898823</v>
          </cell>
          <cell r="P46">
            <v>11.096484250715877</v>
          </cell>
          <cell r="Q46">
            <v>1.4704000000000002</v>
          </cell>
          <cell r="R46">
            <v>1.5185999999999999</v>
          </cell>
        </row>
        <row r="47">
          <cell r="A47" t="str">
            <v xml:space="preserve"> 251  Сосиски Баварские, ВЕС.  ПОКОМ</v>
          </cell>
          <cell r="B47" t="str">
            <v>кг</v>
          </cell>
          <cell r="C47">
            <v>9.1669999999999998</v>
          </cell>
          <cell r="E47">
            <v>5.33</v>
          </cell>
          <cell r="F47">
            <v>3.8159999999999998</v>
          </cell>
          <cell r="G47">
            <v>1</v>
          </cell>
          <cell r="J47">
            <v>16</v>
          </cell>
          <cell r="L47">
            <v>1.0660000000000001</v>
          </cell>
          <cell r="O47">
            <v>18.589118198874296</v>
          </cell>
          <cell r="P47">
            <v>18.589118198874296</v>
          </cell>
          <cell r="Q47">
            <v>1.6705999999999999</v>
          </cell>
          <cell r="R47">
            <v>1.4082000000000001</v>
          </cell>
        </row>
        <row r="48">
          <cell r="A48" t="str">
            <v xml:space="preserve"> 253  Сосиски Ганноверские   ПОКОМ</v>
          </cell>
          <cell r="B48" t="str">
            <v>кг</v>
          </cell>
          <cell r="C48">
            <v>199.69499999999999</v>
          </cell>
          <cell r="D48">
            <v>207.37299999999999</v>
          </cell>
          <cell r="E48">
            <v>142.471</v>
          </cell>
          <cell r="F48">
            <v>260.76799999999997</v>
          </cell>
          <cell r="G48">
            <v>1</v>
          </cell>
          <cell r="J48">
            <v>200</v>
          </cell>
          <cell r="L48">
            <v>28.494199999999999</v>
          </cell>
          <cell r="O48">
            <v>16.170589102343634</v>
          </cell>
          <cell r="P48">
            <v>16.170589102343634</v>
          </cell>
          <cell r="Q48">
            <v>50.252800000000001</v>
          </cell>
          <cell r="R48">
            <v>29.567799999999998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9.2759999999999998</v>
          </cell>
          <cell r="D49">
            <v>37.478999999999999</v>
          </cell>
          <cell r="E49">
            <v>14.62</v>
          </cell>
          <cell r="F49">
            <v>32.134999999999998</v>
          </cell>
          <cell r="G49">
            <v>1</v>
          </cell>
          <cell r="J49">
            <v>16</v>
          </cell>
          <cell r="L49">
            <v>2.9239999999999999</v>
          </cell>
          <cell r="O49">
            <v>16.462038303693571</v>
          </cell>
          <cell r="P49">
            <v>16.462038303693571</v>
          </cell>
          <cell r="Q49">
            <v>2.0314000000000001</v>
          </cell>
          <cell r="R49">
            <v>4.3082000000000003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B50" t="str">
            <v>шт</v>
          </cell>
          <cell r="C50">
            <v>2</v>
          </cell>
          <cell r="D50">
            <v>220</v>
          </cell>
          <cell r="E50">
            <v>54</v>
          </cell>
          <cell r="F50">
            <v>133</v>
          </cell>
          <cell r="G50">
            <v>0</v>
          </cell>
          <cell r="J50">
            <v>300</v>
          </cell>
          <cell r="L50">
            <v>10.8</v>
          </cell>
          <cell r="O50">
            <v>40.092592592592588</v>
          </cell>
          <cell r="P50">
            <v>40.092592592592588</v>
          </cell>
          <cell r="Q50">
            <v>15</v>
          </cell>
          <cell r="R50">
            <v>10.6</v>
          </cell>
          <cell r="T50" t="str">
            <v>не в матрице</v>
          </cell>
        </row>
        <row r="51">
          <cell r="A51" t="str">
            <v xml:space="preserve"> 273  Сосиски Сочинки с сочной грудинкой, МГС 0.4кг,   ПОКОМ</v>
          </cell>
          <cell r="B51" t="str">
            <v>шт</v>
          </cell>
          <cell r="C51">
            <v>91</v>
          </cell>
          <cell r="D51">
            <v>252</v>
          </cell>
          <cell r="E51">
            <v>83</v>
          </cell>
          <cell r="F51">
            <v>180</v>
          </cell>
          <cell r="G51">
            <v>0.4</v>
          </cell>
          <cell r="J51">
            <v>200</v>
          </cell>
          <cell r="L51">
            <v>16.600000000000001</v>
          </cell>
          <cell r="O51">
            <v>22.891566265060238</v>
          </cell>
          <cell r="P51">
            <v>22.891566265060238</v>
          </cell>
          <cell r="Q51">
            <v>40.6</v>
          </cell>
          <cell r="R51">
            <v>41.8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B52" t="str">
            <v>шт</v>
          </cell>
          <cell r="C52">
            <v>228</v>
          </cell>
          <cell r="D52">
            <v>789</v>
          </cell>
          <cell r="E52">
            <v>369</v>
          </cell>
          <cell r="F52">
            <v>356</v>
          </cell>
          <cell r="G52">
            <v>0.45</v>
          </cell>
          <cell r="J52">
            <v>300</v>
          </cell>
          <cell r="L52">
            <v>73.8</v>
          </cell>
          <cell r="M52">
            <v>230</v>
          </cell>
          <cell r="O52">
            <v>12.005420054200542</v>
          </cell>
          <cell r="P52">
            <v>8.8888888888888893</v>
          </cell>
          <cell r="Q52">
            <v>65</v>
          </cell>
          <cell r="R52">
            <v>53.6</v>
          </cell>
        </row>
        <row r="53">
          <cell r="A53" t="str">
            <v xml:space="preserve"> 278  Сосиски Сочинки с сочным окороком, МГС 0.4кг,   ПОКОМ</v>
          </cell>
          <cell r="B53" t="str">
            <v>шт</v>
          </cell>
          <cell r="C53">
            <v>223</v>
          </cell>
          <cell r="D53">
            <v>252</v>
          </cell>
          <cell r="E53">
            <v>205</v>
          </cell>
          <cell r="F53">
            <v>259</v>
          </cell>
          <cell r="G53">
            <v>0.4</v>
          </cell>
          <cell r="L53">
            <v>41</v>
          </cell>
          <cell r="M53">
            <v>230</v>
          </cell>
          <cell r="O53">
            <v>11.926829268292684</v>
          </cell>
          <cell r="P53">
            <v>6.3170731707317076</v>
          </cell>
          <cell r="Q53">
            <v>14.2</v>
          </cell>
          <cell r="R53">
            <v>28</v>
          </cell>
        </row>
        <row r="54">
          <cell r="A54" t="str">
            <v xml:space="preserve"> 279  Колбаса Докторский гарант, Вязанка вектор, 0,4 кг.  ПОКОМ</v>
          </cell>
          <cell r="B54" t="str">
            <v>шт</v>
          </cell>
          <cell r="C54">
            <v>341</v>
          </cell>
          <cell r="D54">
            <v>607</v>
          </cell>
          <cell r="E54">
            <v>298</v>
          </cell>
          <cell r="F54">
            <v>640</v>
          </cell>
          <cell r="G54">
            <v>0.4</v>
          </cell>
          <cell r="L54">
            <v>59.6</v>
          </cell>
          <cell r="M54">
            <v>75</v>
          </cell>
          <cell r="O54">
            <v>11.996644295302014</v>
          </cell>
          <cell r="P54">
            <v>10.738255033557047</v>
          </cell>
          <cell r="Q54">
            <v>48.6</v>
          </cell>
          <cell r="R54">
            <v>38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B55" t="str">
            <v>шт</v>
          </cell>
          <cell r="C55">
            <v>-12</v>
          </cell>
          <cell r="E55">
            <v>2</v>
          </cell>
          <cell r="F55">
            <v>-14</v>
          </cell>
          <cell r="G55">
            <v>0.4</v>
          </cell>
          <cell r="J55">
            <v>90</v>
          </cell>
          <cell r="L55">
            <v>0.4</v>
          </cell>
          <cell r="O55">
            <v>190</v>
          </cell>
          <cell r="P55">
            <v>190</v>
          </cell>
          <cell r="Q55">
            <v>11.8</v>
          </cell>
          <cell r="R55">
            <v>10.6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30</v>
          </cell>
          <cell r="D56">
            <v>200</v>
          </cell>
          <cell r="E56">
            <v>67</v>
          </cell>
          <cell r="F56">
            <v>163</v>
          </cell>
          <cell r="G56">
            <v>0.1</v>
          </cell>
          <cell r="L56">
            <v>13.4</v>
          </cell>
          <cell r="O56">
            <v>12.164179104477611</v>
          </cell>
          <cell r="P56">
            <v>12.164179104477611</v>
          </cell>
          <cell r="Q56">
            <v>0</v>
          </cell>
          <cell r="R56">
            <v>0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B57" t="str">
            <v>шт</v>
          </cell>
          <cell r="C57">
            <v>15</v>
          </cell>
          <cell r="D57">
            <v>3</v>
          </cell>
          <cell r="E57">
            <v>18</v>
          </cell>
          <cell r="G57">
            <v>0.4</v>
          </cell>
          <cell r="J57">
            <v>50</v>
          </cell>
          <cell r="L57">
            <v>3.6</v>
          </cell>
          <cell r="O57">
            <v>13.888888888888889</v>
          </cell>
          <cell r="P57">
            <v>13.888888888888889</v>
          </cell>
          <cell r="Q57">
            <v>3.8</v>
          </cell>
          <cell r="R57">
            <v>7.2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13</v>
          </cell>
          <cell r="D58">
            <v>204</v>
          </cell>
          <cell r="E58">
            <v>66</v>
          </cell>
          <cell r="F58">
            <v>144</v>
          </cell>
          <cell r="G58">
            <v>0.35</v>
          </cell>
          <cell r="J58">
            <v>300</v>
          </cell>
          <cell r="L58">
            <v>13.2</v>
          </cell>
          <cell r="O58">
            <v>33.63636363636364</v>
          </cell>
          <cell r="P58">
            <v>33.63636363636364</v>
          </cell>
          <cell r="Q58">
            <v>15.4</v>
          </cell>
          <cell r="R58">
            <v>15.8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B59" t="str">
            <v>кг</v>
          </cell>
          <cell r="D59">
            <v>25.817</v>
          </cell>
          <cell r="E59">
            <v>5.0129999999999999</v>
          </cell>
          <cell r="F59">
            <v>20.803999999999998</v>
          </cell>
          <cell r="G59">
            <v>1</v>
          </cell>
          <cell r="J59">
            <v>24</v>
          </cell>
          <cell r="L59">
            <v>1.0025999999999999</v>
          </cell>
          <cell r="O59">
            <v>44.687811689607024</v>
          </cell>
          <cell r="P59">
            <v>44.687811689607024</v>
          </cell>
          <cell r="Q59">
            <v>2.8754</v>
          </cell>
          <cell r="R59">
            <v>0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B60" t="str">
            <v>шт</v>
          </cell>
          <cell r="C60">
            <v>295</v>
          </cell>
          <cell r="D60">
            <v>156</v>
          </cell>
          <cell r="E60">
            <v>202</v>
          </cell>
          <cell r="F60">
            <v>246</v>
          </cell>
          <cell r="G60">
            <v>0.4</v>
          </cell>
          <cell r="L60">
            <v>40.4</v>
          </cell>
          <cell r="M60">
            <v>240</v>
          </cell>
          <cell r="O60">
            <v>12.029702970297031</v>
          </cell>
          <cell r="P60">
            <v>6.0891089108910892</v>
          </cell>
          <cell r="Q60">
            <v>30</v>
          </cell>
          <cell r="R60">
            <v>22</v>
          </cell>
        </row>
        <row r="61">
          <cell r="A61" t="str">
            <v xml:space="preserve"> 302  Сосиски Сочинки по-баварски,  0.4кг, ТМ Стародворье  ПОКОМ</v>
          </cell>
          <cell r="B61" t="str">
            <v>шт</v>
          </cell>
          <cell r="C61">
            <v>363</v>
          </cell>
          <cell r="D61">
            <v>92</v>
          </cell>
          <cell r="E61">
            <v>216</v>
          </cell>
          <cell r="F61">
            <v>227</v>
          </cell>
          <cell r="G61">
            <v>0.4</v>
          </cell>
          <cell r="L61">
            <v>43.2</v>
          </cell>
          <cell r="M61">
            <v>290</v>
          </cell>
          <cell r="O61">
            <v>11.967592592592592</v>
          </cell>
          <cell r="P61">
            <v>5.2546296296296289</v>
          </cell>
          <cell r="Q61">
            <v>32</v>
          </cell>
          <cell r="R61">
            <v>21.8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B62" t="str">
            <v>кг</v>
          </cell>
          <cell r="D62">
            <v>8.5760000000000005</v>
          </cell>
          <cell r="E62">
            <v>0.71099999999999997</v>
          </cell>
          <cell r="F62">
            <v>7.8650000000000002</v>
          </cell>
          <cell r="G62">
            <v>0</v>
          </cell>
          <cell r="L62">
            <v>0.14219999999999999</v>
          </cell>
          <cell r="O62">
            <v>55.309423347398038</v>
          </cell>
          <cell r="P62">
            <v>55.309423347398038</v>
          </cell>
          <cell r="Q62">
            <v>0</v>
          </cell>
          <cell r="R62">
            <v>0</v>
          </cell>
          <cell r="T62" t="str">
            <v>не в матрице</v>
          </cell>
        </row>
        <row r="63">
          <cell r="A63" t="str">
            <v xml:space="preserve"> 312  Ветчина Филейская ВЕС ТМ  Вязанка ТС Столичная  ПОКОМ</v>
          </cell>
          <cell r="B63" t="str">
            <v>кг</v>
          </cell>
          <cell r="C63">
            <v>217.01599999999999</v>
          </cell>
          <cell r="D63">
            <v>356.83</v>
          </cell>
          <cell r="E63">
            <v>40.61</v>
          </cell>
          <cell r="F63">
            <v>285.08600000000001</v>
          </cell>
          <cell r="G63">
            <v>1</v>
          </cell>
          <cell r="J63">
            <v>100</v>
          </cell>
          <cell r="L63">
            <v>8.1219999999999999</v>
          </cell>
          <cell r="O63">
            <v>47.412706229992615</v>
          </cell>
          <cell r="P63">
            <v>47.412706229992615</v>
          </cell>
          <cell r="Q63">
            <v>31.223599999999998</v>
          </cell>
          <cell r="R63">
            <v>56.073999999999998</v>
          </cell>
          <cell r="T63" t="str">
            <v>необходимо увеличить продажи</v>
          </cell>
        </row>
        <row r="64">
          <cell r="A64" t="str">
            <v xml:space="preserve"> 315  Колбаса вареная Молокуша ТМ Вязанка ВЕС, ПОКОМ</v>
          </cell>
          <cell r="B64" t="str">
            <v>кг</v>
          </cell>
          <cell r="C64">
            <v>35.156999999999996</v>
          </cell>
          <cell r="D64">
            <v>56.442</v>
          </cell>
          <cell r="E64">
            <v>21.577999999999999</v>
          </cell>
          <cell r="F64">
            <v>67.299000000000007</v>
          </cell>
          <cell r="G64">
            <v>1</v>
          </cell>
          <cell r="L64">
            <v>4.3155999999999999</v>
          </cell>
          <cell r="O64">
            <v>15.594355361942721</v>
          </cell>
          <cell r="P64">
            <v>15.594355361942721</v>
          </cell>
          <cell r="Q64">
            <v>4.0759999999999996</v>
          </cell>
          <cell r="R64">
            <v>3.528</v>
          </cell>
        </row>
        <row r="65">
          <cell r="A65" t="str">
            <v xml:space="preserve"> 317 Колбаса Сервелат Рижский ТМ Зареченские, ВЕС  ПОКОМ</v>
          </cell>
          <cell r="B65" t="str">
            <v>кг</v>
          </cell>
          <cell r="D65">
            <v>48.411000000000001</v>
          </cell>
          <cell r="E65">
            <v>8.0380000000000003</v>
          </cell>
          <cell r="F65">
            <v>40.372999999999998</v>
          </cell>
          <cell r="G65">
            <v>1</v>
          </cell>
          <cell r="J65">
            <v>45</v>
          </cell>
          <cell r="L65">
            <v>1.6076000000000001</v>
          </cell>
          <cell r="O65">
            <v>53.105872107489418</v>
          </cell>
          <cell r="P65">
            <v>53.105872107489418</v>
          </cell>
          <cell r="Q65">
            <v>9.7864000000000004</v>
          </cell>
          <cell r="R65">
            <v>9.7864000000000004</v>
          </cell>
        </row>
        <row r="66">
          <cell r="A66" t="str">
            <v xml:space="preserve"> 318  Сосиски Датские ТМ Зареченские, ВЕС  ПОКОМ</v>
          </cell>
          <cell r="B66" t="str">
            <v>кг</v>
          </cell>
          <cell r="D66">
            <v>3.1230000000000002</v>
          </cell>
          <cell r="G66">
            <v>1</v>
          </cell>
          <cell r="L66">
            <v>0</v>
          </cell>
          <cell r="M66">
            <v>20</v>
          </cell>
          <cell r="O66" t="e">
            <v>#DIV/0!</v>
          </cell>
          <cell r="P66" t="e">
            <v>#DIV/0!</v>
          </cell>
          <cell r="Q66">
            <v>3.9400000000000004E-2</v>
          </cell>
          <cell r="R66">
            <v>4.0600000000000004E-2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B67" t="str">
            <v>шт</v>
          </cell>
          <cell r="C67">
            <v>627</v>
          </cell>
          <cell r="D67">
            <v>803</v>
          </cell>
          <cell r="E67">
            <v>592</v>
          </cell>
          <cell r="F67">
            <v>832</v>
          </cell>
          <cell r="G67">
            <v>0.45</v>
          </cell>
          <cell r="J67">
            <v>200</v>
          </cell>
          <cell r="L67">
            <v>118.4</v>
          </cell>
          <cell r="M67">
            <v>390</v>
          </cell>
          <cell r="O67">
            <v>12.010135135135135</v>
          </cell>
          <cell r="P67">
            <v>8.7162162162162158</v>
          </cell>
          <cell r="Q67">
            <v>121.8</v>
          </cell>
          <cell r="R67">
            <v>110.8</v>
          </cell>
        </row>
        <row r="68">
          <cell r="A68" t="str">
            <v xml:space="preserve"> 322  Колбаса вареная Молокуша 0,45кг ТМ Вязанка  ПОКОМ</v>
          </cell>
          <cell r="B68" t="str">
            <v>шт</v>
          </cell>
          <cell r="C68">
            <v>476</v>
          </cell>
          <cell r="D68">
            <v>807</v>
          </cell>
          <cell r="E68">
            <v>483</v>
          </cell>
          <cell r="F68">
            <v>794</v>
          </cell>
          <cell r="G68">
            <v>0.45</v>
          </cell>
          <cell r="J68">
            <v>400</v>
          </cell>
          <cell r="L68">
            <v>96.6</v>
          </cell>
          <cell r="O68">
            <v>12.36024844720497</v>
          </cell>
          <cell r="P68">
            <v>12.36024844720497</v>
          </cell>
          <cell r="Q68">
            <v>95.2</v>
          </cell>
          <cell r="R68">
            <v>90.6</v>
          </cell>
        </row>
        <row r="69">
          <cell r="A69" t="str">
            <v xml:space="preserve"> 324  Ветчина Филейская ТМ Вязанка Столичная 0,45 кг ПОКОМ</v>
          </cell>
          <cell r="B69" t="str">
            <v>шт</v>
          </cell>
          <cell r="C69">
            <v>306</v>
          </cell>
          <cell r="D69">
            <v>301</v>
          </cell>
          <cell r="E69">
            <v>265</v>
          </cell>
          <cell r="F69">
            <v>320</v>
          </cell>
          <cell r="G69">
            <v>0.45</v>
          </cell>
          <cell r="L69">
            <v>53</v>
          </cell>
          <cell r="M69">
            <v>320</v>
          </cell>
          <cell r="O69">
            <v>12.075471698113208</v>
          </cell>
          <cell r="P69">
            <v>6.0377358490566042</v>
          </cell>
          <cell r="Q69">
            <v>51.8</v>
          </cell>
          <cell r="R69">
            <v>43</v>
          </cell>
        </row>
        <row r="70">
          <cell r="A70" t="str">
            <v xml:space="preserve"> 329  Сардельки Сочинки с сыром Стародворье ТМ, 0,4 кг. ПОКОМ</v>
          </cell>
          <cell r="B70" t="str">
            <v>шт</v>
          </cell>
          <cell r="C70">
            <v>19</v>
          </cell>
          <cell r="D70">
            <v>30</v>
          </cell>
          <cell r="E70">
            <v>5</v>
          </cell>
          <cell r="F70">
            <v>44</v>
          </cell>
          <cell r="G70">
            <v>0.4</v>
          </cell>
          <cell r="L70">
            <v>1</v>
          </cell>
          <cell r="O70">
            <v>44</v>
          </cell>
          <cell r="P70">
            <v>44</v>
          </cell>
          <cell r="Q70">
            <v>6</v>
          </cell>
          <cell r="R70">
            <v>5.4</v>
          </cell>
          <cell r="T70" t="str">
            <v>необходимо увеличить продажи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B71" t="str">
            <v>кг</v>
          </cell>
          <cell r="C71">
            <v>136.65</v>
          </cell>
          <cell r="D71">
            <v>210.04</v>
          </cell>
          <cell r="E71">
            <v>56</v>
          </cell>
          <cell r="F71">
            <v>254.82300000000001</v>
          </cell>
          <cell r="G71">
            <v>1</v>
          </cell>
          <cell r="J71">
            <v>200</v>
          </cell>
          <cell r="L71">
            <v>11.2</v>
          </cell>
          <cell r="O71">
            <v>40.60919642857143</v>
          </cell>
          <cell r="P71">
            <v>40.60919642857143</v>
          </cell>
          <cell r="Q71">
            <v>7.3360000000000003</v>
          </cell>
          <cell r="R71">
            <v>11.192</v>
          </cell>
          <cell r="T71" t="str">
            <v>необходимо увеличить продажи</v>
          </cell>
        </row>
        <row r="72">
          <cell r="A72" t="str">
            <v xml:space="preserve"> 334  Паштет Любительский ТМ Стародворье ламистер 0,1 кг  ПОКОМ</v>
          </cell>
          <cell r="B72" t="str">
            <v>шт</v>
          </cell>
          <cell r="D72">
            <v>100</v>
          </cell>
          <cell r="E72">
            <v>44</v>
          </cell>
          <cell r="F72">
            <v>56</v>
          </cell>
          <cell r="G72">
            <v>0</v>
          </cell>
          <cell r="L72">
            <v>8.8000000000000007</v>
          </cell>
          <cell r="O72">
            <v>6.3636363636363633</v>
          </cell>
          <cell r="P72">
            <v>6.3636363636363633</v>
          </cell>
          <cell r="Q72">
            <v>0</v>
          </cell>
          <cell r="R72">
            <v>0</v>
          </cell>
          <cell r="T72" t="str">
            <v>не в матрице</v>
          </cell>
        </row>
        <row r="73">
          <cell r="A73" t="str">
            <v xml:space="preserve"> 339  Колбаса вареная Филейская ТМ Вязанка ТС Классическая, 0,40 кг.  ПОКОМ</v>
          </cell>
          <cell r="B73" t="str">
            <v>шт</v>
          </cell>
          <cell r="C73">
            <v>9</v>
          </cell>
          <cell r="F73">
            <v>9</v>
          </cell>
          <cell r="G73">
            <v>0</v>
          </cell>
          <cell r="L73">
            <v>0</v>
          </cell>
          <cell r="O73" t="e">
            <v>#DIV/0!</v>
          </cell>
          <cell r="P73" t="e">
            <v>#DIV/0!</v>
          </cell>
          <cell r="Q73">
            <v>0.2</v>
          </cell>
          <cell r="R73">
            <v>0</v>
          </cell>
          <cell r="T73" t="str">
            <v>не в матрице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D74">
            <v>14.57</v>
          </cell>
          <cell r="E74">
            <v>14.57</v>
          </cell>
          <cell r="G74">
            <v>0</v>
          </cell>
          <cell r="L74">
            <v>2.9140000000000001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T74" t="str">
            <v>не в матрице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D75">
            <v>14.487</v>
          </cell>
          <cell r="F75">
            <v>14.487</v>
          </cell>
          <cell r="G75">
            <v>0</v>
          </cell>
          <cell r="L75">
            <v>0</v>
          </cell>
          <cell r="O75" t="e">
            <v>#DIV/0!</v>
          </cell>
          <cell r="P75" t="e">
            <v>#DIV/0!</v>
          </cell>
          <cell r="Q75">
            <v>0</v>
          </cell>
          <cell r="R75">
            <v>0</v>
          </cell>
          <cell r="T75" t="str">
            <v>не в матрице</v>
          </cell>
        </row>
        <row r="76">
          <cell r="A76" t="str">
            <v xml:space="preserve"> 358  Колбаса Молочная стародворская, амифлекс, 0,5кг, ТМ Стародворье</v>
          </cell>
          <cell r="B76" t="str">
            <v>шт</v>
          </cell>
          <cell r="E76">
            <v>1</v>
          </cell>
          <cell r="F76">
            <v>-1</v>
          </cell>
          <cell r="G76">
            <v>0</v>
          </cell>
          <cell r="J76">
            <v>20</v>
          </cell>
          <cell r="L76">
            <v>0.2</v>
          </cell>
          <cell r="O76">
            <v>95</v>
          </cell>
          <cell r="P76">
            <v>95</v>
          </cell>
          <cell r="Q76">
            <v>0</v>
          </cell>
          <cell r="R76">
            <v>0</v>
          </cell>
          <cell r="T76" t="str">
            <v>не в матрице</v>
          </cell>
        </row>
        <row r="77">
          <cell r="A77" t="str">
            <v>БОНУС_Колбаса вареная Филейская ТМ Вязанка ТС Классическая ВЕС  ПОКОМ</v>
          </cell>
          <cell r="B77" t="str">
            <v>кг</v>
          </cell>
          <cell r="C77">
            <v>-8.3469999999999995</v>
          </cell>
          <cell r="E77">
            <v>22</v>
          </cell>
          <cell r="F77">
            <v>-30.347000000000001</v>
          </cell>
          <cell r="G77">
            <v>0</v>
          </cell>
          <cell r="L77">
            <v>4.4000000000000004</v>
          </cell>
          <cell r="O77">
            <v>-6.897045454545454</v>
          </cell>
          <cell r="P77">
            <v>-6.897045454545454</v>
          </cell>
          <cell r="Q77">
            <v>3.528</v>
          </cell>
          <cell r="R77">
            <v>4.6814</v>
          </cell>
        </row>
        <row r="78">
          <cell r="A78" t="str">
            <v>БОНУС_Колбаса Докторская Особая ТМ Особый рецепт,  0,5кг, ПОКОМ</v>
          </cell>
          <cell r="B78" t="str">
            <v>шт</v>
          </cell>
          <cell r="D78">
            <v>3</v>
          </cell>
          <cell r="E78">
            <v>211</v>
          </cell>
          <cell r="F78">
            <v>-208</v>
          </cell>
          <cell r="G78">
            <v>0</v>
          </cell>
          <cell r="L78">
            <v>42.2</v>
          </cell>
          <cell r="O78">
            <v>-4.9289099526066344</v>
          </cell>
          <cell r="P78">
            <v>-4.9289099526066344</v>
          </cell>
          <cell r="Q78">
            <v>19.399999999999999</v>
          </cell>
          <cell r="R78">
            <v>45.8</v>
          </cell>
        </row>
        <row r="79">
          <cell r="A79" t="str">
            <v>БОНУС_Колбаса Сервелат Филедворский, фиброуз, в/у 0,35 кг срез,  ПОКОМ</v>
          </cell>
          <cell r="B79" t="str">
            <v>шт</v>
          </cell>
          <cell r="C79">
            <v>-1</v>
          </cell>
          <cell r="D79">
            <v>4</v>
          </cell>
          <cell r="E79">
            <v>14</v>
          </cell>
          <cell r="F79">
            <v>-11</v>
          </cell>
          <cell r="G79">
            <v>0</v>
          </cell>
          <cell r="L79">
            <v>2.8</v>
          </cell>
          <cell r="O79">
            <v>-3.9285714285714288</v>
          </cell>
          <cell r="P79">
            <v>-3.9285714285714288</v>
          </cell>
          <cell r="Q79">
            <v>0</v>
          </cell>
          <cell r="R79">
            <v>0.2</v>
          </cell>
        </row>
        <row r="80">
          <cell r="A80" t="str">
            <v>БОНУС_Сосиски Баварские,  0.42кг,ПОКОМ</v>
          </cell>
          <cell r="B80" t="str">
            <v>шт</v>
          </cell>
          <cell r="E80">
            <v>1</v>
          </cell>
          <cell r="F80">
            <v>-1</v>
          </cell>
          <cell r="G80">
            <v>0</v>
          </cell>
          <cell r="L80">
            <v>0.2</v>
          </cell>
          <cell r="O80">
            <v>-5</v>
          </cell>
          <cell r="P80">
            <v>-5</v>
          </cell>
          <cell r="Q80">
            <v>8.8000000000000007</v>
          </cell>
          <cell r="R80">
            <v>0</v>
          </cell>
        </row>
        <row r="81">
          <cell r="A81" t="str">
            <v>БОНУС_Сосиски Сочинки с сочной грудинкой, МГС 0.4кг,   ПОКОМ</v>
          </cell>
          <cell r="B81" t="str">
            <v>шт</v>
          </cell>
          <cell r="E81">
            <v>77</v>
          </cell>
          <cell r="F81">
            <v>-77</v>
          </cell>
          <cell r="G81">
            <v>0</v>
          </cell>
          <cell r="L81">
            <v>15.4</v>
          </cell>
          <cell r="O81">
            <v>-5</v>
          </cell>
          <cell r="P81">
            <v>-5</v>
          </cell>
          <cell r="Q81">
            <v>2.4</v>
          </cell>
          <cell r="R81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18.09.2023 - 25.09.2023</v>
          </cell>
        </row>
        <row r="3">
          <cell r="A3" t="str">
            <v>Склад</v>
          </cell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</row>
        <row r="5">
          <cell r="C5">
            <v>386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50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50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 t="str">
            <v>шт</v>
          </cell>
        </row>
        <row r="40">
          <cell r="A40" t="str">
            <v xml:space="preserve"> 116  Колбаса Балыкбургская с копченым балыком, в/у 0,35 кг срез, БАВАРУШКА ПОКОМ</v>
          </cell>
          <cell r="B40" t="str">
            <v>шт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 t="str">
            <v>шт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 t="str">
            <v>шт</v>
          </cell>
        </row>
        <row r="43">
          <cell r="A43" t="str">
            <v xml:space="preserve"> 200  Ветчина Дугушка ТМ Стародворье, вектор в/у    ПОКОМ</v>
          </cell>
          <cell r="B43" t="str">
            <v>кг</v>
          </cell>
        </row>
        <row r="44">
          <cell r="A44" t="str">
            <v xml:space="preserve"> 201  Ветчина Нежная ТМ Особый рецепт, (2,5кг), ПОКОМ</v>
          </cell>
          <cell r="B44" t="str">
            <v>кг</v>
          </cell>
        </row>
        <row r="45">
          <cell r="A45" t="str">
            <v xml:space="preserve"> 207  ВСД Колбаса Княжеская, ВЕС.    </v>
          </cell>
          <cell r="B45" t="str">
            <v>кг</v>
          </cell>
        </row>
        <row r="46">
          <cell r="A46" t="str">
            <v xml:space="preserve"> 213  Колбаса в/к Сервелат Рижский, ВЕС.,ТМ КОЛБАСНЫЙ СТАНДАРТ ПОКОМ</v>
          </cell>
          <cell r="B46" t="str">
            <v>кг</v>
          </cell>
        </row>
        <row r="47">
          <cell r="A47" t="str">
            <v xml:space="preserve"> 215  Колбаса Докторская Дугушка ГОСТ, ВЕС, ТМ Стародворье ПОКОМ</v>
          </cell>
          <cell r="B47" t="str">
            <v>кг</v>
          </cell>
        </row>
        <row r="48">
          <cell r="A48" t="str">
            <v xml:space="preserve"> 217  Колбаса Докторская Дугушка, ВЕС, НЕ ГОСТ, ТМ Стародворье ПОКОМ</v>
          </cell>
          <cell r="B48" t="str">
            <v>кг</v>
          </cell>
        </row>
        <row r="49">
          <cell r="A49" t="str">
            <v xml:space="preserve"> 218  Колбаса Докторская оригинальная ТМ Особый рецепт БОЛЬШОЙ БАТОН, п/а ВЕС, ТМ Стародворье ПОКОМ</v>
          </cell>
          <cell r="B49" t="str">
            <v>кг</v>
          </cell>
        </row>
        <row r="50">
          <cell r="A50" t="str">
            <v xml:space="preserve"> 219  Колбаса Докторская Особая ТМ Особый рецепт, ВЕС  ПОКОМ</v>
          </cell>
          <cell r="B50" t="str">
            <v>кг</v>
          </cell>
        </row>
        <row r="51">
          <cell r="A51" t="str">
            <v xml:space="preserve"> 220  Колбаса Докторская по-стародворски, амифлекс, ВЕС,   ПОКОМ</v>
          </cell>
          <cell r="B51" t="str">
            <v>кг</v>
          </cell>
        </row>
        <row r="52">
          <cell r="A52" t="str">
            <v xml:space="preserve"> 221  Колбаса Докторская по-стародворски, натурин в/у, ВЕС, ТМ Стародворье ПОКОМ</v>
          </cell>
          <cell r="B52" t="str">
            <v>кг</v>
          </cell>
        </row>
        <row r="53">
          <cell r="A53" t="str">
            <v xml:space="preserve"> 222  Колбаса Докторская стародворская, ВЕС, ВсхЗв   ПОКОМ</v>
          </cell>
          <cell r="B53" t="str">
            <v>кг</v>
          </cell>
        </row>
        <row r="54">
          <cell r="A54" t="str">
            <v xml:space="preserve"> 225  Колбаса Дугушка со шпиком, ВЕС, ТМ Стародворье   ПОКОМ</v>
          </cell>
          <cell r="B54" t="str">
            <v>кг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B55" t="str">
            <v>кг</v>
          </cell>
        </row>
        <row r="56">
          <cell r="A56" t="str">
            <v xml:space="preserve"> 229  Колбаса Молочная Дугушка, в/у, ВЕС, ТМ Стародворье   ПОКОМ</v>
          </cell>
          <cell r="B56" t="str">
            <v>кг</v>
          </cell>
        </row>
        <row r="57">
          <cell r="A57" t="str">
            <v xml:space="preserve"> 230  Колбаса Молочная Особая ТМ Особый рецепт, п/а, ВЕС. ПОКОМ</v>
          </cell>
          <cell r="B57" t="str">
            <v>кг</v>
          </cell>
          <cell r="C57">
            <v>50</v>
          </cell>
        </row>
        <row r="58">
          <cell r="A58" t="str">
            <v xml:space="preserve"> 231  Колбаса Молочная по-стародворски, ВЕС   ПОКОМ</v>
          </cell>
          <cell r="B58" t="str">
            <v>кг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15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</row>
        <row r="80">
          <cell r="A80" t="str">
            <v xml:space="preserve"> 264  Колбаса Молочная стародворская, амифлекс, ВЕС, ТМ Стародворье  ПОКОМ</v>
          </cell>
          <cell r="B80" t="str">
            <v>кг</v>
          </cell>
        </row>
        <row r="81">
          <cell r="A81" t="str">
            <v xml:space="preserve"> 265  Колбаса Балыкбургская, ВЕС, ТМ Баварушка  ПОКОМ</v>
          </cell>
          <cell r="B81" t="str">
            <v>кг</v>
          </cell>
        </row>
        <row r="82">
          <cell r="A82" t="str">
            <v xml:space="preserve"> 266  Колбаса Филейбургская с сочным окороком, ВЕС, ТМ Баварушка  ПОКОМ</v>
          </cell>
          <cell r="B82" t="str">
            <v>кг</v>
          </cell>
        </row>
        <row r="83">
          <cell r="A83" t="str">
            <v xml:space="preserve"> 267  Колбаса Салями Филейбургская зернистая, оболочка фиброуз, ВЕС, ТМ Баварушка  ПОКОМ</v>
          </cell>
          <cell r="B83" t="str">
            <v>кг</v>
          </cell>
        </row>
        <row r="84">
          <cell r="A84" t="str">
            <v xml:space="preserve"> 271  Колбаса Сервелат Левантский ТМ Особый Рецепт, ВЕС. ПОКОМ</v>
          </cell>
          <cell r="B84" t="str">
            <v>кг</v>
          </cell>
        </row>
        <row r="85">
          <cell r="A85" t="str">
            <v xml:space="preserve"> 272  Колбаса Сервелат Филедворский, фиброуз, в/у 0,35 кг срез,  ПОКОМ</v>
          </cell>
          <cell r="B85" t="str">
            <v>шт</v>
          </cell>
        </row>
        <row r="86">
          <cell r="A86" t="str">
            <v xml:space="preserve"> 273  Сосиски Сочинки с сочной грудинкой, МГС 0.4кг,   ПОКОМ</v>
          </cell>
          <cell r="B86" t="str">
            <v>шт</v>
          </cell>
        </row>
        <row r="87">
          <cell r="A87" t="str">
            <v xml:space="preserve"> 278  Сосиски Сочинки с сочным окороком, МГС 0.4кг,   ПОКОМ</v>
          </cell>
          <cell r="B87" t="str">
            <v>шт</v>
          </cell>
        </row>
        <row r="88">
          <cell r="A88" t="str">
            <v xml:space="preserve"> 279  Колбаса Докторский гарант, Вязанка вектор, 0,4 кг.  ПОКОМ</v>
          </cell>
          <cell r="B88" t="str">
            <v>шт</v>
          </cell>
        </row>
        <row r="89">
          <cell r="A89" t="str">
            <v xml:space="preserve"> 281  Сосиски Молочные для завтрака ТМ Особый рецепт, 0,4кг  ПОКОМ</v>
          </cell>
          <cell r="B89" t="str">
            <v>шт</v>
          </cell>
        </row>
        <row r="90">
          <cell r="A90" t="str">
            <v xml:space="preserve"> 282  Колбаса Балыкбургская рубленая, в/у 0,35 кг срез, БАВАРУШКА ПОКОМ</v>
          </cell>
          <cell r="B90" t="str">
            <v>шт</v>
          </cell>
        </row>
        <row r="91">
          <cell r="A91" t="str">
            <v xml:space="preserve"> 283  Сосиски Сочинки, ВЕС, ТМ Стародворье ПОКОМ</v>
          </cell>
          <cell r="B91" t="str">
            <v>кг</v>
          </cell>
        </row>
        <row r="92">
          <cell r="A92" t="str">
            <v xml:space="preserve"> 284  Сосиски Молокуши миникушай ТМ Вязанка, 0.45кг, ПОКОМ</v>
          </cell>
          <cell r="B92" t="str">
            <v>шт</v>
          </cell>
        </row>
        <row r="93">
          <cell r="A93" t="str">
            <v xml:space="preserve"> 286  Колбаса Сервелат Левантский ТМ Особый Рецепт, 0,35 кг.  ПОКОМ</v>
          </cell>
          <cell r="B93" t="str">
            <v>шт</v>
          </cell>
        </row>
        <row r="94">
          <cell r="A94" t="str">
            <v xml:space="preserve"> 291  Сосиски Молокуши миникушай ТМ Вязанка, 0.33кг, ПОКОМ</v>
          </cell>
          <cell r="B94" t="str">
            <v>шт</v>
          </cell>
        </row>
        <row r="95">
          <cell r="A95" t="str">
            <v xml:space="preserve"> 296  Колбаса Мясорубская с рубленой грудинкой 0,35кг срез ТМ Стародворье  ПОКОМ</v>
          </cell>
          <cell r="B95" t="str">
            <v>шт</v>
          </cell>
        </row>
        <row r="96">
          <cell r="A96" t="str">
            <v>298  Колбаса Сливушка ТМ Вязанка, 0,375кг,  ПОКОМ</v>
          </cell>
          <cell r="B96" t="str">
            <v>шт</v>
          </cell>
        </row>
        <row r="97">
          <cell r="A97" t="str">
            <v xml:space="preserve"> 299 Колбаса Классическая, Вязанка п/а 0,6кг, ПОКОМ</v>
          </cell>
          <cell r="B97" t="str">
            <v>шт</v>
          </cell>
        </row>
        <row r="98">
          <cell r="A98" t="str">
            <v xml:space="preserve"> 300  Колбаса Сервелат Мясорубский с мелкорубленным окороком ТМ Стародворье, в/у 0,35кг  ПОКОМ</v>
          </cell>
          <cell r="B98" t="str">
            <v>шт</v>
          </cell>
        </row>
        <row r="99">
          <cell r="A99" t="str">
            <v xml:space="preserve"> 301  Сосиски Сочинки по-баварски с сыром,  0.4кг, ТМ Стародворье  ПОКОМ</v>
          </cell>
          <cell r="B99" t="str">
            <v>шт</v>
          </cell>
        </row>
        <row r="100">
          <cell r="A100" t="str">
            <v xml:space="preserve"> 302  Сосиски Сочинки по-баварски,  0.4кг, ТМ Стародворье  ПОКОМ</v>
          </cell>
          <cell r="B100" t="str">
            <v>шт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</row>
        <row r="102">
          <cell r="A102" t="str">
            <v xml:space="preserve"> 311 Ветчина Запекуша с сочным окороком Вязанка ВЕС  ПОКОМ</v>
          </cell>
          <cell r="B102" t="str">
            <v>кг</v>
          </cell>
        </row>
        <row r="103">
          <cell r="A103" t="str">
            <v xml:space="preserve"> 312  Ветчина Филейская ВЕС ТМ  Вязанка ТС Столичная  ПОКОМ</v>
          </cell>
          <cell r="B103" t="str">
            <v>кг</v>
          </cell>
        </row>
        <row r="104">
          <cell r="A104" t="str">
            <v xml:space="preserve"> 315  Колбаса вареная Молокуша ТМ Вязанка ВЕС, ПОКОМ</v>
          </cell>
          <cell r="B104" t="str">
            <v>кг</v>
          </cell>
        </row>
        <row r="105">
          <cell r="A105" t="str">
            <v xml:space="preserve"> 316  Колбаса Нежная ТМ Зареченские ВЕС  ПОКОМ</v>
          </cell>
          <cell r="B105" t="str">
            <v>кг</v>
          </cell>
        </row>
        <row r="106">
          <cell r="A106" t="str">
            <v xml:space="preserve"> 317 Колбаса Сервелат Рижский ТМ Зареченские, ВЕС  ПОКОМ</v>
          </cell>
          <cell r="B106" t="str">
            <v>кг</v>
          </cell>
          <cell r="C106">
            <v>21</v>
          </cell>
        </row>
        <row r="107">
          <cell r="A107" t="str">
            <v xml:space="preserve"> 318  Сосиски Датские ТМ Зареченские, ВЕС  ПОКОМ</v>
          </cell>
          <cell r="B107" t="str">
            <v>кг</v>
          </cell>
        </row>
        <row r="108">
          <cell r="A108" t="str">
            <v xml:space="preserve"> 319  Колбаса вареная Филейская ТМ Вязанка ТС Классическая, 0,45 кг. ПОКОМ</v>
          </cell>
          <cell r="B108" t="str">
            <v>шт</v>
          </cell>
        </row>
        <row r="109">
          <cell r="A109" t="str">
            <v xml:space="preserve"> 320  Ветчина Нежная ТМ Зареченские,большой батон, ВЕС ПОКОМ</v>
          </cell>
          <cell r="B109" t="str">
            <v>кг</v>
          </cell>
        </row>
        <row r="110">
          <cell r="A110" t="str">
            <v xml:space="preserve"> 321  Колбаса Сервелат Пражский ТМ Зареченские, ВЕС ПОКОМ</v>
          </cell>
          <cell r="B110" t="str">
            <v>кг</v>
          </cell>
        </row>
        <row r="111">
          <cell r="A111" t="str">
            <v xml:space="preserve"> 322  Колбаса вареная Молокуша 0,45кг ТМ Вязанка  ПОКОМ</v>
          </cell>
          <cell r="B111" t="str">
            <v>шт</v>
          </cell>
        </row>
        <row r="112">
          <cell r="A112" t="str">
            <v xml:space="preserve"> 324  Ветчина Филейская ТМ Вязанка Столичная 0,45 кг ПОКОМ</v>
          </cell>
          <cell r="B112" t="str">
            <v>шт</v>
          </cell>
        </row>
        <row r="113">
          <cell r="A113" t="str">
            <v xml:space="preserve"> 325  Сосиски Сочинки по-баварски с сыром Стародворье, ВЕС ПОКОМ</v>
          </cell>
          <cell r="B113" t="str">
            <v>кг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</row>
        <row r="117">
          <cell r="A117" t="str">
            <v xml:space="preserve"> 352  Ветчина Нежная с нежным филе 0,4 кг ТМ Особый рецепт  ПОКОМ</v>
          </cell>
          <cell r="B117" t="str">
            <v>шт</v>
          </cell>
        </row>
        <row r="118">
          <cell r="A118" t="str">
            <v xml:space="preserve"> 358  Колбаса Молочная стародворская, амифлекс, 0,5кг, ТМ Стародворье</v>
          </cell>
          <cell r="B118" t="str">
            <v>шт</v>
          </cell>
        </row>
        <row r="119">
          <cell r="A119" t="str">
            <v xml:space="preserve"> 361  Колбаса Сервелат Филейбургский с копченой грудинкой, в/у 0,35 кг срез, БАВАРУШКА ПОКОМ</v>
          </cell>
          <cell r="B119" t="str">
            <v>шт</v>
          </cell>
        </row>
        <row r="120">
          <cell r="A120" t="str">
            <v xml:space="preserve"> 364  Сардельки Филейские Вязанка ВЕС NDX ТМ Вязанка  ПОКОМ</v>
          </cell>
          <cell r="B120" t="str">
            <v>кг</v>
          </cell>
        </row>
        <row r="121">
          <cell r="A121" t="str">
            <v xml:space="preserve"> 369  Колбаса Русская стародворская, амифлекс ВЕС, ТМ Стародворье  ПОКОМ</v>
          </cell>
          <cell r="B121" t="str">
            <v>кг</v>
          </cell>
        </row>
        <row r="122">
          <cell r="A122" t="str">
            <v xml:space="preserve"> 379  Колбаса Балыкбургская с копченым балыком ТМ Баварушка 0,28 кг срез ПОКОМ</v>
          </cell>
          <cell r="B122" t="str">
            <v>шт</v>
          </cell>
        </row>
        <row r="123">
          <cell r="A123" t="str">
            <v>Сардельки Сочинки с сочным окороком ТМ Стародворье полиамид мгс ф/в 0,4 кг СК3</v>
          </cell>
          <cell r="B123" t="str">
            <v>шт</v>
          </cell>
          <cell r="C123">
            <v>20</v>
          </cell>
        </row>
        <row r="124">
          <cell r="A124" t="str">
            <v>Сардельки Сочинки с сыром Бордо Фикс.вес 0,4 п/а Стародворье</v>
          </cell>
          <cell r="B124" t="str">
            <v>шт</v>
          </cell>
          <cell r="C124">
            <v>20</v>
          </cell>
        </row>
        <row r="125">
          <cell r="A125" t="str">
            <v>В/к колбасы «Рубленая Запеченная» Фикс.вес 0,6 Вектор ТМ «Дугушка»</v>
          </cell>
          <cell r="B125" t="str">
            <v>шт</v>
          </cell>
          <cell r="C125">
            <v>20</v>
          </cell>
        </row>
        <row r="126">
          <cell r="A126" t="str">
            <v>В/к колбасы «Салями Запеченая» Фикс.вес 0,6 Вектор ТМ «Дугушка»</v>
          </cell>
          <cell r="B126" t="str">
            <v>шт</v>
          </cell>
          <cell r="C126">
            <v>20</v>
          </cell>
        </row>
        <row r="127">
          <cell r="A127" t="str">
            <v>В/к колбасы «Сервелат Запеченный» Фикс.вес 0,6 Вектор ТМ «Дугушка»</v>
          </cell>
          <cell r="B127" t="str">
            <v>шт</v>
          </cell>
          <cell r="C127">
            <v>20</v>
          </cell>
        </row>
        <row r="128">
          <cell r="A128" t="str">
            <v>с/к колбасы «Балыкбургская с мраморным балыком и нотками кориандра» ф/в 0,03 нарезка ТМ «Баварушка»</v>
          </cell>
          <cell r="B128" t="str">
            <v>шт</v>
          </cell>
          <cell r="C12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96"/>
  <sheetViews>
    <sheetView tabSelected="1" workbookViewId="0">
      <pane ySplit="5" topLeftCell="A48" activePane="bottomLeft" state="frozen"/>
      <selection pane="bottomLeft" activeCell="T71" sqref="T70:T71"/>
    </sheetView>
  </sheetViews>
  <sheetFormatPr defaultColWidth="10.5" defaultRowHeight="11.45" customHeight="1" outlineLevelRow="1" x14ac:dyDescent="0.2"/>
  <cols>
    <col min="1" max="1" width="73.33203125" style="1" bestFit="1" customWidth="1"/>
    <col min="2" max="2" width="4.5" style="1" customWidth="1"/>
    <col min="3" max="6" width="6.5" style="1" customWidth="1"/>
    <col min="7" max="7" width="5" style="18" customWidth="1"/>
    <col min="8" max="8" width="1.83203125" style="2" customWidth="1"/>
    <col min="9" max="9" width="2" style="2" customWidth="1"/>
    <col min="10" max="11" width="2.1640625" style="2" customWidth="1"/>
    <col min="12" max="12" width="8.33203125" style="2" customWidth="1"/>
    <col min="13" max="13" width="10.5" style="42"/>
    <col min="14" max="14" width="10.5" style="2" customWidth="1"/>
    <col min="15" max="16" width="6.5" style="2" customWidth="1"/>
    <col min="17" max="19" width="8.83203125" style="2" customWidth="1"/>
    <col min="20" max="20" width="30" style="2" customWidth="1"/>
    <col min="21" max="21" width="10.5" style="2"/>
    <col min="22" max="22" width="2.1640625" style="2" customWidth="1"/>
    <col min="23" max="16384" width="10.5" style="2"/>
  </cols>
  <sheetData>
    <row r="1" spans="1:22" ht="12.95" customHeight="1" outlineLevel="1" x14ac:dyDescent="0.2">
      <c r="A1" s="3" t="s">
        <v>0</v>
      </c>
      <c r="B1" s="3"/>
      <c r="C1" s="3"/>
    </row>
    <row r="2" spans="1:22" ht="12.95" customHeight="1" outlineLevel="1" x14ac:dyDescent="0.2">
      <c r="B2" s="3"/>
      <c r="C2" s="3"/>
    </row>
    <row r="3" spans="1:22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94</v>
      </c>
      <c r="H3" s="12" t="s">
        <v>95</v>
      </c>
      <c r="I3" s="12" t="s">
        <v>96</v>
      </c>
      <c r="J3" s="13" t="s">
        <v>97</v>
      </c>
      <c r="K3" s="13" t="s">
        <v>97</v>
      </c>
      <c r="L3" s="12" t="s">
        <v>98</v>
      </c>
      <c r="M3" s="14" t="s">
        <v>99</v>
      </c>
      <c r="N3" s="12" t="s">
        <v>100</v>
      </c>
      <c r="O3" s="12" t="s">
        <v>101</v>
      </c>
      <c r="P3" s="12" t="s">
        <v>102</v>
      </c>
      <c r="Q3" s="13" t="s">
        <v>103</v>
      </c>
      <c r="R3" s="13" t="s">
        <v>104</v>
      </c>
      <c r="S3" s="13" t="s">
        <v>107</v>
      </c>
      <c r="T3" s="12" t="s">
        <v>105</v>
      </c>
      <c r="U3" s="12" t="s">
        <v>106</v>
      </c>
      <c r="V3" s="12" t="s">
        <v>106</v>
      </c>
    </row>
    <row r="4" spans="1:22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2"/>
      <c r="K4" s="12"/>
      <c r="L4" s="12"/>
      <c r="M4" s="15"/>
      <c r="N4" s="12" t="s">
        <v>116</v>
      </c>
      <c r="O4" s="12"/>
      <c r="P4" s="12"/>
      <c r="Q4" s="12"/>
      <c r="R4" s="12"/>
      <c r="S4" s="12"/>
      <c r="T4" s="12"/>
      <c r="U4" s="12"/>
      <c r="V4" s="12"/>
    </row>
    <row r="5" spans="1:22" ht="15" x14ac:dyDescent="0.2">
      <c r="A5" s="5"/>
      <c r="B5" s="5"/>
      <c r="C5" s="6"/>
      <c r="D5" s="7"/>
      <c r="E5" s="16">
        <f t="shared" ref="E5:F5" si="0">SUM(E6:E88)</f>
        <v>5940.5479999999998</v>
      </c>
      <c r="F5" s="16">
        <f t="shared" si="0"/>
        <v>10296.653999999999</v>
      </c>
      <c r="G5" s="11"/>
      <c r="H5" s="16">
        <f t="shared" ref="H5:M5" si="1">SUM(H6:H88)</f>
        <v>0</v>
      </c>
      <c r="I5" s="16">
        <f t="shared" si="1"/>
        <v>0</v>
      </c>
      <c r="J5" s="16">
        <f t="shared" si="1"/>
        <v>0</v>
      </c>
      <c r="K5" s="16">
        <f t="shared" si="1"/>
        <v>0</v>
      </c>
      <c r="L5" s="16">
        <f t="shared" si="1"/>
        <v>1188.1095999999998</v>
      </c>
      <c r="M5" s="17">
        <f t="shared" si="1"/>
        <v>4961.0279999999993</v>
      </c>
      <c r="N5" s="16">
        <f>SUM(N6:N97)</f>
        <v>386</v>
      </c>
      <c r="O5" s="12"/>
      <c r="P5" s="12"/>
      <c r="Q5" s="16">
        <f>SUM(Q6:Q88)</f>
        <v>1479.5084000000002</v>
      </c>
      <c r="R5" s="16">
        <f>SUM(R6:R88)</f>
        <v>1331.3279999999997</v>
      </c>
      <c r="S5" s="16">
        <f>SUM(S6:S88)</f>
        <v>1411.1132000000002</v>
      </c>
      <c r="T5" s="12"/>
      <c r="U5" s="16">
        <f t="shared" ref="U5:V5" si="2">SUM(U6:U88)</f>
        <v>0</v>
      </c>
      <c r="V5" s="16">
        <f t="shared" si="2"/>
        <v>0</v>
      </c>
    </row>
    <row r="6" spans="1:22" ht="11.1" customHeight="1" outlineLevel="1" x14ac:dyDescent="0.2">
      <c r="A6" s="8" t="s">
        <v>9</v>
      </c>
      <c r="B6" s="8" t="s">
        <v>10</v>
      </c>
      <c r="C6" s="9">
        <v>13.45</v>
      </c>
      <c r="D6" s="9">
        <v>0.01</v>
      </c>
      <c r="E6" s="9"/>
      <c r="F6" s="9">
        <v>13.4</v>
      </c>
      <c r="G6" s="18">
        <f>VLOOKUP(A6,[1]TDSheet!$A:$G,7,0)</f>
        <v>1</v>
      </c>
      <c r="L6" s="2">
        <f>E6/5</f>
        <v>0</v>
      </c>
      <c r="M6" s="43"/>
      <c r="N6" s="25"/>
      <c r="O6" s="2" t="e">
        <f>(F6+M6)/L6</f>
        <v>#DIV/0!</v>
      </c>
      <c r="P6" s="2" t="e">
        <f>F6/L6</f>
        <v>#DIV/0!</v>
      </c>
      <c r="Q6" s="2">
        <f>VLOOKUP(A6,[1]TDSheet!$A:$Q,17,0)</f>
        <v>1.3519999999999999</v>
      </c>
      <c r="R6" s="2">
        <f>VLOOKUP(A6,[1]TDSheet!$A:$R,18,0)</f>
        <v>1.08</v>
      </c>
      <c r="S6" s="2">
        <f>VLOOKUP(A6,[1]TDSheet!$A:$L,12,0)</f>
        <v>1.86</v>
      </c>
    </row>
    <row r="7" spans="1:22" ht="11.1" customHeight="1" outlineLevel="1" x14ac:dyDescent="0.2">
      <c r="A7" s="8" t="s">
        <v>11</v>
      </c>
      <c r="B7" s="8" t="s">
        <v>10</v>
      </c>
      <c r="C7" s="9">
        <v>257.45400000000001</v>
      </c>
      <c r="D7" s="9"/>
      <c r="E7" s="9">
        <v>38.31</v>
      </c>
      <c r="F7" s="9">
        <v>207.53399999999999</v>
      </c>
      <c r="G7" s="18">
        <f>VLOOKUP(A7,[1]TDSheet!$A:$G,7,0)</f>
        <v>1</v>
      </c>
      <c r="L7" s="2">
        <f t="shared" ref="L7:L70" si="3">E7/5</f>
        <v>7.6620000000000008</v>
      </c>
      <c r="M7" s="43"/>
      <c r="N7" s="25"/>
      <c r="O7" s="2">
        <f t="shared" ref="O7:O70" si="4">(F7+M7)/L7</f>
        <v>27.08613938919342</v>
      </c>
      <c r="P7" s="2">
        <f t="shared" ref="P7:P70" si="5">F7/L7</f>
        <v>27.08613938919342</v>
      </c>
      <c r="Q7" s="2">
        <f>VLOOKUP(A7,[1]TDSheet!$A:$Q,17,0)</f>
        <v>24.5944</v>
      </c>
      <c r="R7" s="2">
        <f>VLOOKUP(A7,[1]TDSheet!$A:$R,18,0)</f>
        <v>16.881</v>
      </c>
      <c r="S7" s="2">
        <f>VLOOKUP(A7,[1]TDSheet!$A:$L,12,0)</f>
        <v>6.7540000000000004</v>
      </c>
      <c r="T7" s="22" t="str">
        <f>VLOOKUP(A7,[1]TDSheet!$A:$T,20,0)</f>
        <v>необходимо увеличить продажи</v>
      </c>
    </row>
    <row r="8" spans="1:22" ht="11.1" customHeight="1" outlineLevel="1" x14ac:dyDescent="0.2">
      <c r="A8" s="8" t="s">
        <v>12</v>
      </c>
      <c r="B8" s="8" t="s">
        <v>10</v>
      </c>
      <c r="C8" s="9">
        <v>16.349</v>
      </c>
      <c r="D8" s="9"/>
      <c r="E8" s="9">
        <v>1.3740000000000001</v>
      </c>
      <c r="F8" s="9">
        <v>13.625</v>
      </c>
      <c r="G8" s="18">
        <f>VLOOKUP(A8,[1]TDSheet!$A:$G,7,0)</f>
        <v>1</v>
      </c>
      <c r="L8" s="2">
        <f t="shared" si="3"/>
        <v>0.27480000000000004</v>
      </c>
      <c r="M8" s="43"/>
      <c r="N8" s="25"/>
      <c r="O8" s="2">
        <f t="shared" si="4"/>
        <v>49.581513828238712</v>
      </c>
      <c r="P8" s="2">
        <f t="shared" si="5"/>
        <v>49.581513828238712</v>
      </c>
      <c r="Q8" s="2">
        <f>VLOOKUP(A8,[1]TDSheet!$A:$Q,17,0)</f>
        <v>3.2734000000000001</v>
      </c>
      <c r="R8" s="2">
        <f>VLOOKUP(A8,[1]TDSheet!$A:$R,18,0)</f>
        <v>4.1107999999999993</v>
      </c>
      <c r="S8" s="2">
        <f>VLOOKUP(A8,[1]TDSheet!$A:$L,12,0)</f>
        <v>4.8188000000000004</v>
      </c>
      <c r="T8" s="47" t="s">
        <v>115</v>
      </c>
    </row>
    <row r="9" spans="1:22" ht="11.1" customHeight="1" outlineLevel="1" x14ac:dyDescent="0.2">
      <c r="A9" s="8" t="s">
        <v>13</v>
      </c>
      <c r="B9" s="8" t="s">
        <v>10</v>
      </c>
      <c r="C9" s="9">
        <v>51.01</v>
      </c>
      <c r="D9" s="9"/>
      <c r="E9" s="9">
        <v>1.696</v>
      </c>
      <c r="F9" s="9">
        <v>48.348999999999997</v>
      </c>
      <c r="G9" s="18">
        <f>VLOOKUP(A9,[1]TDSheet!$A:$G,7,0)</f>
        <v>1</v>
      </c>
      <c r="L9" s="2">
        <f t="shared" si="3"/>
        <v>0.3392</v>
      </c>
      <c r="M9" s="43"/>
      <c r="N9" s="25"/>
      <c r="O9" s="2">
        <f t="shared" si="4"/>
        <v>142.5383254716981</v>
      </c>
      <c r="P9" s="2">
        <f t="shared" si="5"/>
        <v>142.5383254716981</v>
      </c>
      <c r="Q9" s="2">
        <f>VLOOKUP(A9,[1]TDSheet!$A:$Q,17,0)</f>
        <v>2.9584000000000001</v>
      </c>
      <c r="R9" s="2">
        <f>VLOOKUP(A9,[1]TDSheet!$A:$R,18,0)</f>
        <v>2.4074</v>
      </c>
      <c r="S9" s="2">
        <f>VLOOKUP(A9,[1]TDSheet!$A:$L,12,0)</f>
        <v>0.2666</v>
      </c>
      <c r="T9" s="22" t="str">
        <f>VLOOKUP(A9,[1]TDSheet!$A:$T,20,0)</f>
        <v>необходимо увеличить продажи</v>
      </c>
    </row>
    <row r="10" spans="1:22" ht="11.1" customHeight="1" outlineLevel="1" x14ac:dyDescent="0.2">
      <c r="A10" s="8" t="s">
        <v>14</v>
      </c>
      <c r="B10" s="8" t="s">
        <v>15</v>
      </c>
      <c r="C10" s="9">
        <v>353</v>
      </c>
      <c r="D10" s="9">
        <v>2</v>
      </c>
      <c r="E10" s="9">
        <v>127</v>
      </c>
      <c r="F10" s="9">
        <v>222</v>
      </c>
      <c r="G10" s="18">
        <f>VLOOKUP(A10,[1]TDSheet!$A:$G,7,0)</f>
        <v>0.5</v>
      </c>
      <c r="L10" s="2">
        <f t="shared" si="3"/>
        <v>25.4</v>
      </c>
      <c r="M10" s="48">
        <f t="shared" ref="M10:M67" si="6">12*L10-F10</f>
        <v>82.799999999999955</v>
      </c>
      <c r="N10" s="25"/>
      <c r="O10" s="2">
        <f t="shared" si="4"/>
        <v>11.999999999999998</v>
      </c>
      <c r="P10" s="2">
        <f t="shared" si="5"/>
        <v>8.7401574803149611</v>
      </c>
      <c r="Q10" s="2">
        <f>VLOOKUP(A10,[1]TDSheet!$A:$Q,17,0)</f>
        <v>19.2</v>
      </c>
      <c r="R10" s="2">
        <f>VLOOKUP(A10,[1]TDSheet!$A:$R,18,0)</f>
        <v>13.2</v>
      </c>
      <c r="S10" s="2">
        <f>VLOOKUP(A10,[1]TDSheet!$A:$L,12,0)</f>
        <v>31.2</v>
      </c>
    </row>
    <row r="11" spans="1:22" ht="11.1" customHeight="1" outlineLevel="1" x14ac:dyDescent="0.2">
      <c r="A11" s="8" t="s">
        <v>16</v>
      </c>
      <c r="B11" s="8" t="s">
        <v>15</v>
      </c>
      <c r="C11" s="9">
        <v>989</v>
      </c>
      <c r="D11" s="9">
        <v>406</v>
      </c>
      <c r="E11" s="9">
        <v>477</v>
      </c>
      <c r="F11" s="9">
        <v>913</v>
      </c>
      <c r="G11" s="18">
        <f>VLOOKUP(A11,[1]TDSheet!$A:$G,7,0)</f>
        <v>0.4</v>
      </c>
      <c r="L11" s="2">
        <f t="shared" si="3"/>
        <v>95.4</v>
      </c>
      <c r="M11" s="48">
        <f t="shared" si="6"/>
        <v>231.80000000000018</v>
      </c>
      <c r="N11" s="25"/>
      <c r="O11" s="2">
        <f t="shared" si="4"/>
        <v>12.000000000000002</v>
      </c>
      <c r="P11" s="2">
        <f t="shared" si="5"/>
        <v>9.5702306079664563</v>
      </c>
      <c r="Q11" s="2">
        <f>VLOOKUP(A11,[1]TDSheet!$A:$Q,17,0)</f>
        <v>89.4</v>
      </c>
      <c r="R11" s="2">
        <f>VLOOKUP(A11,[1]TDSheet!$A:$R,18,0)</f>
        <v>81.8</v>
      </c>
      <c r="S11" s="2">
        <f>VLOOKUP(A11,[1]TDSheet!$A:$L,12,0)</f>
        <v>94</v>
      </c>
    </row>
    <row r="12" spans="1:22" ht="11.1" customHeight="1" outlineLevel="1" x14ac:dyDescent="0.2">
      <c r="A12" s="8" t="s">
        <v>17</v>
      </c>
      <c r="B12" s="8" t="s">
        <v>15</v>
      </c>
      <c r="C12" s="10"/>
      <c r="D12" s="9"/>
      <c r="E12" s="9">
        <v>3</v>
      </c>
      <c r="F12" s="9">
        <v>-4</v>
      </c>
      <c r="G12" s="18">
        <v>0</v>
      </c>
      <c r="L12" s="2">
        <f t="shared" si="3"/>
        <v>0.6</v>
      </c>
      <c r="M12" s="43"/>
      <c r="N12" s="25"/>
      <c r="O12" s="2">
        <f t="shared" si="4"/>
        <v>-6.666666666666667</v>
      </c>
      <c r="P12" s="2">
        <f t="shared" si="5"/>
        <v>-6.666666666666667</v>
      </c>
      <c r="Q12" s="2">
        <v>0</v>
      </c>
      <c r="R12" s="2">
        <v>0</v>
      </c>
      <c r="S12" s="2">
        <v>0</v>
      </c>
      <c r="T12" s="24" t="s">
        <v>108</v>
      </c>
    </row>
    <row r="13" spans="1:22" ht="11.1" customHeight="1" outlineLevel="1" x14ac:dyDescent="0.2">
      <c r="A13" s="8" t="s">
        <v>18</v>
      </c>
      <c r="B13" s="8" t="s">
        <v>15</v>
      </c>
      <c r="C13" s="9">
        <v>13</v>
      </c>
      <c r="D13" s="9">
        <v>44</v>
      </c>
      <c r="E13" s="9">
        <v>16</v>
      </c>
      <c r="F13" s="9">
        <v>41</v>
      </c>
      <c r="G13" s="18">
        <f>VLOOKUP(A13,[1]TDSheet!$A:$G,7,0)</f>
        <v>0</v>
      </c>
      <c r="L13" s="2">
        <f t="shared" si="3"/>
        <v>3.2</v>
      </c>
      <c r="M13" s="43"/>
      <c r="N13" s="51">
        <f>VLOOKUP(A13,[2]TDSheet!$A:$C,3,0)</f>
        <v>50</v>
      </c>
      <c r="O13" s="2">
        <f t="shared" si="4"/>
        <v>12.8125</v>
      </c>
      <c r="P13" s="2">
        <f t="shared" si="5"/>
        <v>12.8125</v>
      </c>
      <c r="Q13" s="2">
        <f>VLOOKUP(A13,[1]TDSheet!$A:$Q,17,0)</f>
        <v>0</v>
      </c>
      <c r="R13" s="2">
        <f>VLOOKUP(A13,[1]TDSheet!$A:$R,18,0)</f>
        <v>0</v>
      </c>
      <c r="S13" s="2">
        <f>VLOOKUP(A13,[1]TDSheet!$A:$L,12,0)</f>
        <v>5.8</v>
      </c>
      <c r="T13" s="23" t="str">
        <f>VLOOKUP(A13,[1]TDSheet!$A:$T,20,0)</f>
        <v>не в матрице</v>
      </c>
    </row>
    <row r="14" spans="1:22" ht="11.1" customHeight="1" outlineLevel="1" x14ac:dyDescent="0.2">
      <c r="A14" s="8" t="s">
        <v>19</v>
      </c>
      <c r="B14" s="8" t="s">
        <v>15</v>
      </c>
      <c r="C14" s="9">
        <v>762</v>
      </c>
      <c r="D14" s="9">
        <v>16</v>
      </c>
      <c r="E14" s="9">
        <v>285</v>
      </c>
      <c r="F14" s="9">
        <v>462</v>
      </c>
      <c r="G14" s="18">
        <f>VLOOKUP(A14,[1]TDSheet!$A:$G,7,0)</f>
        <v>0.45</v>
      </c>
      <c r="L14" s="2">
        <f t="shared" si="3"/>
        <v>57</v>
      </c>
      <c r="M14" s="48">
        <f t="shared" si="6"/>
        <v>222</v>
      </c>
      <c r="N14" s="25"/>
      <c r="O14" s="2">
        <f t="shared" si="4"/>
        <v>12</v>
      </c>
      <c r="P14" s="2">
        <f t="shared" si="5"/>
        <v>8.1052631578947363</v>
      </c>
      <c r="Q14" s="2">
        <f>VLOOKUP(A14,[1]TDSheet!$A:$Q,17,0)</f>
        <v>72</v>
      </c>
      <c r="R14" s="2">
        <f>VLOOKUP(A14,[1]TDSheet!$A:$R,18,0)</f>
        <v>60.8</v>
      </c>
      <c r="S14" s="2">
        <f>VLOOKUP(A14,[1]TDSheet!$A:$L,12,0)</f>
        <v>84.2</v>
      </c>
    </row>
    <row r="15" spans="1:22" ht="11.1" customHeight="1" outlineLevel="1" x14ac:dyDescent="0.2">
      <c r="A15" s="8" t="s">
        <v>20</v>
      </c>
      <c r="B15" s="8" t="s">
        <v>15</v>
      </c>
      <c r="C15" s="9">
        <v>732</v>
      </c>
      <c r="D15" s="9">
        <v>16</v>
      </c>
      <c r="E15" s="9">
        <v>306</v>
      </c>
      <c r="F15" s="9">
        <v>422</v>
      </c>
      <c r="G15" s="18">
        <f>VLOOKUP(A15,[1]TDSheet!$A:$G,7,0)</f>
        <v>0.45</v>
      </c>
      <c r="L15" s="2">
        <f t="shared" si="3"/>
        <v>61.2</v>
      </c>
      <c r="M15" s="48">
        <f t="shared" si="6"/>
        <v>312.40000000000009</v>
      </c>
      <c r="N15" s="25"/>
      <c r="O15" s="2">
        <f t="shared" si="4"/>
        <v>12.000000000000002</v>
      </c>
      <c r="P15" s="2">
        <f t="shared" si="5"/>
        <v>6.8954248366013067</v>
      </c>
      <c r="Q15" s="2">
        <f>VLOOKUP(A15,[1]TDSheet!$A:$Q,17,0)</f>
        <v>72.599999999999994</v>
      </c>
      <c r="R15" s="2">
        <f>VLOOKUP(A15,[1]TDSheet!$A:$R,18,0)</f>
        <v>58.2</v>
      </c>
      <c r="S15" s="2">
        <f>VLOOKUP(A15,[1]TDSheet!$A:$L,12,0)</f>
        <v>85.2</v>
      </c>
    </row>
    <row r="16" spans="1:22" ht="11.1" customHeight="1" outlineLevel="1" x14ac:dyDescent="0.2">
      <c r="A16" s="8" t="s">
        <v>21</v>
      </c>
      <c r="B16" s="8" t="s">
        <v>15</v>
      </c>
      <c r="C16" s="9">
        <v>3</v>
      </c>
      <c r="D16" s="9">
        <v>43</v>
      </c>
      <c r="E16" s="9">
        <v>37</v>
      </c>
      <c r="F16" s="9">
        <v>3</v>
      </c>
      <c r="G16" s="18">
        <f>VLOOKUP(A16,[1]TDSheet!$A:$G,7,0)</f>
        <v>0.5</v>
      </c>
      <c r="L16" s="2">
        <f t="shared" si="3"/>
        <v>7.4</v>
      </c>
      <c r="M16" s="48">
        <v>60</v>
      </c>
      <c r="N16" s="51">
        <f>VLOOKUP(A16,[2]TDSheet!$A:$C,3,0)</f>
        <v>50</v>
      </c>
      <c r="O16" s="2">
        <f t="shared" si="4"/>
        <v>8.5135135135135123</v>
      </c>
      <c r="P16" s="2">
        <f t="shared" si="5"/>
        <v>0.40540540540540537</v>
      </c>
      <c r="Q16" s="2">
        <f>VLOOKUP(A16,[1]TDSheet!$A:$Q,17,0)</f>
        <v>3.8</v>
      </c>
      <c r="R16" s="2">
        <f>VLOOKUP(A16,[1]TDSheet!$A:$R,18,0)</f>
        <v>0.4</v>
      </c>
      <c r="S16" s="2">
        <f>VLOOKUP(A16,[1]TDSheet!$A:$L,12,0)</f>
        <v>7.8</v>
      </c>
    </row>
    <row r="17" spans="1:21" ht="11.1" customHeight="1" outlineLevel="1" x14ac:dyDescent="0.2">
      <c r="A17" s="8" t="s">
        <v>22</v>
      </c>
      <c r="B17" s="8" t="s">
        <v>15</v>
      </c>
      <c r="C17" s="9">
        <v>51</v>
      </c>
      <c r="D17" s="9">
        <v>33</v>
      </c>
      <c r="E17" s="9">
        <v>23</v>
      </c>
      <c r="F17" s="9">
        <v>58</v>
      </c>
      <c r="G17" s="18">
        <f>VLOOKUP(A17,[1]TDSheet!$A:$G,7,0)</f>
        <v>0.4</v>
      </c>
      <c r="L17" s="2">
        <f t="shared" si="3"/>
        <v>4.5999999999999996</v>
      </c>
      <c r="M17" s="43"/>
      <c r="N17" s="25"/>
      <c r="O17" s="2">
        <f t="shared" si="4"/>
        <v>12.608695652173914</v>
      </c>
      <c r="P17" s="2">
        <f t="shared" si="5"/>
        <v>12.608695652173914</v>
      </c>
      <c r="Q17" s="2">
        <f>VLOOKUP(A17,[1]TDSheet!$A:$Q,17,0)</f>
        <v>7.6</v>
      </c>
      <c r="R17" s="2">
        <f>VLOOKUP(A17,[1]TDSheet!$A:$R,18,0)</f>
        <v>8</v>
      </c>
      <c r="S17" s="2">
        <f>VLOOKUP(A17,[1]TDSheet!$A:$L,12,0)</f>
        <v>7.8</v>
      </c>
    </row>
    <row r="18" spans="1:21" ht="21.95" customHeight="1" outlineLevel="1" x14ac:dyDescent="0.2">
      <c r="A18" s="8" t="s">
        <v>23</v>
      </c>
      <c r="B18" s="8" t="s">
        <v>15</v>
      </c>
      <c r="C18" s="9">
        <v>12</v>
      </c>
      <c r="D18" s="9">
        <v>90</v>
      </c>
      <c r="E18" s="9">
        <v>16</v>
      </c>
      <c r="F18" s="9">
        <v>86</v>
      </c>
      <c r="G18" s="18">
        <f>VLOOKUP(A18,[1]TDSheet!$A:$G,7,0)</f>
        <v>0.17</v>
      </c>
      <c r="L18" s="2">
        <f t="shared" si="3"/>
        <v>3.2</v>
      </c>
      <c r="M18" s="43"/>
      <c r="N18" s="25"/>
      <c r="O18" s="2">
        <f t="shared" si="4"/>
        <v>26.875</v>
      </c>
      <c r="P18" s="2">
        <f t="shared" si="5"/>
        <v>26.875</v>
      </c>
      <c r="Q18" s="2">
        <f>VLOOKUP(A18,[1]TDSheet!$A:$Q,17,0)</f>
        <v>6.4</v>
      </c>
      <c r="R18" s="2">
        <f>VLOOKUP(A18,[1]TDSheet!$A:$R,18,0)</f>
        <v>11.4</v>
      </c>
      <c r="S18" s="2">
        <f>VLOOKUP(A18,[1]TDSheet!$A:$L,12,0)</f>
        <v>4.4000000000000004</v>
      </c>
    </row>
    <row r="19" spans="1:21" ht="11.1" customHeight="1" outlineLevel="1" x14ac:dyDescent="0.2">
      <c r="A19" s="8" t="s">
        <v>24</v>
      </c>
      <c r="B19" s="8" t="s">
        <v>15</v>
      </c>
      <c r="C19" s="9">
        <v>9</v>
      </c>
      <c r="D19" s="9"/>
      <c r="E19" s="9">
        <v>12</v>
      </c>
      <c r="F19" s="9">
        <v>-10</v>
      </c>
      <c r="G19" s="18">
        <f>VLOOKUP(A19,[1]TDSheet!$A:$G,7,0)</f>
        <v>0.45</v>
      </c>
      <c r="L19" s="2">
        <f t="shared" si="3"/>
        <v>2.4</v>
      </c>
      <c r="M19" s="48">
        <f>7*L19-F19</f>
        <v>26.8</v>
      </c>
      <c r="N19" s="25"/>
      <c r="O19" s="2">
        <f t="shared" si="4"/>
        <v>7.0000000000000009</v>
      </c>
      <c r="P19" s="2">
        <f t="shared" si="5"/>
        <v>-4.166666666666667</v>
      </c>
      <c r="Q19" s="2">
        <f>VLOOKUP(A19,[1]TDSheet!$A:$Q,17,0)</f>
        <v>3</v>
      </c>
      <c r="R19" s="2">
        <f>VLOOKUP(A19,[1]TDSheet!$A:$R,18,0)</f>
        <v>0.4</v>
      </c>
      <c r="S19" s="2">
        <f>VLOOKUP(A19,[1]TDSheet!$A:$L,12,0)</f>
        <v>6.2</v>
      </c>
    </row>
    <row r="20" spans="1:21" ht="11.1" customHeight="1" outlineLevel="1" x14ac:dyDescent="0.2">
      <c r="A20" s="8" t="s">
        <v>25</v>
      </c>
      <c r="B20" s="8" t="s">
        <v>15</v>
      </c>
      <c r="C20" s="9">
        <v>-4</v>
      </c>
      <c r="D20" s="9"/>
      <c r="E20" s="9"/>
      <c r="F20" s="9">
        <v>-4</v>
      </c>
      <c r="G20" s="18">
        <f>VLOOKUP(A20,[1]TDSheet!$A:$G,7,0)</f>
        <v>0.4</v>
      </c>
      <c r="L20" s="2">
        <f t="shared" si="3"/>
        <v>0</v>
      </c>
      <c r="M20" s="48">
        <v>20</v>
      </c>
      <c r="N20" s="25"/>
      <c r="O20" s="2" t="e">
        <f t="shared" si="4"/>
        <v>#DIV/0!</v>
      </c>
      <c r="P20" s="2" t="e">
        <f t="shared" si="5"/>
        <v>#DIV/0!</v>
      </c>
      <c r="Q20" s="2">
        <f>VLOOKUP(A20,[1]TDSheet!$A:$Q,17,0)</f>
        <v>0</v>
      </c>
      <c r="R20" s="2">
        <f>VLOOKUP(A20,[1]TDSheet!$A:$R,18,0)</f>
        <v>-0.4</v>
      </c>
      <c r="S20" s="2">
        <f>VLOOKUP(A20,[1]TDSheet!$A:$L,12,0)</f>
        <v>0.2</v>
      </c>
    </row>
    <row r="21" spans="1:21" ht="11.1" customHeight="1" outlineLevel="1" x14ac:dyDescent="0.2">
      <c r="A21" s="8" t="s">
        <v>26</v>
      </c>
      <c r="B21" s="8" t="s">
        <v>15</v>
      </c>
      <c r="C21" s="9">
        <v>128</v>
      </c>
      <c r="D21" s="9">
        <v>251</v>
      </c>
      <c r="E21" s="9">
        <v>17</v>
      </c>
      <c r="F21" s="20">
        <f>361+F84</f>
        <v>-62</v>
      </c>
      <c r="G21" s="18">
        <f>VLOOKUP(A21,[1]TDSheet!$A:$G,7,0)</f>
        <v>0.5</v>
      </c>
      <c r="L21" s="2">
        <f t="shared" si="3"/>
        <v>3.4</v>
      </c>
      <c r="M21" s="48">
        <v>90</v>
      </c>
      <c r="N21" s="25"/>
      <c r="O21" s="2">
        <f t="shared" si="4"/>
        <v>8.2352941176470598</v>
      </c>
      <c r="P21" s="2">
        <f t="shared" si="5"/>
        <v>-18.235294117647058</v>
      </c>
      <c r="Q21" s="2">
        <f>VLOOKUP(A21,[1]TDSheet!$A:$Q,17,0)</f>
        <v>9</v>
      </c>
      <c r="R21" s="2">
        <f>VLOOKUP(A21,[1]TDSheet!$A:$R,18,0)</f>
        <v>9.4</v>
      </c>
      <c r="S21" s="2">
        <f>VLOOKUP(A21,[1]TDSheet!$A:$L,12,0)</f>
        <v>3.8</v>
      </c>
    </row>
    <row r="22" spans="1:21" ht="11.1" customHeight="1" outlineLevel="1" x14ac:dyDescent="0.2">
      <c r="A22" s="8" t="s">
        <v>27</v>
      </c>
      <c r="B22" s="8" t="s">
        <v>15</v>
      </c>
      <c r="C22" s="10"/>
      <c r="D22" s="9">
        <v>40</v>
      </c>
      <c r="E22" s="9">
        <v>8</v>
      </c>
      <c r="F22" s="9">
        <v>32</v>
      </c>
      <c r="G22" s="18">
        <v>0</v>
      </c>
      <c r="L22" s="2">
        <f t="shared" si="3"/>
        <v>1.6</v>
      </c>
      <c r="M22" s="43"/>
      <c r="N22" s="25"/>
      <c r="O22" s="2">
        <f t="shared" si="4"/>
        <v>20</v>
      </c>
      <c r="P22" s="2">
        <f t="shared" si="5"/>
        <v>20</v>
      </c>
      <c r="Q22" s="2">
        <v>0</v>
      </c>
      <c r="R22" s="2">
        <v>0</v>
      </c>
      <c r="S22" s="2">
        <v>0</v>
      </c>
      <c r="T22" s="24" t="s">
        <v>108</v>
      </c>
    </row>
    <row r="23" spans="1:21" ht="11.1" customHeight="1" outlineLevel="1" x14ac:dyDescent="0.2">
      <c r="A23" s="8" t="s">
        <v>28</v>
      </c>
      <c r="B23" s="8" t="s">
        <v>15</v>
      </c>
      <c r="C23" s="9">
        <v>55</v>
      </c>
      <c r="D23" s="9">
        <v>64</v>
      </c>
      <c r="E23" s="9">
        <v>29</v>
      </c>
      <c r="F23" s="9">
        <v>84</v>
      </c>
      <c r="G23" s="18">
        <f>VLOOKUP(A23,[1]TDSheet!$A:$G,7,0)</f>
        <v>0.3</v>
      </c>
      <c r="L23" s="2">
        <f t="shared" si="3"/>
        <v>5.8</v>
      </c>
      <c r="M23" s="43"/>
      <c r="N23" s="25"/>
      <c r="O23" s="2">
        <f t="shared" si="4"/>
        <v>14.482758620689655</v>
      </c>
      <c r="P23" s="2">
        <f t="shared" si="5"/>
        <v>14.482758620689655</v>
      </c>
      <c r="Q23" s="2">
        <f>VLOOKUP(A23,[1]TDSheet!$A:$Q,17,0)</f>
        <v>10.8</v>
      </c>
      <c r="R23" s="2">
        <f>VLOOKUP(A23,[1]TDSheet!$A:$R,18,0)</f>
        <v>10.4</v>
      </c>
      <c r="S23" s="2">
        <f>VLOOKUP(A23,[1]TDSheet!$A:$L,12,0)</f>
        <v>6.6</v>
      </c>
    </row>
    <row r="24" spans="1:21" ht="11.1" customHeight="1" outlineLevel="1" x14ac:dyDescent="0.2">
      <c r="A24" s="8" t="s">
        <v>29</v>
      </c>
      <c r="B24" s="8" t="s">
        <v>15</v>
      </c>
      <c r="C24" s="10"/>
      <c r="D24" s="9">
        <v>12</v>
      </c>
      <c r="E24" s="9">
        <v>9</v>
      </c>
      <c r="F24" s="9">
        <v>3</v>
      </c>
      <c r="G24" s="18">
        <v>0</v>
      </c>
      <c r="L24" s="2">
        <f t="shared" si="3"/>
        <v>1.8</v>
      </c>
      <c r="M24" s="43"/>
      <c r="N24" s="25"/>
      <c r="O24" s="2">
        <f t="shared" si="4"/>
        <v>1.6666666666666665</v>
      </c>
      <c r="P24" s="2">
        <f t="shared" si="5"/>
        <v>1.6666666666666665</v>
      </c>
      <c r="Q24" s="2">
        <v>0</v>
      </c>
      <c r="R24" s="2">
        <v>0</v>
      </c>
      <c r="S24" s="2">
        <v>0</v>
      </c>
      <c r="T24" s="24" t="s">
        <v>108</v>
      </c>
    </row>
    <row r="25" spans="1:21" ht="11.1" customHeight="1" outlineLevel="1" x14ac:dyDescent="0.2">
      <c r="A25" s="8" t="s">
        <v>30</v>
      </c>
      <c r="B25" s="8" t="s">
        <v>15</v>
      </c>
      <c r="C25" s="9">
        <v>105</v>
      </c>
      <c r="D25" s="9">
        <v>50</v>
      </c>
      <c r="E25" s="9">
        <v>16</v>
      </c>
      <c r="F25" s="9">
        <v>139</v>
      </c>
      <c r="G25" s="18">
        <f>VLOOKUP(A25,[1]TDSheet!$A:$G,7,0)</f>
        <v>0.5</v>
      </c>
      <c r="L25" s="2">
        <f t="shared" si="3"/>
        <v>3.2</v>
      </c>
      <c r="M25" s="43"/>
      <c r="N25" s="25"/>
      <c r="O25" s="2">
        <f t="shared" si="4"/>
        <v>43.4375</v>
      </c>
      <c r="P25" s="2">
        <f t="shared" si="5"/>
        <v>43.4375</v>
      </c>
      <c r="Q25" s="2">
        <f>VLOOKUP(A25,[1]TDSheet!$A:$Q,17,0)</f>
        <v>1.4</v>
      </c>
      <c r="R25" s="2">
        <f>VLOOKUP(A25,[1]TDSheet!$A:$R,18,0)</f>
        <v>3</v>
      </c>
      <c r="S25" s="2">
        <f>VLOOKUP(A25,[1]TDSheet!$A:$L,12,0)</f>
        <v>2.6</v>
      </c>
      <c r="T25" s="47" t="s">
        <v>115</v>
      </c>
    </row>
    <row r="26" spans="1:21" ht="11.1" customHeight="1" outlineLevel="1" x14ac:dyDescent="0.2">
      <c r="A26" s="8" t="s">
        <v>31</v>
      </c>
      <c r="B26" s="8" t="s">
        <v>15</v>
      </c>
      <c r="C26" s="9">
        <v>36</v>
      </c>
      <c r="D26" s="9">
        <v>207</v>
      </c>
      <c r="E26" s="9">
        <v>120</v>
      </c>
      <c r="F26" s="9">
        <v>105</v>
      </c>
      <c r="G26" s="18">
        <f>VLOOKUP(A26,[1]TDSheet!$A:$G,7,0)</f>
        <v>0.35</v>
      </c>
      <c r="L26" s="2">
        <f t="shared" si="3"/>
        <v>24</v>
      </c>
      <c r="M26" s="48">
        <f>11*L26-F26</f>
        <v>159</v>
      </c>
      <c r="N26" s="25"/>
      <c r="O26" s="2">
        <f t="shared" si="4"/>
        <v>11</v>
      </c>
      <c r="P26" s="2">
        <f t="shared" si="5"/>
        <v>4.375</v>
      </c>
      <c r="Q26" s="2">
        <f>VLOOKUP(A26,[1]TDSheet!$A:$Q,17,0)</f>
        <v>20.2</v>
      </c>
      <c r="R26" s="2">
        <f>VLOOKUP(A26,[1]TDSheet!$A:$R,18,0)</f>
        <v>7.2</v>
      </c>
      <c r="S26" s="2">
        <f>VLOOKUP(A26,[1]TDSheet!$A:$L,12,0)</f>
        <v>29.4</v>
      </c>
    </row>
    <row r="27" spans="1:21" ht="11.1" customHeight="1" outlineLevel="1" x14ac:dyDescent="0.2">
      <c r="A27" s="8" t="s">
        <v>32</v>
      </c>
      <c r="B27" s="8" t="s">
        <v>15</v>
      </c>
      <c r="C27" s="9">
        <v>7</v>
      </c>
      <c r="D27" s="9">
        <v>154</v>
      </c>
      <c r="E27" s="9">
        <v>50</v>
      </c>
      <c r="F27" s="9">
        <v>108</v>
      </c>
      <c r="G27" s="18">
        <f>VLOOKUP(A27,[1]TDSheet!$A:$G,7,0)</f>
        <v>0.17</v>
      </c>
      <c r="L27" s="2">
        <f t="shared" si="3"/>
        <v>10</v>
      </c>
      <c r="M27" s="48">
        <f t="shared" si="6"/>
        <v>12</v>
      </c>
      <c r="N27" s="25"/>
      <c r="O27" s="2">
        <f t="shared" si="4"/>
        <v>12</v>
      </c>
      <c r="P27" s="2">
        <f t="shared" si="5"/>
        <v>10.8</v>
      </c>
      <c r="Q27" s="2">
        <f>VLOOKUP(A27,[1]TDSheet!$A:$Q,17,0)</f>
        <v>15</v>
      </c>
      <c r="R27" s="2">
        <f>VLOOKUP(A27,[1]TDSheet!$A:$R,18,0)</f>
        <v>15.6</v>
      </c>
      <c r="S27" s="2">
        <f>VLOOKUP(A27,[1]TDSheet!$A:$L,12,0)</f>
        <v>9.1999999999999993</v>
      </c>
    </row>
    <row r="28" spans="1:21" ht="11.1" customHeight="1" outlineLevel="1" x14ac:dyDescent="0.2">
      <c r="A28" s="8" t="s">
        <v>33</v>
      </c>
      <c r="B28" s="8" t="s">
        <v>15</v>
      </c>
      <c r="C28" s="9">
        <v>182</v>
      </c>
      <c r="D28" s="9">
        <v>2</v>
      </c>
      <c r="E28" s="9">
        <v>38</v>
      </c>
      <c r="F28" s="9">
        <v>135</v>
      </c>
      <c r="G28" s="18">
        <f>VLOOKUP(A28,[1]TDSheet!$A:$G,7,0)</f>
        <v>0.28000000000000003</v>
      </c>
      <c r="L28" s="2">
        <f t="shared" si="3"/>
        <v>7.6</v>
      </c>
      <c r="M28" s="43"/>
      <c r="N28" s="25"/>
      <c r="O28" s="2">
        <f t="shared" si="4"/>
        <v>17.763157894736842</v>
      </c>
      <c r="P28" s="2">
        <f t="shared" si="5"/>
        <v>17.763157894736842</v>
      </c>
      <c r="Q28" s="2">
        <f>VLOOKUP(A28,[1]TDSheet!$A:$Q,17,0)</f>
        <v>18</v>
      </c>
      <c r="R28" s="2">
        <f>VLOOKUP(A28,[1]TDSheet!$A:$R,18,0)</f>
        <v>13.4</v>
      </c>
      <c r="S28" s="2">
        <f>VLOOKUP(A28,[1]TDSheet!$A:$L,12,0)</f>
        <v>6.6</v>
      </c>
    </row>
    <row r="29" spans="1:21" ht="11.1" customHeight="1" outlineLevel="1" x14ac:dyDescent="0.2">
      <c r="A29" s="8" t="s">
        <v>34</v>
      </c>
      <c r="B29" s="8" t="s">
        <v>15</v>
      </c>
      <c r="C29" s="9">
        <v>28</v>
      </c>
      <c r="D29" s="9">
        <v>44</v>
      </c>
      <c r="E29" s="9">
        <v>29</v>
      </c>
      <c r="F29" s="9">
        <v>40</v>
      </c>
      <c r="G29" s="18">
        <f>VLOOKUP(A29,[1]TDSheet!$A:$G,7,0)</f>
        <v>0.38</v>
      </c>
      <c r="L29" s="2">
        <f t="shared" si="3"/>
        <v>5.8</v>
      </c>
      <c r="M29" s="50">
        <f t="shared" si="6"/>
        <v>29.599999999999994</v>
      </c>
      <c r="N29" s="25"/>
      <c r="O29" s="2">
        <f t="shared" si="4"/>
        <v>12</v>
      </c>
      <c r="P29" s="2">
        <f t="shared" si="5"/>
        <v>6.8965517241379315</v>
      </c>
      <c r="Q29" s="2">
        <f>VLOOKUP(A29,[1]TDSheet!$A:$Q,17,0)</f>
        <v>5.8</v>
      </c>
      <c r="R29" s="2">
        <f>VLOOKUP(A29,[1]TDSheet!$A:$R,18,0)</f>
        <v>1.2</v>
      </c>
      <c r="S29" s="2">
        <f>VLOOKUP(A29,[1]TDSheet!$A:$L,12,0)</f>
        <v>0.6</v>
      </c>
      <c r="T29" s="52" t="s">
        <v>118</v>
      </c>
      <c r="U29" s="53"/>
    </row>
    <row r="30" spans="1:21" ht="11.1" customHeight="1" outlineLevel="1" x14ac:dyDescent="0.2">
      <c r="A30" s="8" t="s">
        <v>35</v>
      </c>
      <c r="B30" s="8" t="s">
        <v>15</v>
      </c>
      <c r="C30" s="9">
        <v>60</v>
      </c>
      <c r="D30" s="9">
        <v>97</v>
      </c>
      <c r="E30" s="9">
        <v>71</v>
      </c>
      <c r="F30" s="9">
        <v>79</v>
      </c>
      <c r="G30" s="18">
        <f>VLOOKUP(A30,[1]TDSheet!$A:$G,7,0)</f>
        <v>0.42</v>
      </c>
      <c r="L30" s="2">
        <f t="shared" si="3"/>
        <v>14.2</v>
      </c>
      <c r="M30" s="48">
        <f t="shared" si="6"/>
        <v>91.399999999999977</v>
      </c>
      <c r="N30" s="25"/>
      <c r="O30" s="2">
        <f t="shared" si="4"/>
        <v>11.999999999999998</v>
      </c>
      <c r="P30" s="2">
        <f t="shared" si="5"/>
        <v>5.563380281690141</v>
      </c>
      <c r="Q30" s="2">
        <f>VLOOKUP(A30,[1]TDSheet!$A:$Q,17,0)</f>
        <v>22</v>
      </c>
      <c r="R30" s="2">
        <f>VLOOKUP(A30,[1]TDSheet!$A:$R,18,0)</f>
        <v>21.8</v>
      </c>
      <c r="S30" s="2">
        <f>VLOOKUP(A30,[1]TDSheet!$A:$L,12,0)</f>
        <v>18.399999999999999</v>
      </c>
    </row>
    <row r="31" spans="1:21" ht="11.1" customHeight="1" outlineLevel="1" x14ac:dyDescent="0.2">
      <c r="A31" s="8" t="s">
        <v>36</v>
      </c>
      <c r="B31" s="8" t="s">
        <v>15</v>
      </c>
      <c r="C31" s="10"/>
      <c r="D31" s="9"/>
      <c r="E31" s="9">
        <v>1</v>
      </c>
      <c r="F31" s="9">
        <v>-1</v>
      </c>
      <c r="G31" s="18">
        <v>0</v>
      </c>
      <c r="L31" s="2">
        <f t="shared" si="3"/>
        <v>0.2</v>
      </c>
      <c r="M31" s="43"/>
      <c r="N31" s="25"/>
      <c r="O31" s="2">
        <f t="shared" si="4"/>
        <v>-5</v>
      </c>
      <c r="P31" s="2">
        <f t="shared" si="5"/>
        <v>-5</v>
      </c>
      <c r="Q31" s="2">
        <v>0</v>
      </c>
      <c r="R31" s="2">
        <v>0</v>
      </c>
      <c r="S31" s="2">
        <v>0</v>
      </c>
      <c r="T31" s="24" t="s">
        <v>108</v>
      </c>
    </row>
    <row r="32" spans="1:21" ht="11.1" customHeight="1" outlineLevel="1" x14ac:dyDescent="0.2">
      <c r="A32" s="8" t="s">
        <v>37</v>
      </c>
      <c r="B32" s="8" t="s">
        <v>15</v>
      </c>
      <c r="C32" s="9">
        <v>661</v>
      </c>
      <c r="D32" s="9">
        <v>512</v>
      </c>
      <c r="E32" s="9">
        <v>263</v>
      </c>
      <c r="F32" s="21">
        <f>900+F87</f>
        <v>899</v>
      </c>
      <c r="G32" s="18">
        <f>VLOOKUP(A32,[1]TDSheet!$A:$G,7,0)</f>
        <v>0.42</v>
      </c>
      <c r="L32" s="2">
        <f t="shared" si="3"/>
        <v>52.6</v>
      </c>
      <c r="M32" s="43"/>
      <c r="N32" s="25"/>
      <c r="O32" s="2">
        <f t="shared" si="4"/>
        <v>17.091254752851711</v>
      </c>
      <c r="P32" s="2">
        <f t="shared" si="5"/>
        <v>17.091254752851711</v>
      </c>
      <c r="Q32" s="2">
        <f>VLOOKUP(A32,[1]TDSheet!$A:$Q,17,0)</f>
        <v>76</v>
      </c>
      <c r="R32" s="2">
        <f>VLOOKUP(A32,[1]TDSheet!$A:$R,18,0)</f>
        <v>72.2</v>
      </c>
      <c r="S32" s="2">
        <f>VLOOKUP(A32,[1]TDSheet!$A:$L,12,0)</f>
        <v>48.4</v>
      </c>
    </row>
    <row r="33" spans="1:20" ht="11.1" customHeight="1" outlineLevel="1" x14ac:dyDescent="0.2">
      <c r="A33" s="8" t="s">
        <v>38</v>
      </c>
      <c r="B33" s="8" t="s">
        <v>15</v>
      </c>
      <c r="C33" s="9">
        <v>210</v>
      </c>
      <c r="D33" s="9">
        <v>165</v>
      </c>
      <c r="E33" s="9">
        <v>166</v>
      </c>
      <c r="F33" s="9">
        <v>193</v>
      </c>
      <c r="G33" s="18">
        <f>VLOOKUP(A33,[1]TDSheet!$A:$G,7,0)</f>
        <v>0.6</v>
      </c>
      <c r="L33" s="2">
        <f t="shared" si="3"/>
        <v>33.200000000000003</v>
      </c>
      <c r="M33" s="48">
        <f t="shared" si="6"/>
        <v>205.40000000000003</v>
      </c>
      <c r="N33" s="25"/>
      <c r="O33" s="2">
        <f t="shared" si="4"/>
        <v>12</v>
      </c>
      <c r="P33" s="2">
        <f t="shared" si="5"/>
        <v>5.8132530120481922</v>
      </c>
      <c r="Q33" s="2">
        <f>VLOOKUP(A33,[1]TDSheet!$A:$Q,17,0)</f>
        <v>22</v>
      </c>
      <c r="R33" s="2">
        <f>VLOOKUP(A33,[1]TDSheet!$A:$R,18,0)</f>
        <v>18.399999999999999</v>
      </c>
      <c r="S33" s="2">
        <f>VLOOKUP(A33,[1]TDSheet!$A:$L,12,0)</f>
        <v>42</v>
      </c>
    </row>
    <row r="34" spans="1:20" ht="21.95" customHeight="1" outlineLevel="1" x14ac:dyDescent="0.2">
      <c r="A34" s="8" t="s">
        <v>39</v>
      </c>
      <c r="B34" s="8" t="s">
        <v>15</v>
      </c>
      <c r="C34" s="9">
        <v>32</v>
      </c>
      <c r="D34" s="9">
        <v>131</v>
      </c>
      <c r="E34" s="9">
        <v>56</v>
      </c>
      <c r="F34" s="9">
        <v>68</v>
      </c>
      <c r="G34" s="18">
        <f>VLOOKUP(A34,[1]TDSheet!$A:$G,7,0)</f>
        <v>0.35</v>
      </c>
      <c r="L34" s="2">
        <f t="shared" si="3"/>
        <v>11.2</v>
      </c>
      <c r="M34" s="48">
        <f t="shared" si="6"/>
        <v>66.399999999999977</v>
      </c>
      <c r="N34" s="25"/>
      <c r="O34" s="2">
        <f t="shared" si="4"/>
        <v>11.999999999999998</v>
      </c>
      <c r="P34" s="2">
        <f t="shared" si="5"/>
        <v>6.0714285714285721</v>
      </c>
      <c r="Q34" s="2">
        <f>VLOOKUP(A34,[1]TDSheet!$A:$Q,17,0)</f>
        <v>5.4</v>
      </c>
      <c r="R34" s="2">
        <f>VLOOKUP(A34,[1]TDSheet!$A:$R,18,0)</f>
        <v>0.8</v>
      </c>
      <c r="S34" s="2">
        <f>VLOOKUP(A34,[1]TDSheet!$A:$L,12,0)</f>
        <v>14</v>
      </c>
    </row>
    <row r="35" spans="1:20" ht="21.95" customHeight="1" outlineLevel="1" x14ac:dyDescent="0.2">
      <c r="A35" s="8" t="s">
        <v>40</v>
      </c>
      <c r="B35" s="8" t="s">
        <v>15</v>
      </c>
      <c r="C35" s="9">
        <v>48</v>
      </c>
      <c r="D35" s="9">
        <v>123</v>
      </c>
      <c r="E35" s="9">
        <v>59</v>
      </c>
      <c r="F35" s="9">
        <v>90</v>
      </c>
      <c r="G35" s="18">
        <f>VLOOKUP(A35,[1]TDSheet!$A:$G,7,0)</f>
        <v>0.35</v>
      </c>
      <c r="L35" s="2">
        <f t="shared" si="3"/>
        <v>11.8</v>
      </c>
      <c r="M35" s="48">
        <f t="shared" si="6"/>
        <v>51.600000000000023</v>
      </c>
      <c r="N35" s="25"/>
      <c r="O35" s="2">
        <f t="shared" si="4"/>
        <v>12.000000000000002</v>
      </c>
      <c r="P35" s="2">
        <f t="shared" si="5"/>
        <v>7.6271186440677958</v>
      </c>
      <c r="Q35" s="2">
        <f>VLOOKUP(A35,[1]TDSheet!$A:$Q,17,0)</f>
        <v>6.6</v>
      </c>
      <c r="R35" s="2">
        <f>VLOOKUP(A35,[1]TDSheet!$A:$R,18,0)</f>
        <v>2.8</v>
      </c>
      <c r="S35" s="2">
        <f>VLOOKUP(A35,[1]TDSheet!$A:$L,12,0)</f>
        <v>9.1999999999999993</v>
      </c>
    </row>
    <row r="36" spans="1:20" ht="21.95" customHeight="1" outlineLevel="1" x14ac:dyDescent="0.2">
      <c r="A36" s="8" t="s">
        <v>41</v>
      </c>
      <c r="B36" s="8" t="s">
        <v>15</v>
      </c>
      <c r="C36" s="9">
        <v>12</v>
      </c>
      <c r="D36" s="9">
        <v>134</v>
      </c>
      <c r="E36" s="9">
        <v>57</v>
      </c>
      <c r="F36" s="9">
        <v>58</v>
      </c>
      <c r="G36" s="18">
        <f>VLOOKUP(A36,[1]TDSheet!$A:$G,7,0)</f>
        <v>0.35</v>
      </c>
      <c r="L36" s="2">
        <f t="shared" si="3"/>
        <v>11.4</v>
      </c>
      <c r="M36" s="48">
        <f t="shared" si="6"/>
        <v>78.800000000000011</v>
      </c>
      <c r="N36" s="25"/>
      <c r="O36" s="2">
        <f t="shared" si="4"/>
        <v>12</v>
      </c>
      <c r="P36" s="2">
        <f t="shared" si="5"/>
        <v>5.0877192982456139</v>
      </c>
      <c r="Q36" s="2">
        <f>VLOOKUP(A36,[1]TDSheet!$A:$Q,17,0)</f>
        <v>10.199999999999999</v>
      </c>
      <c r="R36" s="2">
        <f>VLOOKUP(A36,[1]TDSheet!$A:$R,18,0)</f>
        <v>3.6</v>
      </c>
      <c r="S36" s="2">
        <f>VLOOKUP(A36,[1]TDSheet!$A:$L,12,0)</f>
        <v>15.4</v>
      </c>
    </row>
    <row r="37" spans="1:20" ht="11.1" customHeight="1" outlineLevel="1" x14ac:dyDescent="0.2">
      <c r="A37" s="8" t="s">
        <v>42</v>
      </c>
      <c r="B37" s="8" t="s">
        <v>15</v>
      </c>
      <c r="C37" s="9">
        <v>17</v>
      </c>
      <c r="D37" s="9"/>
      <c r="E37" s="9"/>
      <c r="F37" s="9">
        <v>17</v>
      </c>
      <c r="G37" s="18">
        <f>VLOOKUP(A37,[1]TDSheet!$A:$G,7,0)</f>
        <v>0.1</v>
      </c>
      <c r="L37" s="2">
        <f t="shared" si="3"/>
        <v>0</v>
      </c>
      <c r="M37" s="43"/>
      <c r="N37" s="25"/>
      <c r="O37" s="2" t="e">
        <f t="shared" si="4"/>
        <v>#DIV/0!</v>
      </c>
      <c r="P37" s="2" t="e">
        <f t="shared" si="5"/>
        <v>#DIV/0!</v>
      </c>
      <c r="Q37" s="2">
        <f>VLOOKUP(A37,[1]TDSheet!$A:$Q,17,0)</f>
        <v>0</v>
      </c>
      <c r="R37" s="2">
        <f>VLOOKUP(A37,[1]TDSheet!$A:$R,18,0)</f>
        <v>0</v>
      </c>
      <c r="S37" s="2">
        <f>VLOOKUP(A37,[1]TDSheet!$A:$L,12,0)</f>
        <v>0</v>
      </c>
    </row>
    <row r="38" spans="1:20" ht="11.1" customHeight="1" outlineLevel="1" x14ac:dyDescent="0.2">
      <c r="A38" s="8" t="s">
        <v>43</v>
      </c>
      <c r="B38" s="8" t="s">
        <v>10</v>
      </c>
      <c r="C38" s="9">
        <v>548.34699999999998</v>
      </c>
      <c r="D38" s="9">
        <v>150.69</v>
      </c>
      <c r="E38" s="9">
        <v>54.49</v>
      </c>
      <c r="F38" s="9">
        <v>599.42700000000002</v>
      </c>
      <c r="G38" s="18">
        <f>VLOOKUP(A38,[1]TDSheet!$A:$G,7,0)</f>
        <v>1</v>
      </c>
      <c r="L38" s="2">
        <f t="shared" si="3"/>
        <v>10.898</v>
      </c>
      <c r="M38" s="43"/>
      <c r="N38" s="25"/>
      <c r="O38" s="2">
        <f t="shared" si="4"/>
        <v>55.003395118370349</v>
      </c>
      <c r="P38" s="2">
        <f t="shared" si="5"/>
        <v>55.003395118370349</v>
      </c>
      <c r="Q38" s="2">
        <f>VLOOKUP(A38,[1]TDSheet!$A:$Q,17,0)</f>
        <v>41.594799999999999</v>
      </c>
      <c r="R38" s="2">
        <f>VLOOKUP(A38,[1]TDSheet!$A:$R,18,0)</f>
        <v>60.945000000000007</v>
      </c>
      <c r="S38" s="2">
        <f>VLOOKUP(A38,[1]TDSheet!$A:$L,12,0)</f>
        <v>41.048999999999999</v>
      </c>
      <c r="T38" s="47" t="s">
        <v>115</v>
      </c>
    </row>
    <row r="39" spans="1:20" ht="11.1" customHeight="1" outlineLevel="1" x14ac:dyDescent="0.2">
      <c r="A39" s="8" t="s">
        <v>44</v>
      </c>
      <c r="B39" s="8" t="s">
        <v>10</v>
      </c>
      <c r="C39" s="9">
        <v>529.06500000000005</v>
      </c>
      <c r="D39" s="9">
        <v>511.74</v>
      </c>
      <c r="E39" s="9">
        <v>167.31</v>
      </c>
      <c r="F39" s="9">
        <v>811.39</v>
      </c>
      <c r="G39" s="18">
        <f>VLOOKUP(A39,[1]TDSheet!$A:$G,7,0)</f>
        <v>1</v>
      </c>
      <c r="L39" s="2">
        <f t="shared" si="3"/>
        <v>33.462000000000003</v>
      </c>
      <c r="M39" s="43"/>
      <c r="N39" s="25"/>
      <c r="O39" s="2">
        <f t="shared" si="4"/>
        <v>24.2481023250254</v>
      </c>
      <c r="P39" s="2">
        <f t="shared" si="5"/>
        <v>24.2481023250254</v>
      </c>
      <c r="Q39" s="2">
        <f>VLOOKUP(A39,[1]TDSheet!$A:$Q,17,0)</f>
        <v>131.22499999999999</v>
      </c>
      <c r="R39" s="2">
        <f>VLOOKUP(A39,[1]TDSheet!$A:$R,18,0)</f>
        <v>90.580999999999989</v>
      </c>
      <c r="S39" s="2">
        <f>VLOOKUP(A39,[1]TDSheet!$A:$L,12,0)</f>
        <v>83.647000000000006</v>
      </c>
      <c r="T39" s="47" t="s">
        <v>115</v>
      </c>
    </row>
    <row r="40" spans="1:20" ht="11.1" customHeight="1" outlineLevel="1" x14ac:dyDescent="0.2">
      <c r="A40" s="8" t="s">
        <v>45</v>
      </c>
      <c r="B40" s="8" t="s">
        <v>10</v>
      </c>
      <c r="C40" s="9">
        <v>-5.56</v>
      </c>
      <c r="D40" s="9"/>
      <c r="E40" s="9"/>
      <c r="F40" s="9">
        <v>-5.56</v>
      </c>
      <c r="G40" s="18">
        <f>VLOOKUP(A40,[1]TDSheet!$A:$G,7,0)</f>
        <v>0</v>
      </c>
      <c r="L40" s="2">
        <f t="shared" si="3"/>
        <v>0</v>
      </c>
      <c r="M40" s="43"/>
      <c r="N40" s="25"/>
      <c r="O40" s="2" t="e">
        <f t="shared" si="4"/>
        <v>#DIV/0!</v>
      </c>
      <c r="P40" s="2" t="e">
        <f t="shared" si="5"/>
        <v>#DIV/0!</v>
      </c>
      <c r="Q40" s="2">
        <f>VLOOKUP(A40,[1]TDSheet!$A:$Q,17,0)</f>
        <v>0</v>
      </c>
      <c r="R40" s="2">
        <f>VLOOKUP(A40,[1]TDSheet!$A:$R,18,0)</f>
        <v>0</v>
      </c>
      <c r="S40" s="2">
        <f>VLOOKUP(A40,[1]TDSheet!$A:$L,12,0)</f>
        <v>0</v>
      </c>
      <c r="T40" s="23" t="str">
        <f>VLOOKUP(A40,[1]TDSheet!$A:$T,20,0)</f>
        <v>не в матрице</v>
      </c>
    </row>
    <row r="41" spans="1:20" ht="21.95" customHeight="1" outlineLevel="1" x14ac:dyDescent="0.2">
      <c r="A41" s="8" t="s">
        <v>46</v>
      </c>
      <c r="B41" s="8" t="s">
        <v>10</v>
      </c>
      <c r="C41" s="9">
        <v>5.2969999999999997</v>
      </c>
      <c r="D41" s="9"/>
      <c r="E41" s="9">
        <v>1.88</v>
      </c>
      <c r="F41" s="9">
        <v>3.0379999999999998</v>
      </c>
      <c r="G41" s="18">
        <f>VLOOKUP(A41,[1]TDSheet!$A:$G,7,0)</f>
        <v>1</v>
      </c>
      <c r="L41" s="2">
        <f t="shared" si="3"/>
        <v>0.376</v>
      </c>
      <c r="M41" s="48">
        <f t="shared" si="6"/>
        <v>1.4740000000000006</v>
      </c>
      <c r="N41" s="25"/>
      <c r="O41" s="2">
        <f t="shared" si="4"/>
        <v>12.000000000000002</v>
      </c>
      <c r="P41" s="2">
        <f t="shared" si="5"/>
        <v>8.0797872340425521</v>
      </c>
      <c r="Q41" s="2">
        <f>VLOOKUP(A41,[1]TDSheet!$A:$Q,17,0)</f>
        <v>0.15140000000000001</v>
      </c>
      <c r="R41" s="2">
        <f>VLOOKUP(A41,[1]TDSheet!$A:$R,18,0)</f>
        <v>0.22599999999999998</v>
      </c>
      <c r="S41" s="2">
        <f>VLOOKUP(A41,[1]TDSheet!$A:$L,12,0)</f>
        <v>0</v>
      </c>
    </row>
    <row r="42" spans="1:20" ht="11.1" customHeight="1" outlineLevel="1" x14ac:dyDescent="0.2">
      <c r="A42" s="8" t="s">
        <v>47</v>
      </c>
      <c r="B42" s="8" t="s">
        <v>10</v>
      </c>
      <c r="C42" s="9">
        <v>20.62</v>
      </c>
      <c r="D42" s="9">
        <v>46.34</v>
      </c>
      <c r="E42" s="9">
        <v>27.46</v>
      </c>
      <c r="F42" s="9">
        <v>38.700000000000003</v>
      </c>
      <c r="G42" s="18">
        <f>VLOOKUP(A42,[1]TDSheet!$A:$G,7,0)</f>
        <v>1</v>
      </c>
      <c r="L42" s="2">
        <f t="shared" si="3"/>
        <v>5.492</v>
      </c>
      <c r="M42" s="48">
        <f t="shared" si="6"/>
        <v>27.203999999999994</v>
      </c>
      <c r="N42" s="51">
        <f>VLOOKUP(A42,[2]TDSheet!$A:$C,3,0)</f>
        <v>50</v>
      </c>
      <c r="O42" s="2">
        <f t="shared" si="4"/>
        <v>12</v>
      </c>
      <c r="P42" s="2">
        <f t="shared" si="5"/>
        <v>7.0466132556445746</v>
      </c>
      <c r="Q42" s="2">
        <f>VLOOKUP(A42,[1]TDSheet!$A:$Q,17,0)</f>
        <v>8.4304000000000006</v>
      </c>
      <c r="R42" s="2">
        <f>VLOOKUP(A42,[1]TDSheet!$A:$R,18,0)</f>
        <v>12.0824</v>
      </c>
      <c r="S42" s="2">
        <f>VLOOKUP(A42,[1]TDSheet!$A:$L,12,0)</f>
        <v>7.2080000000000002</v>
      </c>
    </row>
    <row r="43" spans="1:20" ht="11.1" customHeight="1" outlineLevel="1" x14ac:dyDescent="0.2">
      <c r="A43" s="8" t="s">
        <v>48</v>
      </c>
      <c r="B43" s="8" t="s">
        <v>10</v>
      </c>
      <c r="C43" s="10"/>
      <c r="D43" s="9">
        <v>124.30500000000001</v>
      </c>
      <c r="E43" s="9">
        <v>49.045000000000002</v>
      </c>
      <c r="F43" s="9">
        <v>75.260000000000005</v>
      </c>
      <c r="G43" s="18">
        <f>VLOOKUP(A43,[1]TDSheet!$A:$G,7,0)</f>
        <v>1</v>
      </c>
      <c r="L43" s="2">
        <f t="shared" si="3"/>
        <v>9.8090000000000011</v>
      </c>
      <c r="M43" s="48">
        <f t="shared" si="6"/>
        <v>42.448000000000008</v>
      </c>
      <c r="N43" s="25"/>
      <c r="O43" s="2">
        <f t="shared" si="4"/>
        <v>12</v>
      </c>
      <c r="P43" s="2">
        <f t="shared" si="5"/>
        <v>7.6725456213681307</v>
      </c>
      <c r="Q43" s="2">
        <f>VLOOKUP(A43,[1]TDSheet!$A:$Q,17,0)</f>
        <v>18.056000000000001</v>
      </c>
      <c r="R43" s="2">
        <f>VLOOKUP(A43,[1]TDSheet!$A:$R,18,0)</f>
        <v>9.7360000000000007</v>
      </c>
      <c r="S43" s="2">
        <f>VLOOKUP(A43,[1]TDSheet!$A:$L,12,0)</f>
        <v>12.304</v>
      </c>
    </row>
    <row r="44" spans="1:20" ht="11.1" customHeight="1" outlineLevel="1" x14ac:dyDescent="0.2">
      <c r="A44" s="8" t="s">
        <v>49</v>
      </c>
      <c r="B44" s="8" t="s">
        <v>10</v>
      </c>
      <c r="C44" s="9">
        <v>0.01</v>
      </c>
      <c r="D44" s="9"/>
      <c r="E44" s="9"/>
      <c r="F44" s="9">
        <v>0.01</v>
      </c>
      <c r="G44" s="18">
        <f>VLOOKUP(A44,[1]TDSheet!$A:$G,7,0)</f>
        <v>0</v>
      </c>
      <c r="L44" s="2">
        <f t="shared" si="3"/>
        <v>0</v>
      </c>
      <c r="M44" s="43"/>
      <c r="N44" s="25"/>
      <c r="O44" s="2" t="e">
        <f t="shared" si="4"/>
        <v>#DIV/0!</v>
      </c>
      <c r="P44" s="2" t="e">
        <f t="shared" si="5"/>
        <v>#DIV/0!</v>
      </c>
      <c r="Q44" s="2">
        <f>VLOOKUP(A44,[1]TDSheet!$A:$Q,17,0)</f>
        <v>0.52739999999999998</v>
      </c>
      <c r="R44" s="2">
        <f>VLOOKUP(A44,[1]TDSheet!$A:$R,18,0)</f>
        <v>1.0518000000000001</v>
      </c>
      <c r="S44" s="2">
        <f>VLOOKUP(A44,[1]TDSheet!$A:$L,12,0)</f>
        <v>-8.5999999999999993E-2</v>
      </c>
      <c r="T44" s="23" t="str">
        <f>VLOOKUP(A44,[1]TDSheet!$A:$T,20,0)</f>
        <v>не в матрице</v>
      </c>
    </row>
    <row r="45" spans="1:20" ht="11.1" customHeight="1" outlineLevel="1" x14ac:dyDescent="0.2">
      <c r="A45" s="8" t="s">
        <v>50</v>
      </c>
      <c r="B45" s="8" t="s">
        <v>10</v>
      </c>
      <c r="C45" s="9">
        <v>9.2889999999999997</v>
      </c>
      <c r="D45" s="9"/>
      <c r="E45" s="9">
        <v>1.4350000000000001</v>
      </c>
      <c r="F45" s="9">
        <v>7.4130000000000003</v>
      </c>
      <c r="G45" s="18">
        <f>VLOOKUP(A45,[1]TDSheet!$A:$G,7,0)</f>
        <v>1</v>
      </c>
      <c r="L45" s="2">
        <f t="shared" si="3"/>
        <v>0.28700000000000003</v>
      </c>
      <c r="M45" s="43"/>
      <c r="N45" s="25"/>
      <c r="O45" s="2">
        <f t="shared" si="4"/>
        <v>25.829268292682926</v>
      </c>
      <c r="P45" s="2">
        <f t="shared" si="5"/>
        <v>25.829268292682926</v>
      </c>
      <c r="Q45" s="2">
        <f>VLOOKUP(A45,[1]TDSheet!$A:$Q,17,0)</f>
        <v>0.2064</v>
      </c>
      <c r="R45" s="2">
        <f>VLOOKUP(A45,[1]TDSheet!$A:$R,18,0)</f>
        <v>0.58520000000000005</v>
      </c>
      <c r="S45" s="2">
        <f>VLOOKUP(A45,[1]TDSheet!$A:$L,12,0)</f>
        <v>7.5200000000000003E-2</v>
      </c>
      <c r="T45" s="22" t="str">
        <f>VLOOKUP(A45,[1]TDSheet!$A:$T,20,0)</f>
        <v>необходимо увеличить продажи</v>
      </c>
    </row>
    <row r="46" spans="1:20" ht="11.1" customHeight="1" outlineLevel="1" x14ac:dyDescent="0.2">
      <c r="A46" s="8" t="s">
        <v>51</v>
      </c>
      <c r="B46" s="8" t="s">
        <v>10</v>
      </c>
      <c r="C46" s="9">
        <v>0.16500000000000001</v>
      </c>
      <c r="D46" s="9"/>
      <c r="E46" s="9"/>
      <c r="F46" s="9">
        <v>0.16500000000000001</v>
      </c>
      <c r="G46" s="18">
        <f>VLOOKUP(A46,[1]TDSheet!$A:$G,7,0)</f>
        <v>0</v>
      </c>
      <c r="L46" s="2">
        <f t="shared" si="3"/>
        <v>0</v>
      </c>
      <c r="M46" s="43"/>
      <c r="N46" s="25"/>
      <c r="O46" s="2" t="e">
        <f t="shared" si="4"/>
        <v>#DIV/0!</v>
      </c>
      <c r="P46" s="2" t="e">
        <f t="shared" si="5"/>
        <v>#DIV/0!</v>
      </c>
      <c r="Q46" s="2">
        <f>VLOOKUP(A46,[1]TDSheet!$A:$Q,17,0)</f>
        <v>0.63600000000000001</v>
      </c>
      <c r="R46" s="2">
        <f>VLOOKUP(A46,[1]TDSheet!$A:$R,18,0)</f>
        <v>0.87539999999999996</v>
      </c>
      <c r="S46" s="2">
        <f>VLOOKUP(A46,[1]TDSheet!$A:$L,12,0)</f>
        <v>-0.17199999999999999</v>
      </c>
      <c r="T46" s="23" t="str">
        <f>VLOOKUP(A46,[1]TDSheet!$A:$T,20,0)</f>
        <v>не в матрице</v>
      </c>
    </row>
    <row r="47" spans="1:20" ht="11.1" customHeight="1" outlineLevel="1" x14ac:dyDescent="0.2">
      <c r="A47" s="8" t="s">
        <v>52</v>
      </c>
      <c r="B47" s="8" t="s">
        <v>10</v>
      </c>
      <c r="C47" s="10"/>
      <c r="D47" s="9">
        <v>25.385000000000002</v>
      </c>
      <c r="E47" s="9">
        <v>4.2949999999999999</v>
      </c>
      <c r="F47" s="9">
        <v>19.036999999999999</v>
      </c>
      <c r="G47" s="18">
        <v>0</v>
      </c>
      <c r="L47" s="2">
        <f t="shared" si="3"/>
        <v>0.85899999999999999</v>
      </c>
      <c r="M47" s="43"/>
      <c r="N47" s="25"/>
      <c r="O47" s="2">
        <f t="shared" si="4"/>
        <v>22.161816065192085</v>
      </c>
      <c r="P47" s="2">
        <f t="shared" si="5"/>
        <v>22.161816065192085</v>
      </c>
      <c r="Q47" s="2">
        <v>0</v>
      </c>
      <c r="R47" s="2">
        <v>0</v>
      </c>
      <c r="S47" s="2">
        <v>0</v>
      </c>
      <c r="T47" s="24" t="s">
        <v>108</v>
      </c>
    </row>
    <row r="48" spans="1:20" ht="11.1" customHeight="1" outlineLevel="1" x14ac:dyDescent="0.2">
      <c r="A48" s="8" t="s">
        <v>53</v>
      </c>
      <c r="B48" s="8" t="s">
        <v>10</v>
      </c>
      <c r="C48" s="9">
        <v>1.4410000000000001</v>
      </c>
      <c r="D48" s="9">
        <v>253.553</v>
      </c>
      <c r="E48" s="9"/>
      <c r="F48" s="9">
        <v>1.4410000000000001</v>
      </c>
      <c r="G48" s="18">
        <f>VLOOKUP(A48,[1]TDSheet!$A:$G,7,0)</f>
        <v>1</v>
      </c>
      <c r="L48" s="2">
        <f t="shared" si="3"/>
        <v>0</v>
      </c>
      <c r="M48" s="48">
        <v>300</v>
      </c>
      <c r="N48" s="51">
        <f>VLOOKUP(A48,[2]TDSheet!$A:$C,3,0)</f>
        <v>15</v>
      </c>
      <c r="O48" s="2" t="e">
        <f t="shared" si="4"/>
        <v>#DIV/0!</v>
      </c>
      <c r="P48" s="2" t="e">
        <f t="shared" si="5"/>
        <v>#DIV/0!</v>
      </c>
      <c r="Q48" s="2">
        <f>VLOOKUP(A48,[1]TDSheet!$A:$Q,17,0)</f>
        <v>50.455399999999997</v>
      </c>
      <c r="R48" s="2">
        <f>VLOOKUP(A48,[1]TDSheet!$A:$R,18,0)</f>
        <v>35.747399999999999</v>
      </c>
      <c r="S48" s="2">
        <f>VLOOKUP(A48,[1]TDSheet!$A:$L,12,0)</f>
        <v>0</v>
      </c>
      <c r="T48" s="49" t="s">
        <v>117</v>
      </c>
    </row>
    <row r="49" spans="1:20" ht="11.1" customHeight="1" outlineLevel="1" x14ac:dyDescent="0.2">
      <c r="A49" s="8" t="s">
        <v>54</v>
      </c>
      <c r="B49" s="8" t="s">
        <v>10</v>
      </c>
      <c r="C49" s="10"/>
      <c r="D49" s="9">
        <v>31.215</v>
      </c>
      <c r="E49" s="9">
        <v>2.6219999999999999</v>
      </c>
      <c r="F49" s="9">
        <v>27.303000000000001</v>
      </c>
      <c r="G49" s="18">
        <f>VLOOKUP(A49,[1]TDSheet!$A:$G,7,0)</f>
        <v>1</v>
      </c>
      <c r="L49" s="2">
        <f t="shared" si="3"/>
        <v>0.52439999999999998</v>
      </c>
      <c r="M49" s="43"/>
      <c r="N49" s="25"/>
      <c r="O49" s="2">
        <f t="shared" si="4"/>
        <v>52.065217391304351</v>
      </c>
      <c r="P49" s="2">
        <f t="shared" si="5"/>
        <v>52.065217391304351</v>
      </c>
      <c r="Q49" s="2">
        <f>VLOOKUP(A49,[1]TDSheet!$A:$Q,17,0)</f>
        <v>3.3968000000000003</v>
      </c>
      <c r="R49" s="2">
        <f>VLOOKUP(A49,[1]TDSheet!$A:$R,18,0)</f>
        <v>4.1539999999999999</v>
      </c>
      <c r="S49" s="2">
        <f>VLOOKUP(A49,[1]TDSheet!$A:$L,12,0)</f>
        <v>0</v>
      </c>
    </row>
    <row r="50" spans="1:20" ht="11.1" customHeight="1" outlineLevel="1" x14ac:dyDescent="0.2">
      <c r="A50" s="8" t="s">
        <v>55</v>
      </c>
      <c r="B50" s="8" t="s">
        <v>10</v>
      </c>
      <c r="C50" s="10"/>
      <c r="D50" s="9">
        <v>7.69</v>
      </c>
      <c r="E50" s="9">
        <v>2.5529999999999999</v>
      </c>
      <c r="F50" s="9">
        <v>5.1369999999999996</v>
      </c>
      <c r="G50" s="18">
        <v>0</v>
      </c>
      <c r="L50" s="2">
        <f t="shared" si="3"/>
        <v>0.51059999999999994</v>
      </c>
      <c r="M50" s="43"/>
      <c r="N50" s="25"/>
      <c r="O50" s="2">
        <f t="shared" si="4"/>
        <v>10.060712886799843</v>
      </c>
      <c r="P50" s="2">
        <f t="shared" si="5"/>
        <v>10.060712886799843</v>
      </c>
      <c r="Q50" s="2">
        <v>0</v>
      </c>
      <c r="R50" s="2">
        <v>0</v>
      </c>
      <c r="S50" s="2">
        <v>0</v>
      </c>
      <c r="T50" s="24" t="s">
        <v>108</v>
      </c>
    </row>
    <row r="51" spans="1:20" ht="11.1" customHeight="1" outlineLevel="1" x14ac:dyDescent="0.2">
      <c r="A51" s="8" t="s">
        <v>56</v>
      </c>
      <c r="B51" s="8" t="s">
        <v>10</v>
      </c>
      <c r="C51" s="9">
        <v>12.901</v>
      </c>
      <c r="D51" s="9">
        <v>15.78</v>
      </c>
      <c r="E51" s="9">
        <v>11.023</v>
      </c>
      <c r="F51" s="9">
        <v>16.698</v>
      </c>
      <c r="G51" s="18">
        <f>VLOOKUP(A51,[1]TDSheet!$A:$G,7,0)</f>
        <v>1</v>
      </c>
      <c r="L51" s="2">
        <f t="shared" si="3"/>
        <v>2.2046000000000001</v>
      </c>
      <c r="M51" s="48">
        <f t="shared" si="6"/>
        <v>9.757200000000001</v>
      </c>
      <c r="N51" s="25"/>
      <c r="O51" s="2">
        <f t="shared" si="4"/>
        <v>12</v>
      </c>
      <c r="P51" s="2">
        <f t="shared" si="5"/>
        <v>7.5741631134899752</v>
      </c>
      <c r="Q51" s="2">
        <f>VLOOKUP(A51,[1]TDSheet!$A:$Q,17,0)</f>
        <v>1.4704000000000002</v>
      </c>
      <c r="R51" s="2">
        <f>VLOOKUP(A51,[1]TDSheet!$A:$R,18,0)</f>
        <v>1.5185999999999999</v>
      </c>
      <c r="S51" s="2">
        <f>VLOOKUP(A51,[1]TDSheet!$A:$L,12,0)</f>
        <v>2.5143999999999997</v>
      </c>
    </row>
    <row r="52" spans="1:20" ht="11.1" customHeight="1" outlineLevel="1" x14ac:dyDescent="0.2">
      <c r="A52" s="8" t="s">
        <v>57</v>
      </c>
      <c r="B52" s="8" t="s">
        <v>10</v>
      </c>
      <c r="C52" s="9">
        <v>3.8159999999999998</v>
      </c>
      <c r="D52" s="9">
        <v>16.337</v>
      </c>
      <c r="E52" s="9">
        <v>0.42899999999999999</v>
      </c>
      <c r="F52" s="9">
        <v>18.824000000000002</v>
      </c>
      <c r="G52" s="18">
        <f>VLOOKUP(A52,[1]TDSheet!$A:$G,7,0)</f>
        <v>1</v>
      </c>
      <c r="L52" s="2">
        <f t="shared" si="3"/>
        <v>8.5800000000000001E-2</v>
      </c>
      <c r="M52" s="43"/>
      <c r="N52" s="25"/>
      <c r="O52" s="2">
        <f t="shared" si="4"/>
        <v>219.39393939393941</v>
      </c>
      <c r="P52" s="2">
        <f t="shared" si="5"/>
        <v>219.39393939393941</v>
      </c>
      <c r="Q52" s="2">
        <f>VLOOKUP(A52,[1]TDSheet!$A:$Q,17,0)</f>
        <v>1.6705999999999999</v>
      </c>
      <c r="R52" s="2">
        <f>VLOOKUP(A52,[1]TDSheet!$A:$R,18,0)</f>
        <v>1.4082000000000001</v>
      </c>
      <c r="S52" s="2">
        <f>VLOOKUP(A52,[1]TDSheet!$A:$L,12,0)</f>
        <v>1.0660000000000001</v>
      </c>
      <c r="T52" s="47" t="s">
        <v>115</v>
      </c>
    </row>
    <row r="53" spans="1:20" ht="11.1" customHeight="1" outlineLevel="1" x14ac:dyDescent="0.2">
      <c r="A53" s="8" t="s">
        <v>58</v>
      </c>
      <c r="B53" s="8" t="s">
        <v>10</v>
      </c>
      <c r="C53" s="9">
        <v>260.76799999999997</v>
      </c>
      <c r="D53" s="9">
        <v>222.25</v>
      </c>
      <c r="E53" s="9">
        <v>127.464</v>
      </c>
      <c r="F53" s="9">
        <v>321.33600000000001</v>
      </c>
      <c r="G53" s="18">
        <f>VLOOKUP(A53,[1]TDSheet!$A:$G,7,0)</f>
        <v>1</v>
      </c>
      <c r="L53" s="2">
        <f t="shared" si="3"/>
        <v>25.492799999999999</v>
      </c>
      <c r="M53" s="43"/>
      <c r="N53" s="25"/>
      <c r="O53" s="2">
        <f t="shared" si="4"/>
        <v>12.604970815289024</v>
      </c>
      <c r="P53" s="2">
        <f t="shared" si="5"/>
        <v>12.604970815289024</v>
      </c>
      <c r="Q53" s="2">
        <f>VLOOKUP(A53,[1]TDSheet!$A:$Q,17,0)</f>
        <v>50.252800000000001</v>
      </c>
      <c r="R53" s="2">
        <f>VLOOKUP(A53,[1]TDSheet!$A:$R,18,0)</f>
        <v>29.567799999999998</v>
      </c>
      <c r="S53" s="2">
        <f>VLOOKUP(A53,[1]TDSheet!$A:$L,12,0)</f>
        <v>28.494199999999999</v>
      </c>
    </row>
    <row r="54" spans="1:20" ht="21.95" customHeight="1" outlineLevel="1" x14ac:dyDescent="0.2">
      <c r="A54" s="8" t="s">
        <v>59</v>
      </c>
      <c r="B54" s="8" t="s">
        <v>10</v>
      </c>
      <c r="C54" s="9">
        <v>32.134999999999998</v>
      </c>
      <c r="D54" s="9">
        <v>24.077000000000002</v>
      </c>
      <c r="E54" s="9">
        <v>33.627000000000002</v>
      </c>
      <c r="F54" s="9">
        <v>22.585000000000001</v>
      </c>
      <c r="G54" s="18">
        <f>VLOOKUP(A54,[1]TDSheet!$A:$G,7,0)</f>
        <v>1</v>
      </c>
      <c r="L54" s="2">
        <f t="shared" si="3"/>
        <v>6.7254000000000005</v>
      </c>
      <c r="M54" s="50">
        <f t="shared" si="6"/>
        <v>58.119800000000005</v>
      </c>
      <c r="N54" s="25"/>
      <c r="O54" s="2">
        <f t="shared" si="4"/>
        <v>12</v>
      </c>
      <c r="P54" s="2">
        <f t="shared" si="5"/>
        <v>3.3581645701370921</v>
      </c>
      <c r="Q54" s="2">
        <f>VLOOKUP(A54,[1]TDSheet!$A:$Q,17,0)</f>
        <v>2.0314000000000001</v>
      </c>
      <c r="R54" s="2">
        <f>VLOOKUP(A54,[1]TDSheet!$A:$R,18,0)</f>
        <v>4.3082000000000003</v>
      </c>
      <c r="S54" s="2">
        <f>VLOOKUP(A54,[1]TDSheet!$A:$L,12,0)</f>
        <v>2.9239999999999999</v>
      </c>
      <c r="T54" s="52" t="s">
        <v>119</v>
      </c>
    </row>
    <row r="55" spans="1:20" ht="11.1" customHeight="1" outlineLevel="1" x14ac:dyDescent="0.2">
      <c r="A55" s="8" t="s">
        <v>60</v>
      </c>
      <c r="B55" s="8" t="s">
        <v>10</v>
      </c>
      <c r="C55" s="10"/>
      <c r="D55" s="9">
        <v>4.2729999999999997</v>
      </c>
      <c r="E55" s="9">
        <v>0.71499999999999997</v>
      </c>
      <c r="F55" s="9">
        <v>3.5579999999999998</v>
      </c>
      <c r="G55" s="18">
        <v>0</v>
      </c>
      <c r="L55" s="2">
        <f t="shared" si="3"/>
        <v>0.14299999999999999</v>
      </c>
      <c r="M55" s="43"/>
      <c r="N55" s="25"/>
      <c r="O55" s="2">
        <f t="shared" si="4"/>
        <v>24.881118881118883</v>
      </c>
      <c r="P55" s="2">
        <f t="shared" si="5"/>
        <v>24.881118881118883</v>
      </c>
      <c r="Q55" s="2">
        <v>0</v>
      </c>
      <c r="R55" s="2">
        <v>0</v>
      </c>
      <c r="S55" s="2">
        <v>0</v>
      </c>
      <c r="T55" s="24" t="s">
        <v>108</v>
      </c>
    </row>
    <row r="56" spans="1:20" ht="21.95" customHeight="1" outlineLevel="1" x14ac:dyDescent="0.2">
      <c r="A56" s="8" t="s">
        <v>61</v>
      </c>
      <c r="B56" s="8" t="s">
        <v>10</v>
      </c>
      <c r="C56" s="10"/>
      <c r="D56" s="9">
        <v>4.3330000000000002</v>
      </c>
      <c r="E56" s="9"/>
      <c r="F56" s="9">
        <v>4.3330000000000002</v>
      </c>
      <c r="G56" s="18">
        <v>0</v>
      </c>
      <c r="L56" s="2">
        <f t="shared" si="3"/>
        <v>0</v>
      </c>
      <c r="M56" s="43"/>
      <c r="N56" s="25"/>
      <c r="O56" s="2" t="e">
        <f t="shared" si="4"/>
        <v>#DIV/0!</v>
      </c>
      <c r="P56" s="2" t="e">
        <f t="shared" si="5"/>
        <v>#DIV/0!</v>
      </c>
      <c r="Q56" s="2">
        <v>0</v>
      </c>
      <c r="R56" s="2">
        <v>0</v>
      </c>
      <c r="S56" s="2">
        <v>0</v>
      </c>
      <c r="T56" s="24" t="s">
        <v>108</v>
      </c>
    </row>
    <row r="57" spans="1:20" ht="11.1" customHeight="1" outlineLevel="1" x14ac:dyDescent="0.2">
      <c r="A57" s="8" t="s">
        <v>62</v>
      </c>
      <c r="B57" s="8" t="s">
        <v>15</v>
      </c>
      <c r="C57" s="9">
        <v>144</v>
      </c>
      <c r="D57" s="9">
        <v>300</v>
      </c>
      <c r="E57" s="9">
        <v>59</v>
      </c>
      <c r="F57" s="21">
        <f>381+F86</f>
        <v>346</v>
      </c>
      <c r="G57" s="18">
        <f>VLOOKUP(A57,[1]TDSheet!$A:$G,7,0)</f>
        <v>0</v>
      </c>
      <c r="L57" s="2">
        <f t="shared" si="3"/>
        <v>11.8</v>
      </c>
      <c r="M57" s="43"/>
      <c r="N57" s="25"/>
      <c r="O57" s="2">
        <f t="shared" si="4"/>
        <v>29.322033898305083</v>
      </c>
      <c r="P57" s="2">
        <f t="shared" si="5"/>
        <v>29.322033898305083</v>
      </c>
      <c r="Q57" s="2">
        <f>VLOOKUP(A57,[1]TDSheet!$A:$Q,17,0)</f>
        <v>15</v>
      </c>
      <c r="R57" s="2">
        <f>VLOOKUP(A57,[1]TDSheet!$A:$R,18,0)</f>
        <v>10.6</v>
      </c>
      <c r="S57" s="2">
        <f>VLOOKUP(A57,[1]TDSheet!$A:$L,12,0)</f>
        <v>10.8</v>
      </c>
      <c r="T57" s="23" t="str">
        <f>VLOOKUP(A57,[1]TDSheet!$A:$T,20,0)</f>
        <v>не в матрице</v>
      </c>
    </row>
    <row r="58" spans="1:20" ht="11.1" customHeight="1" outlineLevel="1" x14ac:dyDescent="0.2">
      <c r="A58" s="8" t="s">
        <v>63</v>
      </c>
      <c r="B58" s="8" t="s">
        <v>15</v>
      </c>
      <c r="C58" s="9">
        <v>257</v>
      </c>
      <c r="D58" s="9">
        <v>209</v>
      </c>
      <c r="E58" s="9">
        <v>70</v>
      </c>
      <c r="F58" s="21">
        <f>392+F88</f>
        <v>237</v>
      </c>
      <c r="G58" s="18">
        <f>VLOOKUP(A58,[1]TDSheet!$A:$G,7,0)</f>
        <v>0.4</v>
      </c>
      <c r="L58" s="2">
        <f t="shared" si="3"/>
        <v>14</v>
      </c>
      <c r="M58" s="43"/>
      <c r="N58" s="25"/>
      <c r="O58" s="2">
        <f t="shared" si="4"/>
        <v>16.928571428571427</v>
      </c>
      <c r="P58" s="2">
        <f t="shared" si="5"/>
        <v>16.928571428571427</v>
      </c>
      <c r="Q58" s="2">
        <f>VLOOKUP(A58,[1]TDSheet!$A:$Q,17,0)</f>
        <v>40.6</v>
      </c>
      <c r="R58" s="2">
        <f>VLOOKUP(A58,[1]TDSheet!$A:$R,18,0)</f>
        <v>41.8</v>
      </c>
      <c r="S58" s="2">
        <f>VLOOKUP(A58,[1]TDSheet!$A:$L,12,0)</f>
        <v>16.600000000000001</v>
      </c>
    </row>
    <row r="59" spans="1:20" ht="11.1" customHeight="1" outlineLevel="1" x14ac:dyDescent="0.2">
      <c r="A59" s="8" t="s">
        <v>64</v>
      </c>
      <c r="B59" s="8" t="s">
        <v>15</v>
      </c>
      <c r="C59" s="9">
        <v>356</v>
      </c>
      <c r="D59" s="9">
        <v>310</v>
      </c>
      <c r="E59" s="9">
        <v>307</v>
      </c>
      <c r="F59" s="9">
        <v>337</v>
      </c>
      <c r="G59" s="18">
        <f>VLOOKUP(A59,[1]TDSheet!$A:$G,7,0)</f>
        <v>0.45</v>
      </c>
      <c r="L59" s="2">
        <f t="shared" si="3"/>
        <v>61.4</v>
      </c>
      <c r="M59" s="48">
        <f t="shared" si="6"/>
        <v>399.79999999999995</v>
      </c>
      <c r="N59" s="25"/>
      <c r="O59" s="2">
        <f t="shared" si="4"/>
        <v>12</v>
      </c>
      <c r="P59" s="2">
        <f t="shared" si="5"/>
        <v>5.4885993485342022</v>
      </c>
      <c r="Q59" s="2">
        <f>VLOOKUP(A59,[1]TDSheet!$A:$Q,17,0)</f>
        <v>65</v>
      </c>
      <c r="R59" s="2">
        <f>VLOOKUP(A59,[1]TDSheet!$A:$R,18,0)</f>
        <v>53.6</v>
      </c>
      <c r="S59" s="2">
        <f>VLOOKUP(A59,[1]TDSheet!$A:$L,12,0)</f>
        <v>73.8</v>
      </c>
    </row>
    <row r="60" spans="1:20" ht="11.1" customHeight="1" outlineLevel="1" x14ac:dyDescent="0.2">
      <c r="A60" s="8" t="s">
        <v>65</v>
      </c>
      <c r="B60" s="8" t="s">
        <v>15</v>
      </c>
      <c r="C60" s="9">
        <v>259</v>
      </c>
      <c r="D60" s="9">
        <v>5</v>
      </c>
      <c r="E60" s="9">
        <v>169</v>
      </c>
      <c r="F60" s="9">
        <v>89</v>
      </c>
      <c r="G60" s="18">
        <f>VLOOKUP(A60,[1]TDSheet!$A:$G,7,0)</f>
        <v>0.4</v>
      </c>
      <c r="L60" s="2">
        <f t="shared" si="3"/>
        <v>33.799999999999997</v>
      </c>
      <c r="M60" s="48">
        <f>10*L60-F60</f>
        <v>249</v>
      </c>
      <c r="N60" s="25"/>
      <c r="O60" s="2">
        <f t="shared" si="4"/>
        <v>10</v>
      </c>
      <c r="P60" s="2">
        <f t="shared" si="5"/>
        <v>2.6331360946745566</v>
      </c>
      <c r="Q60" s="2">
        <f>VLOOKUP(A60,[1]TDSheet!$A:$Q,17,0)</f>
        <v>14.2</v>
      </c>
      <c r="R60" s="2">
        <f>VLOOKUP(A60,[1]TDSheet!$A:$R,18,0)</f>
        <v>28</v>
      </c>
      <c r="S60" s="2">
        <f>VLOOKUP(A60,[1]TDSheet!$A:$L,12,0)</f>
        <v>41</v>
      </c>
    </row>
    <row r="61" spans="1:20" ht="11.1" customHeight="1" outlineLevel="1" x14ac:dyDescent="0.2">
      <c r="A61" s="8" t="s">
        <v>66</v>
      </c>
      <c r="B61" s="8" t="s">
        <v>15</v>
      </c>
      <c r="C61" s="9">
        <v>640</v>
      </c>
      <c r="D61" s="9">
        <v>410</v>
      </c>
      <c r="E61" s="9">
        <v>279</v>
      </c>
      <c r="F61" s="9">
        <v>760</v>
      </c>
      <c r="G61" s="18">
        <f>VLOOKUP(A61,[1]TDSheet!$A:$G,7,0)</f>
        <v>0.4</v>
      </c>
      <c r="L61" s="2">
        <f t="shared" si="3"/>
        <v>55.8</v>
      </c>
      <c r="M61" s="43"/>
      <c r="N61" s="25"/>
      <c r="O61" s="2">
        <f t="shared" si="4"/>
        <v>13.620071684587815</v>
      </c>
      <c r="P61" s="2">
        <f t="shared" si="5"/>
        <v>13.620071684587815</v>
      </c>
      <c r="Q61" s="2">
        <f>VLOOKUP(A61,[1]TDSheet!$A:$Q,17,0)</f>
        <v>48.6</v>
      </c>
      <c r="R61" s="2">
        <f>VLOOKUP(A61,[1]TDSheet!$A:$R,18,0)</f>
        <v>38</v>
      </c>
      <c r="S61" s="2">
        <f>VLOOKUP(A61,[1]TDSheet!$A:$L,12,0)</f>
        <v>59.6</v>
      </c>
    </row>
    <row r="62" spans="1:20" ht="11.1" customHeight="1" outlineLevel="1" x14ac:dyDescent="0.2">
      <c r="A62" s="8" t="s">
        <v>67</v>
      </c>
      <c r="B62" s="8" t="s">
        <v>15</v>
      </c>
      <c r="C62" s="9">
        <v>-14</v>
      </c>
      <c r="D62" s="9">
        <v>90</v>
      </c>
      <c r="E62" s="9">
        <v>20</v>
      </c>
      <c r="F62" s="9">
        <v>55</v>
      </c>
      <c r="G62" s="18">
        <f>VLOOKUP(A62,[1]TDSheet!$A:$G,7,0)</f>
        <v>0.4</v>
      </c>
      <c r="L62" s="2">
        <f t="shared" si="3"/>
        <v>4</v>
      </c>
      <c r="M62" s="43"/>
      <c r="N62" s="25"/>
      <c r="O62" s="2">
        <f t="shared" si="4"/>
        <v>13.75</v>
      </c>
      <c r="P62" s="2">
        <f t="shared" si="5"/>
        <v>13.75</v>
      </c>
      <c r="Q62" s="2">
        <f>VLOOKUP(A62,[1]TDSheet!$A:$Q,17,0)</f>
        <v>11.8</v>
      </c>
      <c r="R62" s="2">
        <f>VLOOKUP(A62,[1]TDSheet!$A:$R,18,0)</f>
        <v>10.6</v>
      </c>
      <c r="S62" s="2">
        <f>VLOOKUP(A62,[1]TDSheet!$A:$L,12,0)</f>
        <v>0.4</v>
      </c>
    </row>
    <row r="63" spans="1:20" ht="11.1" customHeight="1" outlineLevel="1" x14ac:dyDescent="0.2">
      <c r="A63" s="8" t="s">
        <v>68</v>
      </c>
      <c r="B63" s="8" t="s">
        <v>15</v>
      </c>
      <c r="C63" s="9">
        <v>163</v>
      </c>
      <c r="D63" s="9">
        <v>3</v>
      </c>
      <c r="E63" s="9">
        <v>29</v>
      </c>
      <c r="F63" s="9">
        <v>135</v>
      </c>
      <c r="G63" s="18">
        <f>VLOOKUP(A63,[1]TDSheet!$A:$G,7,0)</f>
        <v>0.1</v>
      </c>
      <c r="L63" s="2">
        <f t="shared" si="3"/>
        <v>5.8</v>
      </c>
      <c r="M63" s="43"/>
      <c r="N63" s="25"/>
      <c r="O63" s="2">
        <f t="shared" si="4"/>
        <v>23.27586206896552</v>
      </c>
      <c r="P63" s="2">
        <f t="shared" si="5"/>
        <v>23.27586206896552</v>
      </c>
      <c r="Q63" s="2">
        <f>VLOOKUP(A63,[1]TDSheet!$A:$Q,17,0)</f>
        <v>0</v>
      </c>
      <c r="R63" s="2">
        <f>VLOOKUP(A63,[1]TDSheet!$A:$R,18,0)</f>
        <v>0</v>
      </c>
      <c r="S63" s="2">
        <f>VLOOKUP(A63,[1]TDSheet!$A:$L,12,0)</f>
        <v>13.4</v>
      </c>
    </row>
    <row r="64" spans="1:20" ht="11.1" customHeight="1" outlineLevel="1" x14ac:dyDescent="0.2">
      <c r="A64" s="8" t="s">
        <v>69</v>
      </c>
      <c r="B64" s="8" t="s">
        <v>15</v>
      </c>
      <c r="C64" s="10"/>
      <c r="D64" s="9">
        <v>50</v>
      </c>
      <c r="E64" s="9">
        <v>14</v>
      </c>
      <c r="F64" s="9">
        <v>36</v>
      </c>
      <c r="G64" s="18">
        <f>VLOOKUP(A64,[1]TDSheet!$A:$G,7,0)</f>
        <v>0.4</v>
      </c>
      <c r="L64" s="2">
        <f t="shared" si="3"/>
        <v>2.8</v>
      </c>
      <c r="M64" s="43"/>
      <c r="N64" s="25"/>
      <c r="O64" s="2">
        <f t="shared" si="4"/>
        <v>12.857142857142858</v>
      </c>
      <c r="P64" s="2">
        <f t="shared" si="5"/>
        <v>12.857142857142858</v>
      </c>
      <c r="Q64" s="2">
        <f>VLOOKUP(A64,[1]TDSheet!$A:$Q,17,0)</f>
        <v>3.8</v>
      </c>
      <c r="R64" s="2">
        <f>VLOOKUP(A64,[1]TDSheet!$A:$R,18,0)</f>
        <v>7.2</v>
      </c>
      <c r="S64" s="2">
        <f>VLOOKUP(A64,[1]TDSheet!$A:$L,12,0)</f>
        <v>3.6</v>
      </c>
    </row>
    <row r="65" spans="1:20" ht="21.95" customHeight="1" outlineLevel="1" x14ac:dyDescent="0.2">
      <c r="A65" s="8" t="s">
        <v>70</v>
      </c>
      <c r="B65" s="8" t="s">
        <v>15</v>
      </c>
      <c r="C65" s="9">
        <v>144</v>
      </c>
      <c r="D65" s="9">
        <v>302</v>
      </c>
      <c r="E65" s="9">
        <v>50</v>
      </c>
      <c r="F65" s="9">
        <v>390</v>
      </c>
      <c r="G65" s="18">
        <f>VLOOKUP(A65,[1]TDSheet!$A:$G,7,0)</f>
        <v>0.35</v>
      </c>
      <c r="L65" s="2">
        <f t="shared" si="3"/>
        <v>10</v>
      </c>
      <c r="M65" s="43"/>
      <c r="N65" s="25"/>
      <c r="O65" s="2">
        <f t="shared" si="4"/>
        <v>39</v>
      </c>
      <c r="P65" s="2">
        <f t="shared" si="5"/>
        <v>39</v>
      </c>
      <c r="Q65" s="2">
        <f>VLOOKUP(A65,[1]TDSheet!$A:$Q,17,0)</f>
        <v>15.4</v>
      </c>
      <c r="R65" s="2">
        <f>VLOOKUP(A65,[1]TDSheet!$A:$R,18,0)</f>
        <v>15.8</v>
      </c>
      <c r="S65" s="2">
        <f>VLOOKUP(A65,[1]TDSheet!$A:$L,12,0)</f>
        <v>13.2</v>
      </c>
    </row>
    <row r="66" spans="1:20" ht="11.1" customHeight="1" outlineLevel="1" x14ac:dyDescent="0.2">
      <c r="A66" s="8" t="s">
        <v>71</v>
      </c>
      <c r="B66" s="8" t="s">
        <v>10</v>
      </c>
      <c r="C66" s="9">
        <v>20.803999999999998</v>
      </c>
      <c r="D66" s="9">
        <v>26.085000000000001</v>
      </c>
      <c r="E66" s="9"/>
      <c r="F66" s="9">
        <v>46.173999999999999</v>
      </c>
      <c r="G66" s="18">
        <f>VLOOKUP(A66,[1]TDSheet!$A:$G,7,0)</f>
        <v>1</v>
      </c>
      <c r="L66" s="2">
        <f t="shared" si="3"/>
        <v>0</v>
      </c>
      <c r="M66" s="43"/>
      <c r="N66" s="25"/>
      <c r="O66" s="2" t="e">
        <f t="shared" si="4"/>
        <v>#DIV/0!</v>
      </c>
      <c r="P66" s="2" t="e">
        <f t="shared" si="5"/>
        <v>#DIV/0!</v>
      </c>
      <c r="Q66" s="2">
        <f>VLOOKUP(A66,[1]TDSheet!$A:$Q,17,0)</f>
        <v>2.8754</v>
      </c>
      <c r="R66" s="2">
        <f>VLOOKUP(A66,[1]TDSheet!$A:$R,18,0)</f>
        <v>0</v>
      </c>
      <c r="S66" s="2">
        <f>VLOOKUP(A66,[1]TDSheet!$A:$L,12,0)</f>
        <v>1.0025999999999999</v>
      </c>
    </row>
    <row r="67" spans="1:20" ht="11.1" customHeight="1" outlineLevel="1" x14ac:dyDescent="0.2">
      <c r="A67" s="8" t="s">
        <v>72</v>
      </c>
      <c r="B67" s="8" t="s">
        <v>15</v>
      </c>
      <c r="C67" s="9">
        <v>246</v>
      </c>
      <c r="D67" s="9">
        <v>4</v>
      </c>
      <c r="E67" s="9">
        <v>140</v>
      </c>
      <c r="F67" s="9">
        <v>103</v>
      </c>
      <c r="G67" s="18">
        <f>VLOOKUP(A67,[1]TDSheet!$A:$G,7,0)</f>
        <v>0.4</v>
      </c>
      <c r="L67" s="2">
        <f t="shared" si="3"/>
        <v>28</v>
      </c>
      <c r="M67" s="48">
        <f t="shared" si="6"/>
        <v>233</v>
      </c>
      <c r="N67" s="25"/>
      <c r="O67" s="2">
        <f t="shared" si="4"/>
        <v>12</v>
      </c>
      <c r="P67" s="2">
        <f t="shared" si="5"/>
        <v>3.6785714285714284</v>
      </c>
      <c r="Q67" s="2">
        <f>VLOOKUP(A67,[1]TDSheet!$A:$Q,17,0)</f>
        <v>30</v>
      </c>
      <c r="R67" s="2">
        <f>VLOOKUP(A67,[1]TDSheet!$A:$R,18,0)</f>
        <v>22</v>
      </c>
      <c r="S67" s="2">
        <f>VLOOKUP(A67,[1]TDSheet!$A:$L,12,0)</f>
        <v>40.4</v>
      </c>
    </row>
    <row r="68" spans="1:20" ht="11.1" customHeight="1" outlineLevel="1" x14ac:dyDescent="0.2">
      <c r="A68" s="8" t="s">
        <v>73</v>
      </c>
      <c r="B68" s="8" t="s">
        <v>15</v>
      </c>
      <c r="C68" s="9">
        <v>227</v>
      </c>
      <c r="D68" s="9">
        <v>4</v>
      </c>
      <c r="E68" s="9">
        <v>176</v>
      </c>
      <c r="F68" s="9">
        <v>51</v>
      </c>
      <c r="G68" s="18">
        <f>VLOOKUP(A68,[1]TDSheet!$A:$G,7,0)</f>
        <v>0.4</v>
      </c>
      <c r="L68" s="2">
        <f t="shared" si="3"/>
        <v>35.200000000000003</v>
      </c>
      <c r="M68" s="48">
        <f>7*L68-F68</f>
        <v>195.40000000000003</v>
      </c>
      <c r="N68" s="25"/>
      <c r="O68" s="2">
        <f t="shared" si="4"/>
        <v>7</v>
      </c>
      <c r="P68" s="2">
        <f t="shared" si="5"/>
        <v>1.4488636363636362</v>
      </c>
      <c r="Q68" s="2">
        <f>VLOOKUP(A68,[1]TDSheet!$A:$Q,17,0)</f>
        <v>32</v>
      </c>
      <c r="R68" s="2">
        <f>VLOOKUP(A68,[1]TDSheet!$A:$R,18,0)</f>
        <v>21.8</v>
      </c>
      <c r="S68" s="2">
        <f>VLOOKUP(A68,[1]TDSheet!$A:$L,12,0)</f>
        <v>43.2</v>
      </c>
    </row>
    <row r="69" spans="1:20" ht="21.95" customHeight="1" outlineLevel="1" x14ac:dyDescent="0.2">
      <c r="A69" s="8" t="s">
        <v>74</v>
      </c>
      <c r="B69" s="8" t="s">
        <v>10</v>
      </c>
      <c r="C69" s="9">
        <v>7.8650000000000002</v>
      </c>
      <c r="D69" s="9"/>
      <c r="E69" s="9">
        <v>0.72299999999999998</v>
      </c>
      <c r="F69" s="21">
        <f>7.142+F85</f>
        <v>6.4190000000000005</v>
      </c>
      <c r="G69" s="18">
        <f>VLOOKUP(A69,[1]TDSheet!$A:$G,7,0)</f>
        <v>0</v>
      </c>
      <c r="L69" s="2">
        <f t="shared" si="3"/>
        <v>0.14460000000000001</v>
      </c>
      <c r="M69" s="43"/>
      <c r="N69" s="25"/>
      <c r="O69" s="2">
        <f t="shared" si="4"/>
        <v>44.391424619640389</v>
      </c>
      <c r="P69" s="2">
        <f t="shared" si="5"/>
        <v>44.391424619640389</v>
      </c>
      <c r="Q69" s="2">
        <f>VLOOKUP(A69,[1]TDSheet!$A:$Q,17,0)</f>
        <v>0</v>
      </c>
      <c r="R69" s="2">
        <f>VLOOKUP(A69,[1]TDSheet!$A:$R,18,0)</f>
        <v>0</v>
      </c>
      <c r="S69" s="2">
        <f>VLOOKUP(A69,[1]TDSheet!$A:$L,12,0)</f>
        <v>0.14219999999999999</v>
      </c>
      <c r="T69" s="23" t="str">
        <f>VLOOKUP(A69,[1]TDSheet!$A:$T,20,0)</f>
        <v>не в матрице</v>
      </c>
    </row>
    <row r="70" spans="1:20" ht="11.1" customHeight="1" outlineLevel="1" x14ac:dyDescent="0.2">
      <c r="A70" s="8" t="s">
        <v>75</v>
      </c>
      <c r="B70" s="8" t="s">
        <v>10</v>
      </c>
      <c r="C70" s="9">
        <v>285.08600000000001</v>
      </c>
      <c r="D70" s="9">
        <v>110.995</v>
      </c>
      <c r="E70" s="9">
        <v>70.38</v>
      </c>
      <c r="F70" s="9">
        <v>29.940999999999999</v>
      </c>
      <c r="G70" s="18">
        <f>VLOOKUP(A70,[1]TDSheet!$A:$G,7,0)</f>
        <v>1</v>
      </c>
      <c r="L70" s="2">
        <f t="shared" si="3"/>
        <v>14.075999999999999</v>
      </c>
      <c r="M70" s="48">
        <v>350</v>
      </c>
      <c r="N70" s="25"/>
      <c r="O70" s="2">
        <f t="shared" si="4"/>
        <v>26.992114236999146</v>
      </c>
      <c r="P70" s="2">
        <f t="shared" si="5"/>
        <v>2.1270957658425691</v>
      </c>
      <c r="Q70" s="2">
        <f>VLOOKUP(A70,[1]TDSheet!$A:$Q,17,0)</f>
        <v>31.223599999999998</v>
      </c>
      <c r="R70" s="2">
        <f>VLOOKUP(A70,[1]TDSheet!$A:$R,18,0)</f>
        <v>56.073999999999998</v>
      </c>
      <c r="S70" s="2">
        <f>VLOOKUP(A70,[1]TDSheet!$A:$L,12,0)</f>
        <v>8.1219999999999999</v>
      </c>
      <c r="T70" s="49" t="s">
        <v>117</v>
      </c>
    </row>
    <row r="71" spans="1:20" ht="11.1" customHeight="1" outlineLevel="1" x14ac:dyDescent="0.2">
      <c r="A71" s="8" t="s">
        <v>76</v>
      </c>
      <c r="B71" s="8" t="s">
        <v>10</v>
      </c>
      <c r="C71" s="9">
        <v>67.299000000000007</v>
      </c>
      <c r="D71" s="9"/>
      <c r="E71" s="9">
        <v>26.86</v>
      </c>
      <c r="F71" s="9">
        <v>40.439</v>
      </c>
      <c r="G71" s="18">
        <f>VLOOKUP(A71,[1]TDSheet!$A:$G,7,0)</f>
        <v>1</v>
      </c>
      <c r="L71" s="2">
        <f t="shared" ref="L71:L88" si="7">E71/5</f>
        <v>5.3719999999999999</v>
      </c>
      <c r="M71" s="50">
        <f t="shared" ref="M71:M74" si="8">12*L71-F71</f>
        <v>24.024999999999999</v>
      </c>
      <c r="N71" s="25"/>
      <c r="O71" s="2">
        <f t="shared" ref="O71:O88" si="9">(F71+M71)/L71</f>
        <v>12</v>
      </c>
      <c r="P71" s="2">
        <f t="shared" ref="P71:P88" si="10">F71/L71</f>
        <v>7.5277364110201042</v>
      </c>
      <c r="Q71" s="2">
        <f>VLOOKUP(A71,[1]TDSheet!$A:$Q,17,0)</f>
        <v>4.0759999999999996</v>
      </c>
      <c r="R71" s="2">
        <f>VLOOKUP(A71,[1]TDSheet!$A:$R,18,0)</f>
        <v>3.528</v>
      </c>
      <c r="S71" s="2">
        <f>VLOOKUP(A71,[1]TDSheet!$A:$L,12,0)</f>
        <v>4.3155999999999999</v>
      </c>
      <c r="T71" s="52" t="s">
        <v>120</v>
      </c>
    </row>
    <row r="72" spans="1:20" ht="11.1" customHeight="1" outlineLevel="1" x14ac:dyDescent="0.2">
      <c r="A72" s="8" t="s">
        <v>77</v>
      </c>
      <c r="B72" s="8" t="s">
        <v>10</v>
      </c>
      <c r="C72" s="9">
        <v>40.372999999999998</v>
      </c>
      <c r="D72" s="9">
        <v>67.665000000000006</v>
      </c>
      <c r="E72" s="9">
        <v>75.691000000000003</v>
      </c>
      <c r="F72" s="9">
        <v>0.74099999999999999</v>
      </c>
      <c r="G72" s="18">
        <f>VLOOKUP(A72,[1]TDSheet!$A:$G,7,0)</f>
        <v>1</v>
      </c>
      <c r="L72" s="2">
        <f t="shared" si="7"/>
        <v>15.138200000000001</v>
      </c>
      <c r="M72" s="48">
        <v>20</v>
      </c>
      <c r="N72" s="51">
        <f>VLOOKUP(A72,[2]TDSheet!$A:$C,3,0)</f>
        <v>21</v>
      </c>
      <c r="O72" s="2">
        <f t="shared" si="9"/>
        <v>1.3701100527143253</v>
      </c>
      <c r="P72" s="2">
        <f t="shared" si="10"/>
        <v>4.8949016395608454E-2</v>
      </c>
      <c r="Q72" s="2">
        <f>VLOOKUP(A72,[1]TDSheet!$A:$Q,17,0)</f>
        <v>9.7864000000000004</v>
      </c>
      <c r="R72" s="2">
        <f>VLOOKUP(A72,[1]TDSheet!$A:$R,18,0)</f>
        <v>9.7864000000000004</v>
      </c>
      <c r="S72" s="2">
        <f>VLOOKUP(A72,[1]TDSheet!$A:$L,12,0)</f>
        <v>1.6076000000000001</v>
      </c>
    </row>
    <row r="73" spans="1:20" ht="11.1" customHeight="1" outlineLevel="1" x14ac:dyDescent="0.2">
      <c r="A73" s="8" t="s">
        <v>78</v>
      </c>
      <c r="B73" s="8" t="s">
        <v>15</v>
      </c>
      <c r="C73" s="9">
        <v>832</v>
      </c>
      <c r="D73" s="9">
        <v>207</v>
      </c>
      <c r="E73" s="9">
        <v>543</v>
      </c>
      <c r="F73" s="9">
        <v>486</v>
      </c>
      <c r="G73" s="18">
        <f>VLOOKUP(A73,[1]TDSheet!$A:$G,7,0)</f>
        <v>0.45</v>
      </c>
      <c r="L73" s="2">
        <f t="shared" si="7"/>
        <v>108.6</v>
      </c>
      <c r="M73" s="48">
        <f>11*L73-F73</f>
        <v>708.59999999999991</v>
      </c>
      <c r="N73" s="25"/>
      <c r="O73" s="2">
        <f t="shared" si="9"/>
        <v>11</v>
      </c>
      <c r="P73" s="2">
        <f t="shared" si="10"/>
        <v>4.4751381215469612</v>
      </c>
      <c r="Q73" s="2">
        <f>VLOOKUP(A73,[1]TDSheet!$A:$Q,17,0)</f>
        <v>121.8</v>
      </c>
      <c r="R73" s="2">
        <f>VLOOKUP(A73,[1]TDSheet!$A:$R,18,0)</f>
        <v>110.8</v>
      </c>
      <c r="S73" s="2">
        <f>VLOOKUP(A73,[1]TDSheet!$A:$L,12,0)</f>
        <v>118.4</v>
      </c>
    </row>
    <row r="74" spans="1:20" ht="11.1" customHeight="1" outlineLevel="1" x14ac:dyDescent="0.2">
      <c r="A74" s="8" t="s">
        <v>79</v>
      </c>
      <c r="B74" s="8" t="s">
        <v>15</v>
      </c>
      <c r="C74" s="9">
        <v>794</v>
      </c>
      <c r="D74" s="9">
        <v>407</v>
      </c>
      <c r="E74" s="9">
        <v>416</v>
      </c>
      <c r="F74" s="9">
        <v>776</v>
      </c>
      <c r="G74" s="18">
        <f>VLOOKUP(A74,[1]TDSheet!$A:$G,7,0)</f>
        <v>0.45</v>
      </c>
      <c r="L74" s="2">
        <f t="shared" si="7"/>
        <v>83.2</v>
      </c>
      <c r="M74" s="48">
        <f t="shared" si="8"/>
        <v>222.40000000000009</v>
      </c>
      <c r="N74" s="25"/>
      <c r="O74" s="2">
        <f t="shared" si="9"/>
        <v>12</v>
      </c>
      <c r="P74" s="2">
        <f t="shared" si="10"/>
        <v>9.3269230769230766</v>
      </c>
      <c r="Q74" s="2">
        <f>VLOOKUP(A74,[1]TDSheet!$A:$Q,17,0)</f>
        <v>95.2</v>
      </c>
      <c r="R74" s="2">
        <f>VLOOKUP(A74,[1]TDSheet!$A:$R,18,0)</f>
        <v>90.6</v>
      </c>
      <c r="S74" s="2">
        <f>VLOOKUP(A74,[1]TDSheet!$A:$L,12,0)</f>
        <v>96.6</v>
      </c>
    </row>
    <row r="75" spans="1:20" ht="11.1" customHeight="1" outlineLevel="1" x14ac:dyDescent="0.2">
      <c r="A75" s="8" t="s">
        <v>80</v>
      </c>
      <c r="B75" s="8" t="s">
        <v>15</v>
      </c>
      <c r="C75" s="9">
        <v>320</v>
      </c>
      <c r="D75" s="9">
        <v>5</v>
      </c>
      <c r="E75" s="9">
        <v>263</v>
      </c>
      <c r="F75" s="9">
        <v>41</v>
      </c>
      <c r="G75" s="18">
        <f>VLOOKUP(A75,[1]TDSheet!$A:$G,7,0)</f>
        <v>0.45</v>
      </c>
      <c r="L75" s="2">
        <f t="shared" si="7"/>
        <v>52.6</v>
      </c>
      <c r="M75" s="48">
        <f>8*L75-F75</f>
        <v>379.8</v>
      </c>
      <c r="N75" s="25"/>
      <c r="O75" s="2">
        <f t="shared" si="9"/>
        <v>8</v>
      </c>
      <c r="P75" s="2">
        <f t="shared" si="10"/>
        <v>0.77946768060836502</v>
      </c>
      <c r="Q75" s="2">
        <f>VLOOKUP(A75,[1]TDSheet!$A:$Q,17,0)</f>
        <v>51.8</v>
      </c>
      <c r="R75" s="2">
        <f>VLOOKUP(A75,[1]TDSheet!$A:$R,18,0)</f>
        <v>43</v>
      </c>
      <c r="S75" s="2">
        <f>VLOOKUP(A75,[1]TDSheet!$A:$L,12,0)</f>
        <v>53</v>
      </c>
    </row>
    <row r="76" spans="1:20" ht="11.1" customHeight="1" outlineLevel="1" x14ac:dyDescent="0.2">
      <c r="A76" s="8" t="s">
        <v>81</v>
      </c>
      <c r="B76" s="8" t="s">
        <v>15</v>
      </c>
      <c r="C76" s="9">
        <v>44</v>
      </c>
      <c r="D76" s="9">
        <v>2</v>
      </c>
      <c r="E76" s="9">
        <v>10</v>
      </c>
      <c r="F76" s="9">
        <v>34</v>
      </c>
      <c r="G76" s="18">
        <f>VLOOKUP(A76,[1]TDSheet!$A:$G,7,0)</f>
        <v>0.4</v>
      </c>
      <c r="L76" s="2">
        <f t="shared" si="7"/>
        <v>2</v>
      </c>
      <c r="M76" s="43"/>
      <c r="N76" s="51">
        <v>20</v>
      </c>
      <c r="O76" s="2">
        <f t="shared" si="9"/>
        <v>17</v>
      </c>
      <c r="P76" s="2">
        <f t="shared" si="10"/>
        <v>17</v>
      </c>
      <c r="Q76" s="2">
        <f>VLOOKUP(A76,[1]TDSheet!$A:$Q,17,0)</f>
        <v>6</v>
      </c>
      <c r="R76" s="2">
        <f>VLOOKUP(A76,[1]TDSheet!$A:$R,18,0)</f>
        <v>5.4</v>
      </c>
      <c r="S76" s="2">
        <f>VLOOKUP(A76,[1]TDSheet!$A:$L,12,0)</f>
        <v>1</v>
      </c>
      <c r="T76" s="22" t="str">
        <f>VLOOKUP(A76,[1]TDSheet!$A:$T,20,0)</f>
        <v>необходимо увеличить продажи</v>
      </c>
    </row>
    <row r="77" spans="1:20" ht="11.1" customHeight="1" outlineLevel="1" x14ac:dyDescent="0.2">
      <c r="A77" s="8" t="s">
        <v>82</v>
      </c>
      <c r="B77" s="8" t="s">
        <v>10</v>
      </c>
      <c r="C77" s="9">
        <v>285.17</v>
      </c>
      <c r="D77" s="9">
        <v>207.42</v>
      </c>
      <c r="E77" s="9">
        <v>44.64</v>
      </c>
      <c r="F77" s="21">
        <f>447.95+F83</f>
        <v>393.32299999999998</v>
      </c>
      <c r="G77" s="18">
        <f>VLOOKUP(A77,[1]TDSheet!$A:$G,7,0)</f>
        <v>1</v>
      </c>
      <c r="L77" s="2">
        <f t="shared" si="7"/>
        <v>8.9280000000000008</v>
      </c>
      <c r="M77" s="43"/>
      <c r="N77" s="25"/>
      <c r="O77" s="2">
        <f t="shared" si="9"/>
        <v>44.054995519713252</v>
      </c>
      <c r="P77" s="2">
        <f t="shared" si="10"/>
        <v>44.054995519713252</v>
      </c>
      <c r="Q77" s="2">
        <f>VLOOKUP(A77,[1]TDSheet!$A:$Q,17,0)</f>
        <v>7.3360000000000003</v>
      </c>
      <c r="R77" s="2">
        <f>VLOOKUP(A77,[1]TDSheet!$A:$R,18,0)</f>
        <v>11.192</v>
      </c>
      <c r="S77" s="2">
        <f>VLOOKUP(A77,[1]TDSheet!$A:$L,12,0)</f>
        <v>11.2</v>
      </c>
      <c r="T77" s="22" t="str">
        <f>VLOOKUP(A77,[1]TDSheet!$A:$T,20,0)</f>
        <v>необходимо увеличить продажи</v>
      </c>
    </row>
    <row r="78" spans="1:20" ht="11.1" customHeight="1" outlineLevel="1" x14ac:dyDescent="0.2">
      <c r="A78" s="8" t="s">
        <v>83</v>
      </c>
      <c r="B78" s="8" t="s">
        <v>15</v>
      </c>
      <c r="C78" s="9">
        <v>56</v>
      </c>
      <c r="D78" s="9">
        <v>3</v>
      </c>
      <c r="E78" s="9">
        <v>12</v>
      </c>
      <c r="F78" s="9">
        <v>43</v>
      </c>
      <c r="G78" s="18">
        <f>VLOOKUP(A78,[1]TDSheet!$A:$G,7,0)</f>
        <v>0</v>
      </c>
      <c r="L78" s="2">
        <f t="shared" si="7"/>
        <v>2.4</v>
      </c>
      <c r="M78" s="43"/>
      <c r="N78" s="25"/>
      <c r="O78" s="2">
        <f t="shared" si="9"/>
        <v>17.916666666666668</v>
      </c>
      <c r="P78" s="2">
        <f t="shared" si="10"/>
        <v>17.916666666666668</v>
      </c>
      <c r="Q78" s="2">
        <f>VLOOKUP(A78,[1]TDSheet!$A:$Q,17,0)</f>
        <v>0</v>
      </c>
      <c r="R78" s="2">
        <f>VLOOKUP(A78,[1]TDSheet!$A:$R,18,0)</f>
        <v>0</v>
      </c>
      <c r="S78" s="2">
        <f>VLOOKUP(A78,[1]TDSheet!$A:$L,12,0)</f>
        <v>8.8000000000000007</v>
      </c>
      <c r="T78" s="23" t="str">
        <f>VLOOKUP(A78,[1]TDSheet!$A:$T,20,0)</f>
        <v>не в матрице</v>
      </c>
    </row>
    <row r="79" spans="1:20" ht="11.1" customHeight="1" outlineLevel="1" x14ac:dyDescent="0.2">
      <c r="A79" s="8" t="s">
        <v>84</v>
      </c>
      <c r="B79" s="8" t="s">
        <v>15</v>
      </c>
      <c r="C79" s="9">
        <v>9</v>
      </c>
      <c r="D79" s="9"/>
      <c r="E79" s="9"/>
      <c r="F79" s="9">
        <v>9</v>
      </c>
      <c r="G79" s="18">
        <f>VLOOKUP(A79,[1]TDSheet!$A:$G,7,0)</f>
        <v>0</v>
      </c>
      <c r="L79" s="2">
        <f t="shared" si="7"/>
        <v>0</v>
      </c>
      <c r="M79" s="43"/>
      <c r="N79" s="25"/>
      <c r="O79" s="2" t="e">
        <f t="shared" si="9"/>
        <v>#DIV/0!</v>
      </c>
      <c r="P79" s="2" t="e">
        <f t="shared" si="10"/>
        <v>#DIV/0!</v>
      </c>
      <c r="Q79" s="2">
        <f>VLOOKUP(A79,[1]TDSheet!$A:$Q,17,0)</f>
        <v>0.2</v>
      </c>
      <c r="R79" s="2">
        <f>VLOOKUP(A79,[1]TDSheet!$A:$R,18,0)</f>
        <v>0</v>
      </c>
      <c r="S79" s="2">
        <f>VLOOKUP(A79,[1]TDSheet!$A:$L,12,0)</f>
        <v>0</v>
      </c>
      <c r="T79" s="23" t="str">
        <f>VLOOKUP(A79,[1]TDSheet!$A:$T,20,0)</f>
        <v>не в матрице</v>
      </c>
    </row>
    <row r="80" spans="1:20" ht="11.1" customHeight="1" outlineLevel="1" x14ac:dyDescent="0.2">
      <c r="A80" s="8" t="s">
        <v>85</v>
      </c>
      <c r="B80" s="8" t="s">
        <v>10</v>
      </c>
      <c r="C80" s="9">
        <v>14.487</v>
      </c>
      <c r="D80" s="9"/>
      <c r="E80" s="9">
        <v>1.5229999999999999</v>
      </c>
      <c r="F80" s="9">
        <v>12.964</v>
      </c>
      <c r="G80" s="18">
        <f>VLOOKUP(A80,[1]TDSheet!$A:$G,7,0)</f>
        <v>0</v>
      </c>
      <c r="L80" s="2">
        <f t="shared" si="7"/>
        <v>0.30459999999999998</v>
      </c>
      <c r="M80" s="43"/>
      <c r="N80" s="25"/>
      <c r="O80" s="2">
        <f t="shared" si="9"/>
        <v>42.5607353906763</v>
      </c>
      <c r="P80" s="2">
        <f t="shared" si="10"/>
        <v>42.5607353906763</v>
      </c>
      <c r="Q80" s="2">
        <f>VLOOKUP(A80,[1]TDSheet!$A:$Q,17,0)</f>
        <v>0</v>
      </c>
      <c r="R80" s="2">
        <f>VLOOKUP(A80,[1]TDSheet!$A:$R,18,0)</f>
        <v>0</v>
      </c>
      <c r="S80" s="2">
        <f>VLOOKUP(A80,[1]TDSheet!$A:$L,12,0)</f>
        <v>0</v>
      </c>
      <c r="T80" s="23" t="str">
        <f>VLOOKUP(A80,[1]TDSheet!$A:$T,20,0)</f>
        <v>не в матрице</v>
      </c>
    </row>
    <row r="81" spans="1:20" ht="11.1" customHeight="1" outlineLevel="1" x14ac:dyDescent="0.2">
      <c r="A81" s="8" t="s">
        <v>86</v>
      </c>
      <c r="B81" s="8" t="s">
        <v>15</v>
      </c>
      <c r="C81" s="9">
        <v>-1</v>
      </c>
      <c r="D81" s="9">
        <v>30</v>
      </c>
      <c r="E81" s="9"/>
      <c r="F81" s="9">
        <v>19</v>
      </c>
      <c r="G81" s="18">
        <f>VLOOKUP(A81,[1]TDSheet!$A:$G,7,0)</f>
        <v>0</v>
      </c>
      <c r="L81" s="2">
        <f t="shared" si="7"/>
        <v>0</v>
      </c>
      <c r="M81" s="43"/>
      <c r="N81" s="25"/>
      <c r="O81" s="2" t="e">
        <f t="shared" si="9"/>
        <v>#DIV/0!</v>
      </c>
      <c r="P81" s="2" t="e">
        <f t="shared" si="10"/>
        <v>#DIV/0!</v>
      </c>
      <c r="Q81" s="2">
        <f>VLOOKUP(A81,[1]TDSheet!$A:$Q,17,0)</f>
        <v>0</v>
      </c>
      <c r="R81" s="2">
        <f>VLOOKUP(A81,[1]TDSheet!$A:$R,18,0)</f>
        <v>0</v>
      </c>
      <c r="S81" s="2">
        <f>VLOOKUP(A81,[1]TDSheet!$A:$L,12,0)</f>
        <v>0.2</v>
      </c>
      <c r="T81" s="23" t="str">
        <f>VLOOKUP(A81,[1]TDSheet!$A:$T,20,0)</f>
        <v>не в матрице</v>
      </c>
    </row>
    <row r="82" spans="1:20" ht="11.1" customHeight="1" outlineLevel="1" x14ac:dyDescent="0.2">
      <c r="A82" s="8" t="s">
        <v>87</v>
      </c>
      <c r="B82" s="8" t="s">
        <v>15</v>
      </c>
      <c r="C82" s="10"/>
      <c r="D82" s="9">
        <v>60</v>
      </c>
      <c r="E82" s="9"/>
      <c r="F82" s="9">
        <v>60</v>
      </c>
      <c r="G82" s="18">
        <v>0</v>
      </c>
      <c r="L82" s="2">
        <f t="shared" si="7"/>
        <v>0</v>
      </c>
      <c r="M82" s="43"/>
      <c r="N82" s="25"/>
      <c r="O82" s="2" t="e">
        <f t="shared" si="9"/>
        <v>#DIV/0!</v>
      </c>
      <c r="P82" s="2" t="e">
        <f t="shared" si="10"/>
        <v>#DIV/0!</v>
      </c>
      <c r="Q82" s="2">
        <v>0</v>
      </c>
      <c r="R82" s="2">
        <v>0</v>
      </c>
      <c r="S82" s="2">
        <v>0</v>
      </c>
      <c r="T82" s="24" t="s">
        <v>108</v>
      </c>
    </row>
    <row r="83" spans="1:20" ht="11.1" customHeight="1" outlineLevel="1" x14ac:dyDescent="0.2">
      <c r="A83" s="19" t="s">
        <v>88</v>
      </c>
      <c r="B83" s="8" t="s">
        <v>10</v>
      </c>
      <c r="C83" s="9">
        <v>-30.347000000000001</v>
      </c>
      <c r="D83" s="9"/>
      <c r="E83" s="9">
        <v>24.28</v>
      </c>
      <c r="F83" s="21">
        <v>-54.627000000000002</v>
      </c>
      <c r="G83" s="18">
        <f>VLOOKUP(A83,[1]TDSheet!$A:$G,7,0)</f>
        <v>0</v>
      </c>
      <c r="L83" s="2">
        <f t="shared" si="7"/>
        <v>4.8559999999999999</v>
      </c>
      <c r="M83" s="43"/>
      <c r="N83" s="25"/>
      <c r="O83" s="2">
        <f t="shared" si="9"/>
        <v>-11.249382207578254</v>
      </c>
      <c r="P83" s="2">
        <f t="shared" si="10"/>
        <v>-11.249382207578254</v>
      </c>
      <c r="Q83" s="2">
        <f>VLOOKUP(A83,[1]TDSheet!$A:$Q,17,0)</f>
        <v>3.528</v>
      </c>
      <c r="R83" s="2">
        <f>VLOOKUP(A83,[1]TDSheet!$A:$R,18,0)</f>
        <v>4.6814</v>
      </c>
      <c r="S83" s="2">
        <f>VLOOKUP(A83,[1]TDSheet!$A:$L,12,0)</f>
        <v>4.4000000000000004</v>
      </c>
    </row>
    <row r="84" spans="1:20" ht="11.1" customHeight="1" outlineLevel="1" x14ac:dyDescent="0.2">
      <c r="A84" s="19" t="s">
        <v>89</v>
      </c>
      <c r="B84" s="8" t="s">
        <v>15</v>
      </c>
      <c r="C84" s="9">
        <v>-208</v>
      </c>
      <c r="D84" s="9">
        <v>4</v>
      </c>
      <c r="E84" s="9">
        <v>218</v>
      </c>
      <c r="F84" s="20">
        <v>-423</v>
      </c>
      <c r="G84" s="18">
        <f>VLOOKUP(A84,[1]TDSheet!$A:$G,7,0)</f>
        <v>0</v>
      </c>
      <c r="L84" s="2">
        <f t="shared" si="7"/>
        <v>43.6</v>
      </c>
      <c r="M84" s="43"/>
      <c r="N84" s="25"/>
      <c r="O84" s="2">
        <f t="shared" si="9"/>
        <v>-9.7018348623853203</v>
      </c>
      <c r="P84" s="2">
        <f t="shared" si="10"/>
        <v>-9.7018348623853203</v>
      </c>
      <c r="Q84" s="2">
        <f>VLOOKUP(A84,[1]TDSheet!$A:$Q,17,0)</f>
        <v>19.399999999999999</v>
      </c>
      <c r="R84" s="2">
        <f>VLOOKUP(A84,[1]TDSheet!$A:$R,18,0)</f>
        <v>45.8</v>
      </c>
      <c r="S84" s="2">
        <f>VLOOKUP(A84,[1]TDSheet!$A:$L,12,0)</f>
        <v>42.2</v>
      </c>
    </row>
    <row r="85" spans="1:20" ht="21.95" customHeight="1" outlineLevel="1" x14ac:dyDescent="0.2">
      <c r="A85" s="19" t="s">
        <v>90</v>
      </c>
      <c r="B85" s="8" t="s">
        <v>10</v>
      </c>
      <c r="C85" s="10"/>
      <c r="D85" s="9"/>
      <c r="E85" s="9">
        <v>0.72299999999999998</v>
      </c>
      <c r="F85" s="21">
        <v>-0.72299999999999998</v>
      </c>
      <c r="G85" s="18">
        <v>0</v>
      </c>
      <c r="L85" s="2">
        <f t="shared" si="7"/>
        <v>0.14460000000000001</v>
      </c>
      <c r="M85" s="43"/>
      <c r="N85" s="25"/>
      <c r="O85" s="2">
        <f t="shared" si="9"/>
        <v>-5</v>
      </c>
      <c r="P85" s="2">
        <f t="shared" si="10"/>
        <v>-5</v>
      </c>
      <c r="Q85" s="2">
        <v>0</v>
      </c>
      <c r="R85" s="2">
        <v>0</v>
      </c>
      <c r="S85" s="2">
        <v>0</v>
      </c>
    </row>
    <row r="86" spans="1:20" ht="11.1" customHeight="1" outlineLevel="1" x14ac:dyDescent="0.2">
      <c r="A86" s="19" t="s">
        <v>91</v>
      </c>
      <c r="B86" s="8" t="s">
        <v>15</v>
      </c>
      <c r="C86" s="9">
        <v>-11</v>
      </c>
      <c r="D86" s="9"/>
      <c r="E86" s="9">
        <v>24</v>
      </c>
      <c r="F86" s="21">
        <v>-35</v>
      </c>
      <c r="G86" s="18">
        <f>VLOOKUP(A86,[1]TDSheet!$A:$G,7,0)</f>
        <v>0</v>
      </c>
      <c r="L86" s="2">
        <f t="shared" si="7"/>
        <v>4.8</v>
      </c>
      <c r="M86" s="43"/>
      <c r="N86" s="25"/>
      <c r="O86" s="2">
        <f t="shared" si="9"/>
        <v>-7.291666666666667</v>
      </c>
      <c r="P86" s="2">
        <f t="shared" si="10"/>
        <v>-7.291666666666667</v>
      </c>
      <c r="Q86" s="2">
        <f>VLOOKUP(A86,[1]TDSheet!$A:$Q,17,0)</f>
        <v>0</v>
      </c>
      <c r="R86" s="2">
        <f>VLOOKUP(A86,[1]TDSheet!$A:$R,18,0)</f>
        <v>0.2</v>
      </c>
      <c r="S86" s="2">
        <f>VLOOKUP(A86,[1]TDSheet!$A:$L,12,0)</f>
        <v>2.8</v>
      </c>
    </row>
    <row r="87" spans="1:20" ht="11.1" customHeight="1" outlineLevel="1" x14ac:dyDescent="0.2">
      <c r="A87" s="19" t="s">
        <v>92</v>
      </c>
      <c r="B87" s="8" t="s">
        <v>15</v>
      </c>
      <c r="C87" s="9">
        <v>-1</v>
      </c>
      <c r="D87" s="9"/>
      <c r="E87" s="9"/>
      <c r="F87" s="21">
        <v>-1</v>
      </c>
      <c r="G87" s="18">
        <f>VLOOKUP(A87,[1]TDSheet!$A:$G,7,0)</f>
        <v>0</v>
      </c>
      <c r="L87" s="2">
        <f t="shared" si="7"/>
        <v>0</v>
      </c>
      <c r="M87" s="43"/>
      <c r="N87" s="25"/>
      <c r="O87" s="2" t="e">
        <f t="shared" si="9"/>
        <v>#DIV/0!</v>
      </c>
      <c r="P87" s="2" t="e">
        <f t="shared" si="10"/>
        <v>#DIV/0!</v>
      </c>
      <c r="Q87" s="2">
        <f>VLOOKUP(A87,[1]TDSheet!$A:$Q,17,0)</f>
        <v>8.8000000000000007</v>
      </c>
      <c r="R87" s="2">
        <f>VLOOKUP(A87,[1]TDSheet!$A:$R,18,0)</f>
        <v>0</v>
      </c>
      <c r="S87" s="2">
        <f>VLOOKUP(A87,[1]TDSheet!$A:$L,12,0)</f>
        <v>0.2</v>
      </c>
    </row>
    <row r="88" spans="1:20" ht="11.1" customHeight="1" outlineLevel="1" x14ac:dyDescent="0.2">
      <c r="A88" s="19" t="s">
        <v>93</v>
      </c>
      <c r="B88" s="8" t="s">
        <v>15</v>
      </c>
      <c r="C88" s="9">
        <v>-77</v>
      </c>
      <c r="D88" s="9">
        <v>6</v>
      </c>
      <c r="E88" s="9">
        <v>80</v>
      </c>
      <c r="F88" s="21">
        <v>-155</v>
      </c>
      <c r="G88" s="18">
        <f>VLOOKUP(A88,[1]TDSheet!$A:$G,7,0)</f>
        <v>0</v>
      </c>
      <c r="L88" s="2">
        <f t="shared" si="7"/>
        <v>16</v>
      </c>
      <c r="M88" s="43"/>
      <c r="N88" s="25"/>
      <c r="O88" s="2">
        <f t="shared" si="9"/>
        <v>-9.6875</v>
      </c>
      <c r="P88" s="2">
        <f t="shared" si="10"/>
        <v>-9.6875</v>
      </c>
      <c r="Q88" s="2">
        <f>VLOOKUP(A88,[1]TDSheet!$A:$Q,17,0)</f>
        <v>2.4</v>
      </c>
      <c r="R88" s="2">
        <f>VLOOKUP(A88,[1]TDSheet!$A:$R,18,0)</f>
        <v>10</v>
      </c>
      <c r="S88" s="2">
        <f>VLOOKUP(A88,[1]TDSheet!$A:$L,12,0)</f>
        <v>15.4</v>
      </c>
    </row>
    <row r="89" spans="1:20" ht="11.45" customHeight="1" x14ac:dyDescent="0.2">
      <c r="N89" s="25"/>
    </row>
    <row r="90" spans="1:20" ht="11.45" customHeight="1" x14ac:dyDescent="0.2">
      <c r="N90" s="25"/>
    </row>
    <row r="91" spans="1:20" ht="11.45" customHeight="1" thickBot="1" x14ac:dyDescent="0.25">
      <c r="N91" s="27"/>
    </row>
    <row r="92" spans="1:20" ht="11.45" customHeight="1" x14ac:dyDescent="0.2">
      <c r="A92" s="28" t="s">
        <v>109</v>
      </c>
      <c r="B92" s="29" t="s">
        <v>15</v>
      </c>
      <c r="C92" s="54" t="s">
        <v>114</v>
      </c>
      <c r="D92" s="54"/>
      <c r="E92" s="54"/>
      <c r="F92" s="54"/>
      <c r="G92" s="54"/>
      <c r="H92" s="30"/>
      <c r="I92" s="30"/>
      <c r="J92" s="30"/>
      <c r="K92" s="30"/>
      <c r="L92" s="30"/>
      <c r="M92" s="44"/>
      <c r="N92" s="31">
        <v>20</v>
      </c>
      <c r="O92" s="30"/>
      <c r="P92" s="30"/>
      <c r="Q92" s="30"/>
      <c r="R92" s="30"/>
      <c r="S92" s="30"/>
      <c r="T92" s="32" t="s">
        <v>108</v>
      </c>
    </row>
    <row r="93" spans="1:20" ht="11.45" customHeight="1" x14ac:dyDescent="0.2">
      <c r="A93" s="33" t="s">
        <v>110</v>
      </c>
      <c r="B93" s="34" t="s">
        <v>15</v>
      </c>
      <c r="C93" s="55"/>
      <c r="D93" s="55"/>
      <c r="E93" s="55"/>
      <c r="F93" s="55"/>
      <c r="G93" s="55"/>
      <c r="H93" s="35"/>
      <c r="I93" s="35"/>
      <c r="J93" s="35"/>
      <c r="K93" s="35"/>
      <c r="L93" s="35"/>
      <c r="M93" s="45"/>
      <c r="N93" s="26">
        <v>20</v>
      </c>
      <c r="O93" s="35"/>
      <c r="P93" s="35"/>
      <c r="Q93" s="35"/>
      <c r="R93" s="35"/>
      <c r="S93" s="35"/>
      <c r="T93" s="36" t="s">
        <v>108</v>
      </c>
    </row>
    <row r="94" spans="1:20" ht="11.45" customHeight="1" x14ac:dyDescent="0.2">
      <c r="A94" s="33" t="s">
        <v>111</v>
      </c>
      <c r="B94" s="34" t="s">
        <v>15</v>
      </c>
      <c r="C94" s="55"/>
      <c r="D94" s="55"/>
      <c r="E94" s="55"/>
      <c r="F94" s="55"/>
      <c r="G94" s="55"/>
      <c r="H94" s="35"/>
      <c r="I94" s="35"/>
      <c r="J94" s="35"/>
      <c r="K94" s="35"/>
      <c r="L94" s="35"/>
      <c r="M94" s="45"/>
      <c r="N94" s="26">
        <v>20</v>
      </c>
      <c r="O94" s="35"/>
      <c r="P94" s="35"/>
      <c r="Q94" s="35"/>
      <c r="R94" s="35"/>
      <c r="S94" s="35"/>
      <c r="T94" s="36" t="s">
        <v>108</v>
      </c>
    </row>
    <row r="95" spans="1:20" ht="11.45" customHeight="1" x14ac:dyDescent="0.2">
      <c r="A95" s="33" t="s">
        <v>112</v>
      </c>
      <c r="B95" s="34" t="s">
        <v>15</v>
      </c>
      <c r="C95" s="55"/>
      <c r="D95" s="55"/>
      <c r="E95" s="55"/>
      <c r="F95" s="55"/>
      <c r="G95" s="55"/>
      <c r="H95" s="35"/>
      <c r="I95" s="35"/>
      <c r="J95" s="35"/>
      <c r="K95" s="35"/>
      <c r="L95" s="35"/>
      <c r="M95" s="45"/>
      <c r="N95" s="26">
        <v>20</v>
      </c>
      <c r="O95" s="35"/>
      <c r="P95" s="35"/>
      <c r="Q95" s="35"/>
      <c r="R95" s="35"/>
      <c r="S95" s="35"/>
      <c r="T95" s="36" t="s">
        <v>108</v>
      </c>
    </row>
    <row r="96" spans="1:20" ht="11.45" customHeight="1" thickBot="1" x14ac:dyDescent="0.25">
      <c r="A96" s="37" t="s">
        <v>113</v>
      </c>
      <c r="B96" s="38" t="s">
        <v>15</v>
      </c>
      <c r="C96" s="56"/>
      <c r="D96" s="56"/>
      <c r="E96" s="56"/>
      <c r="F96" s="56"/>
      <c r="G96" s="56"/>
      <c r="H96" s="39"/>
      <c r="I96" s="39"/>
      <c r="J96" s="39"/>
      <c r="K96" s="39"/>
      <c r="L96" s="39"/>
      <c r="M96" s="46"/>
      <c r="N96" s="40">
        <v>100</v>
      </c>
      <c r="O96" s="39"/>
      <c r="P96" s="39"/>
      <c r="Q96" s="39"/>
      <c r="R96" s="39"/>
      <c r="S96" s="39"/>
      <c r="T96" s="41" t="s">
        <v>108</v>
      </c>
    </row>
  </sheetData>
  <autoFilter ref="A3:V88" xr:uid="{00000000-0009-0000-0000-000000000000}"/>
  <mergeCells count="1">
    <mergeCell ref="C92:G96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2023-09-26T08:35:59Z</dcterms:modified>
</cp:coreProperties>
</file>