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варог на Крым\"/>
    </mc:Choice>
  </mc:AlternateContent>
  <xr:revisionPtr revIDLastSave="0" documentId="13_ncr:1_{1A471E77-E8C7-4749-8B41-E82DF8B4A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V441" i="1" s="1"/>
  <c r="M439" i="1"/>
  <c r="U437" i="1"/>
  <c r="U436" i="1"/>
  <c r="W435" i="1"/>
  <c r="V435" i="1"/>
  <c r="M435" i="1"/>
  <c r="V434" i="1"/>
  <c r="M434" i="1"/>
  <c r="U430" i="1"/>
  <c r="U429" i="1"/>
  <c r="V428" i="1"/>
  <c r="W428" i="1" s="1"/>
  <c r="M428" i="1"/>
  <c r="W427" i="1"/>
  <c r="W429" i="1" s="1"/>
  <c r="V427" i="1"/>
  <c r="M427" i="1"/>
  <c r="U425" i="1"/>
  <c r="V424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V418" i="1"/>
  <c r="V425" i="1" s="1"/>
  <c r="M418" i="1"/>
  <c r="U416" i="1"/>
  <c r="U415" i="1"/>
  <c r="W414" i="1"/>
  <c r="V414" i="1"/>
  <c r="M414" i="1"/>
  <c r="V413" i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W388" i="1" s="1"/>
  <c r="V381" i="1"/>
  <c r="M381" i="1"/>
  <c r="U379" i="1"/>
  <c r="V378" i="1"/>
  <c r="U378" i="1"/>
  <c r="W377" i="1"/>
  <c r="V377" i="1"/>
  <c r="M377" i="1"/>
  <c r="V376" i="1"/>
  <c r="M376" i="1"/>
  <c r="U373" i="1"/>
  <c r="U372" i="1"/>
  <c r="V371" i="1"/>
  <c r="U369" i="1"/>
  <c r="U368" i="1"/>
  <c r="W367" i="1"/>
  <c r="V367" i="1"/>
  <c r="M367" i="1"/>
  <c r="V366" i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W339" i="1" s="1"/>
  <c r="M339" i="1"/>
  <c r="W338" i="1"/>
  <c r="W351" i="1" s="1"/>
  <c r="V338" i="1"/>
  <c r="M338" i="1"/>
  <c r="U336" i="1"/>
  <c r="V335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M321" i="1"/>
  <c r="W320" i="1"/>
  <c r="V320" i="1"/>
  <c r="M320" i="1"/>
  <c r="U318" i="1"/>
  <c r="V317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M309" i="1"/>
  <c r="W308" i="1"/>
  <c r="V308" i="1"/>
  <c r="M308" i="1"/>
  <c r="U305" i="1"/>
  <c r="V304" i="1"/>
  <c r="U304" i="1"/>
  <c r="W303" i="1"/>
  <c r="W304" i="1" s="1"/>
  <c r="V303" i="1"/>
  <c r="V305" i="1" s="1"/>
  <c r="M303" i="1"/>
  <c r="U301" i="1"/>
  <c r="V300" i="1"/>
  <c r="U300" i="1"/>
  <c r="W299" i="1"/>
  <c r="W300" i="1" s="1"/>
  <c r="V299" i="1"/>
  <c r="V301" i="1" s="1"/>
  <c r="M299" i="1"/>
  <c r="U297" i="1"/>
  <c r="U296" i="1"/>
  <c r="W295" i="1"/>
  <c r="V295" i="1"/>
  <c r="M295" i="1"/>
  <c r="V294" i="1"/>
  <c r="V296" i="1" s="1"/>
  <c r="M294" i="1"/>
  <c r="U292" i="1"/>
  <c r="U291" i="1"/>
  <c r="V290" i="1"/>
  <c r="W290" i="1" s="1"/>
  <c r="M290" i="1"/>
  <c r="W289" i="1"/>
  <c r="V289" i="1"/>
  <c r="M289" i="1"/>
  <c r="V288" i="1"/>
  <c r="W288" i="1" s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W268" i="1"/>
  <c r="V268" i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W164" i="1" s="1"/>
  <c r="M164" i="1"/>
  <c r="W163" i="1"/>
  <c r="W180" i="1" s="1"/>
  <c r="V163" i="1"/>
  <c r="V180" i="1" s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68" i="1" s="1"/>
  <c r="M134" i="1"/>
  <c r="U131" i="1"/>
  <c r="U130" i="1"/>
  <c r="V129" i="1"/>
  <c r="W129" i="1" s="1"/>
  <c r="M129" i="1"/>
  <c r="W128" i="1"/>
  <c r="V128" i="1"/>
  <c r="M128" i="1"/>
  <c r="V127" i="1"/>
  <c r="G468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W112" i="1"/>
  <c r="V112" i="1"/>
  <c r="M112" i="1"/>
  <c r="V111" i="1"/>
  <c r="W111" i="1" s="1"/>
  <c r="V110" i="1"/>
  <c r="W110" i="1" s="1"/>
  <c r="M110" i="1"/>
  <c r="W109" i="1"/>
  <c r="V109" i="1"/>
  <c r="V115" i="1" s="1"/>
  <c r="M109" i="1"/>
  <c r="U107" i="1"/>
  <c r="U106" i="1"/>
  <c r="W105" i="1"/>
  <c r="V105" i="1"/>
  <c r="W104" i="1"/>
  <c r="V104" i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7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W85" i="1"/>
  <c r="V85" i="1"/>
  <c r="V95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V83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V23" i="1"/>
  <c r="U23" i="1"/>
  <c r="W22" i="1"/>
  <c r="W23" i="1" s="1"/>
  <c r="V22" i="1"/>
  <c r="M22" i="1"/>
  <c r="H10" i="1"/>
  <c r="F10" i="1"/>
  <c r="J9" i="1"/>
  <c r="F9" i="1"/>
  <c r="A9" i="1"/>
  <c r="A10" i="1" s="1"/>
  <c r="D7" i="1"/>
  <c r="N6" i="1"/>
  <c r="M2" i="1"/>
  <c r="U458" i="1" l="1"/>
  <c r="U461" i="1"/>
  <c r="W94" i="1"/>
  <c r="W114" i="1"/>
  <c r="V49" i="1"/>
  <c r="V55" i="1"/>
  <c r="V73" i="1"/>
  <c r="V82" i="1"/>
  <c r="V94" i="1"/>
  <c r="V114" i="1"/>
  <c r="V131" i="1"/>
  <c r="V142" i="1"/>
  <c r="V154" i="1"/>
  <c r="V160" i="1"/>
  <c r="V185" i="1"/>
  <c r="V33" i="1"/>
  <c r="V37" i="1"/>
  <c r="V106" i="1"/>
  <c r="V123" i="1"/>
  <c r="V149" i="1"/>
  <c r="V181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N468" i="1"/>
  <c r="V313" i="1"/>
  <c r="W321" i="1"/>
  <c r="W324" i="1" s="1"/>
  <c r="V325" i="1"/>
  <c r="V352" i="1"/>
  <c r="V359" i="1"/>
  <c r="W354" i="1"/>
  <c r="W358" i="1" s="1"/>
  <c r="V358" i="1"/>
  <c r="W368" i="1"/>
  <c r="W366" i="1"/>
  <c r="V368" i="1"/>
  <c r="V430" i="1"/>
  <c r="V437" i="1"/>
  <c r="W434" i="1"/>
  <c r="W436" i="1" s="1"/>
  <c r="R468" i="1"/>
  <c r="V436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F468" i="1"/>
  <c r="V122" i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J468" i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W424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<sst xmlns="http://schemas.openxmlformats.org/spreadsheetml/2006/main" count="1653" uniqueCount="624">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</sst>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435" zoomScaleNormal="100" zoomScaleSheetLayoutView="100" workbookViewId="0">
      <selection activeCell="U295" sqref="U29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45194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0.33333333333333331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200</v>
      </c>
      <c r="V227" s="304">
        <f>IFERROR(IF(U227="",0,CEILING((U227/$H227),1)*$H227),"")</f>
        <v>201.60000000000002</v>
      </c>
      <c r="W227" s="37">
        <f>IFERROR(IF(V227=0,"",ROUNDUP(V227/H227,0)*0.02175),"")</f>
        <v>0.52200000000000002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23.80952380952381</v>
      </c>
      <c r="V231" s="305">
        <f>IFERROR(V227/H227,"0")+IFERROR(V228/H228,"0")+IFERROR(V229/H229,"0")+IFERROR(V230/H230,"0")</f>
        <v>24</v>
      </c>
      <c r="W231" s="305">
        <f>IFERROR(IF(W227="",0,W227),"0")+IFERROR(IF(W228="",0,W228),"0")+IFERROR(IF(W229="",0,W229),"0")+IFERROR(IF(W230="",0,W230),"0")</f>
        <v>0.52200000000000002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200</v>
      </c>
      <c r="V232" s="305">
        <f>IFERROR(SUM(V227:V230),"0")</f>
        <v>201.60000000000002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0</v>
      </c>
      <c r="V291" s="305">
        <f>IFERROR(V283/H283,"0")+IFERROR(V284/H284,"0")+IFERROR(V285/H285,"0")+IFERROR(V286/H286,"0")+IFERROR(V287/H287,"0")+IFERROR(V288/H288,"0")+IFERROR(V289/H289,"0")+IFERROR(V290/H290,"0")</f>
        <v>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0</v>
      </c>
      <c r="V292" s="305">
        <f>IFERROR(SUM(V283:V290),"0")</f>
        <v>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1600</v>
      </c>
      <c r="V294" s="304">
        <f>IFERROR(IF(U294="",0,CEILING((U294/$H294),1)*$H294),"")</f>
        <v>1605</v>
      </c>
      <c r="W294" s="37">
        <f>IFERROR(IF(V294=0,"",ROUNDUP(V294/H294,0)*0.02175),"")</f>
        <v>2.3272499999999998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106.66666666666667</v>
      </c>
      <c r="V296" s="305">
        <f>IFERROR(V294/H294,"0")+IFERROR(V295/H295,"0")</f>
        <v>107</v>
      </c>
      <c r="W296" s="305">
        <f>IFERROR(IF(W294="",0,W294),"0")+IFERROR(IF(W295="",0,W295),"0")</f>
        <v>2.3272499999999998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1600</v>
      </c>
      <c r="V297" s="305">
        <f>IFERROR(SUM(V294:V295),"0")</f>
        <v>1605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350</v>
      </c>
      <c r="V299" s="304">
        <f>IFERROR(IF(U299="",0,CEILING((U299/$H299),1)*$H299),"")</f>
        <v>351</v>
      </c>
      <c r="W299" s="37">
        <f>IFERROR(IF(V299=0,"",ROUNDUP(V299/H299,0)*0.02175),"")</f>
        <v>0.9787499999999999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44.871794871794876</v>
      </c>
      <c r="V300" s="305">
        <f>IFERROR(V299/H299,"0")</f>
        <v>45</v>
      </c>
      <c r="W300" s="305">
        <f>IFERROR(IF(W299="",0,W299),"0")</f>
        <v>0.9787499999999999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350</v>
      </c>
      <c r="V301" s="305">
        <f>IFERROR(SUM(V299:V299),"0")</f>
        <v>351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150</v>
      </c>
      <c r="V303" s="304">
        <f>IFERROR(IF(U303="",0,CEILING((U303/$H303),1)*$H303),"")</f>
        <v>156</v>
      </c>
      <c r="W303" s="37">
        <f>IFERROR(IF(V303=0,"",ROUNDUP(V303/H303,0)*0.02175),"")</f>
        <v>0.43499999999999994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19.23076923076923</v>
      </c>
      <c r="V304" s="305">
        <f>IFERROR(V303/H303,"0")</f>
        <v>20</v>
      </c>
      <c r="W304" s="305">
        <f>IFERROR(IF(W303="",0,W303),"0")</f>
        <v>0.43499999999999994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150</v>
      </c>
      <c r="V305" s="305">
        <f>IFERROR(SUM(V303:V303),"0")</f>
        <v>156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50</v>
      </c>
      <c r="V315" s="304">
        <f>IFERROR(IF(U315="",0,CEILING((U315/$H315),1)*$H315),"")</f>
        <v>52.56</v>
      </c>
      <c r="W315" s="37">
        <f>IFERROR(IF(V315=0,"",ROUNDUP(V315/H315,0)*0.00753),"")</f>
        <v>9.0359999999999996E-2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11.415525114155251</v>
      </c>
      <c r="V317" s="305">
        <f>IFERROR(V315/H315,"0")+IFERROR(V316/H316,"0")</f>
        <v>12</v>
      </c>
      <c r="W317" s="305">
        <f>IFERROR(IF(W315="",0,W315),"0")+IFERROR(IF(W316="",0,W316),"0")</f>
        <v>9.0359999999999996E-2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50</v>
      </c>
      <c r="V318" s="305">
        <f>IFERROR(SUM(V315:V316),"0")</f>
        <v>52.56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200</v>
      </c>
      <c r="V340" s="304">
        <f t="shared" si="15"/>
        <v>201.60000000000002</v>
      </c>
      <c r="W340" s="37">
        <f>IFERROR(IF(V340=0,"",ROUNDUP(V340/H340,0)*0.00753),"")</f>
        <v>0.36143999999999998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47.61904761904762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48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0.36143999999999998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200</v>
      </c>
      <c r="V352" s="305">
        <f>IFERROR(SUM(V338:V350),"0")</f>
        <v>201.60000000000002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550</v>
      </c>
      <c r="V381" s="304">
        <f t="shared" ref="V381:V387" si="17">IFERROR(IF(U381="",0,CEILING((U381/$H381),1)*$H381),"")</f>
        <v>550.20000000000005</v>
      </c>
      <c r="W381" s="37">
        <f>IFERROR(IF(V381=0,"",ROUNDUP(V381/H381,0)*0.00753),"")</f>
        <v>0.98643000000000003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130.95238095238093</v>
      </c>
      <c r="V388" s="305">
        <f>IFERROR(V381/H381,"0")+IFERROR(V382/H382,"0")+IFERROR(V383/H383,"0")+IFERROR(V384/H384,"0")+IFERROR(V385/H385,"0")+IFERROR(V386/H386,"0")+IFERROR(V387/H387,"0")</f>
        <v>131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0.98643000000000003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550</v>
      </c>
      <c r="V389" s="305">
        <f>IFERROR(SUM(V381:V387),"0")</f>
        <v>550.20000000000005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350</v>
      </c>
      <c r="V402" s="304">
        <f t="shared" si="18"/>
        <v>353.76</v>
      </c>
      <c r="W402" s="37">
        <f>IFERROR(IF(V402=0,"",ROUNDUP(V402/H402,0)*0.01196),"")</f>
        <v>0.80132000000000003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66.287878787878782</v>
      </c>
      <c r="V410" s="305">
        <f>IFERROR(V401/H401,"0")+IFERROR(V402/H402,"0")+IFERROR(V403/H403,"0")+IFERROR(V404/H404,"0")+IFERROR(V405/H405,"0")+IFERROR(V406/H406,"0")+IFERROR(V407/H407,"0")+IFERROR(V408/H408,"0")+IFERROR(V409/H409,"0")</f>
        <v>67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0.80132000000000003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350</v>
      </c>
      <c r="V411" s="305">
        <f>IFERROR(SUM(V401:V409),"0")</f>
        <v>353.76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250</v>
      </c>
      <c r="V420" s="304">
        <f t="shared" si="19"/>
        <v>253.44</v>
      </c>
      <c r="W420" s="37">
        <f>IFERROR(IF(V420=0,"",ROUNDUP(V420/H420,0)*0.01196),"")</f>
        <v>0.57408000000000003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47.348484848484844</v>
      </c>
      <c r="V424" s="305">
        <f>IFERROR(V418/H418,"0")+IFERROR(V419/H419,"0")+IFERROR(V420/H420,"0")+IFERROR(V421/H421,"0")+IFERROR(V422/H422,"0")+IFERROR(V423/H423,"0")</f>
        <v>48</v>
      </c>
      <c r="W424" s="305">
        <f>IFERROR(IF(W418="",0,W418),"0")+IFERROR(IF(W419="",0,W419),"0")+IFERROR(IF(W420="",0,W420),"0")+IFERROR(IF(W421="",0,W421),"0")+IFERROR(IF(W422="",0,W422),"0")+IFERROR(IF(W423="",0,W423),"0")</f>
        <v>0.57408000000000003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250</v>
      </c>
      <c r="V425" s="305">
        <f>IFERROR(SUM(V418:V423),"0")</f>
        <v>253.44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170</v>
      </c>
      <c r="V444" s="304">
        <f>IFERROR(IF(U444="",0,CEILING((U444/$H444),1)*$H444),"")</f>
        <v>170.82</v>
      </c>
      <c r="W444" s="37">
        <f>IFERROR(IF(V444=0,"",ROUNDUP(V444/H444,0)*0.00753),"")</f>
        <v>0.29366999999999999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200</v>
      </c>
      <c r="V445" s="304">
        <f>IFERROR(IF(U445="",0,CEILING((U445/$H445),1)*$H445),"")</f>
        <v>201.48</v>
      </c>
      <c r="W445" s="37">
        <f>IFERROR(IF(V445=0,"",ROUNDUP(V445/H445,0)*0.00753),"")</f>
        <v>0.34638000000000002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84.474885844748854</v>
      </c>
      <c r="V446" s="305">
        <f>IFERROR(V444/H444,"0")+IFERROR(V445/H445,"0")</f>
        <v>85</v>
      </c>
      <c r="W446" s="305">
        <f>IFERROR(IF(W444="",0,W444),"0")+IFERROR(IF(W445="",0,W445),"0")</f>
        <v>0.64005000000000001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370</v>
      </c>
      <c r="V447" s="305">
        <f>IFERROR(SUM(V444:V445),"0")</f>
        <v>372.29999999999995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1300</v>
      </c>
      <c r="V455" s="304">
        <f>IFERROR(IF(U455="",0,CEILING((U455/$H455),1)*$H455),"")</f>
        <v>1302.5999999999999</v>
      </c>
      <c r="W455" s="37">
        <f>IFERROR(IF(V455=0,"",ROUNDUP(V455/H455,0)*0.02175),"")</f>
        <v>3.6322499999999995</v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166.66666666666666</v>
      </c>
      <c r="V456" s="305">
        <f>IFERROR(V455/H455,"0")</f>
        <v>167</v>
      </c>
      <c r="W456" s="305">
        <f>IFERROR(IF(W455="",0,W455),"0")</f>
        <v>3.6322499999999995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1300</v>
      </c>
      <c r="V457" s="305">
        <f>IFERROR(SUM(V455:V455),"0")</f>
        <v>1302.5999999999999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5370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5400.0599999999995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5671.0095124054023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5702.8739999999998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10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10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5921.0095124054023</v>
      </c>
      <c r="V461" s="305">
        <f>GrossWeightTotalR+PalletQtyTotalR*25</f>
        <v>5952.8739999999998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749.34362441211749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754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11.348929999999999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201.60000000000002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2112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52.56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201.60000000000002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550.20000000000005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607.20000000000005</v>
      </c>
      <c r="R468" s="47">
        <f>IFERROR(V434*1,"0")+IFERROR(V435*1,"0")+IFERROR(V439*1,"0")+IFERROR(V440*1,"0")+IFERROR(V444*1,"0")+IFERROR(V445*1,"0")+IFERROR(V449*1,"0")+IFERROR(V450*1,"0")</f>
        <v>372.29999999999995</v>
      </c>
      <c r="S468" s="47">
        <f>IFERROR(V455*1,"0")</f>
        <v>1302.5999999999999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2023-09-28T11:11:28Z</dcterms:modified>
</cp:coreProperties>
</file>