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ыжик на Херсон\"/>
    </mc:Choice>
  </mc:AlternateContent>
  <xr:revisionPtr revIDLastSave="0" documentId="13_ncr:1_{8D7A7351-CB66-46F3-862F-645A795C9D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57" i="1"/>
  <c r="U456" i="1"/>
  <c r="V455" i="1"/>
  <c r="M455" i="1"/>
  <c r="U452" i="1"/>
  <c r="U451" i="1"/>
  <c r="V450" i="1"/>
  <c r="W450" i="1" s="1"/>
  <c r="M450" i="1"/>
  <c r="V449" i="1"/>
  <c r="V451" i="1" s="1"/>
  <c r="M449" i="1"/>
  <c r="U447" i="1"/>
  <c r="U446" i="1"/>
  <c r="V445" i="1"/>
  <c r="W445" i="1" s="1"/>
  <c r="M445" i="1"/>
  <c r="V444" i="1"/>
  <c r="M444" i="1"/>
  <c r="U442" i="1"/>
  <c r="U441" i="1"/>
  <c r="V440" i="1"/>
  <c r="W440" i="1" s="1"/>
  <c r="M440" i="1"/>
  <c r="V439" i="1"/>
  <c r="W439" i="1" s="1"/>
  <c r="W441" i="1" s="1"/>
  <c r="M439" i="1"/>
  <c r="U437" i="1"/>
  <c r="U436" i="1"/>
  <c r="V435" i="1"/>
  <c r="W435" i="1" s="1"/>
  <c r="M435" i="1"/>
  <c r="V434" i="1"/>
  <c r="V436" i="1" s="1"/>
  <c r="M434" i="1"/>
  <c r="U430" i="1"/>
  <c r="U429" i="1"/>
  <c r="V428" i="1"/>
  <c r="W428" i="1" s="1"/>
  <c r="M428" i="1"/>
  <c r="V427" i="1"/>
  <c r="W427" i="1" s="1"/>
  <c r="W429" i="1" s="1"/>
  <c r="M427" i="1"/>
  <c r="U425" i="1"/>
  <c r="U424" i="1"/>
  <c r="V423" i="1"/>
  <c r="W423" i="1" s="1"/>
  <c r="V422" i="1"/>
  <c r="W422" i="1" s="1"/>
  <c r="V421" i="1"/>
  <c r="W421" i="1" s="1"/>
  <c r="V420" i="1"/>
  <c r="W420" i="1" s="1"/>
  <c r="M420" i="1"/>
  <c r="V419" i="1"/>
  <c r="M419" i="1"/>
  <c r="V418" i="1"/>
  <c r="W418" i="1" s="1"/>
  <c r="M418" i="1"/>
  <c r="U416" i="1"/>
  <c r="U415" i="1"/>
  <c r="V414" i="1"/>
  <c r="W414" i="1" s="1"/>
  <c r="M414" i="1"/>
  <c r="V413" i="1"/>
  <c r="V415" i="1" s="1"/>
  <c r="M413" i="1"/>
  <c r="U411" i="1"/>
  <c r="U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V402" i="1"/>
  <c r="W402" i="1" s="1"/>
  <c r="M402" i="1"/>
  <c r="V401" i="1"/>
  <c r="M401" i="1"/>
  <c r="U397" i="1"/>
  <c r="U396" i="1"/>
  <c r="V395" i="1"/>
  <c r="M395" i="1"/>
  <c r="U393" i="1"/>
  <c r="U392" i="1"/>
  <c r="V391" i="1"/>
  <c r="M391" i="1"/>
  <c r="U389" i="1"/>
  <c r="U388" i="1"/>
  <c r="V387" i="1"/>
  <c r="W387" i="1" s="1"/>
  <c r="M387" i="1"/>
  <c r="V386" i="1"/>
  <c r="W386" i="1" s="1"/>
  <c r="M386" i="1"/>
  <c r="V385" i="1"/>
  <c r="W385" i="1" s="1"/>
  <c r="M385" i="1"/>
  <c r="V384" i="1"/>
  <c r="W384" i="1" s="1"/>
  <c r="V383" i="1"/>
  <c r="W383" i="1" s="1"/>
  <c r="M383" i="1"/>
  <c r="V382" i="1"/>
  <c r="W382" i="1" s="1"/>
  <c r="M382" i="1"/>
  <c r="V381" i="1"/>
  <c r="M381" i="1"/>
  <c r="U379" i="1"/>
  <c r="U378" i="1"/>
  <c r="V377" i="1"/>
  <c r="W377" i="1" s="1"/>
  <c r="M377" i="1"/>
  <c r="V376" i="1"/>
  <c r="M376" i="1"/>
  <c r="U373" i="1"/>
  <c r="U372" i="1"/>
  <c r="V371" i="1"/>
  <c r="U369" i="1"/>
  <c r="U368" i="1"/>
  <c r="V367" i="1"/>
  <c r="W367" i="1" s="1"/>
  <c r="M367" i="1"/>
  <c r="V366" i="1"/>
  <c r="W366" i="1" s="1"/>
  <c r="M366" i="1"/>
  <c r="V365" i="1"/>
  <c r="W365" i="1" s="1"/>
  <c r="M365" i="1"/>
  <c r="U363" i="1"/>
  <c r="U362" i="1"/>
  <c r="V361" i="1"/>
  <c r="V363" i="1" s="1"/>
  <c r="M361" i="1"/>
  <c r="U359" i="1"/>
  <c r="U358" i="1"/>
  <c r="V357" i="1"/>
  <c r="W357" i="1" s="1"/>
  <c r="M357" i="1"/>
  <c r="V356" i="1"/>
  <c r="W356" i="1" s="1"/>
  <c r="M356" i="1"/>
  <c r="V355" i="1"/>
  <c r="W355" i="1" s="1"/>
  <c r="M355" i="1"/>
  <c r="V354" i="1"/>
  <c r="M354" i="1"/>
  <c r="U352" i="1"/>
  <c r="U351" i="1"/>
  <c r="V350" i="1"/>
  <c r="W350" i="1" s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V339" i="1"/>
  <c r="W339" i="1" s="1"/>
  <c r="M339" i="1"/>
  <c r="V338" i="1"/>
  <c r="M338" i="1"/>
  <c r="U336" i="1"/>
  <c r="U335" i="1"/>
  <c r="V334" i="1"/>
  <c r="W334" i="1" s="1"/>
  <c r="M334" i="1"/>
  <c r="V333" i="1"/>
  <c r="M333" i="1"/>
  <c r="U329" i="1"/>
  <c r="U328" i="1"/>
  <c r="V327" i="1"/>
  <c r="M327" i="1"/>
  <c r="U325" i="1"/>
  <c r="U324" i="1"/>
  <c r="V323" i="1"/>
  <c r="W323" i="1" s="1"/>
  <c r="M323" i="1"/>
  <c r="V322" i="1"/>
  <c r="W322" i="1" s="1"/>
  <c r="M322" i="1"/>
  <c r="V321" i="1"/>
  <c r="W321" i="1" s="1"/>
  <c r="M321" i="1"/>
  <c r="V320" i="1"/>
  <c r="W320" i="1" s="1"/>
  <c r="M320" i="1"/>
  <c r="U318" i="1"/>
  <c r="U317" i="1"/>
  <c r="V316" i="1"/>
  <c r="W316" i="1" s="1"/>
  <c r="M316" i="1"/>
  <c r="V315" i="1"/>
  <c r="M315" i="1"/>
  <c r="U313" i="1"/>
  <c r="U312" i="1"/>
  <c r="V311" i="1"/>
  <c r="W311" i="1" s="1"/>
  <c r="M311" i="1"/>
  <c r="V310" i="1"/>
  <c r="W310" i="1" s="1"/>
  <c r="M310" i="1"/>
  <c r="V309" i="1"/>
  <c r="W309" i="1" s="1"/>
  <c r="M309" i="1"/>
  <c r="V308" i="1"/>
  <c r="M308" i="1"/>
  <c r="U305" i="1"/>
  <c r="U304" i="1"/>
  <c r="V303" i="1"/>
  <c r="M303" i="1"/>
  <c r="U301" i="1"/>
  <c r="U300" i="1"/>
  <c r="V299" i="1"/>
  <c r="M299" i="1"/>
  <c r="U297" i="1"/>
  <c r="U296" i="1"/>
  <c r="V295" i="1"/>
  <c r="W295" i="1" s="1"/>
  <c r="M295" i="1"/>
  <c r="V294" i="1"/>
  <c r="W294" i="1" s="1"/>
  <c r="W296" i="1" s="1"/>
  <c r="M294" i="1"/>
  <c r="U292" i="1"/>
  <c r="U291" i="1"/>
  <c r="V290" i="1"/>
  <c r="W290" i="1" s="1"/>
  <c r="M290" i="1"/>
  <c r="V289" i="1"/>
  <c r="W289" i="1" s="1"/>
  <c r="M289" i="1"/>
  <c r="V288" i="1"/>
  <c r="W288" i="1" s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V283" i="1"/>
  <c r="W283" i="1" s="1"/>
  <c r="M283" i="1"/>
  <c r="U279" i="1"/>
  <c r="U278" i="1"/>
  <c r="V277" i="1"/>
  <c r="V279" i="1" s="1"/>
  <c r="M277" i="1"/>
  <c r="U275" i="1"/>
  <c r="U274" i="1"/>
  <c r="V273" i="1"/>
  <c r="V275" i="1" s="1"/>
  <c r="M273" i="1"/>
  <c r="U271" i="1"/>
  <c r="U270" i="1"/>
  <c r="V269" i="1"/>
  <c r="W269" i="1" s="1"/>
  <c r="M269" i="1"/>
  <c r="V268" i="1"/>
  <c r="W268" i="1" s="1"/>
  <c r="M268" i="1"/>
  <c r="V267" i="1"/>
  <c r="V271" i="1" s="1"/>
  <c r="M267" i="1"/>
  <c r="U265" i="1"/>
  <c r="U264" i="1"/>
  <c r="V263" i="1"/>
  <c r="V265" i="1" s="1"/>
  <c r="M263" i="1"/>
  <c r="U260" i="1"/>
  <c r="U259" i="1"/>
  <c r="V258" i="1"/>
  <c r="W258" i="1" s="1"/>
  <c r="M258" i="1"/>
  <c r="V257" i="1"/>
  <c r="V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W248" i="1" s="1"/>
  <c r="M248" i="1"/>
  <c r="V247" i="1"/>
  <c r="W247" i="1" s="1"/>
  <c r="M247" i="1"/>
  <c r="U244" i="1"/>
  <c r="U243" i="1"/>
  <c r="V242" i="1"/>
  <c r="W242" i="1" s="1"/>
  <c r="M242" i="1"/>
  <c r="V241" i="1"/>
  <c r="W241" i="1" s="1"/>
  <c r="M241" i="1"/>
  <c r="V240" i="1"/>
  <c r="W240" i="1" s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W218" i="1" s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M189" i="1"/>
  <c r="U186" i="1"/>
  <c r="U185" i="1"/>
  <c r="V184" i="1"/>
  <c r="W184" i="1" s="1"/>
  <c r="M184" i="1"/>
  <c r="V183" i="1"/>
  <c r="W183" i="1" s="1"/>
  <c r="W185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W156" i="1" s="1"/>
  <c r="M156" i="1"/>
  <c r="U154" i="1"/>
  <c r="U153" i="1"/>
  <c r="V152" i="1"/>
  <c r="W152" i="1" s="1"/>
  <c r="M152" i="1"/>
  <c r="V151" i="1"/>
  <c r="V153" i="1" s="1"/>
  <c r="U149" i="1"/>
  <c r="U148" i="1"/>
  <c r="V147" i="1"/>
  <c r="W147" i="1" s="1"/>
  <c r="M147" i="1"/>
  <c r="V146" i="1"/>
  <c r="V148" i="1" s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W134" i="1" s="1"/>
  <c r="M134" i="1"/>
  <c r="U131" i="1"/>
  <c r="U130" i="1"/>
  <c r="V129" i="1"/>
  <c r="W129" i="1" s="1"/>
  <c r="M129" i="1"/>
  <c r="V128" i="1"/>
  <c r="W128" i="1" s="1"/>
  <c r="M128" i="1"/>
  <c r="V127" i="1"/>
  <c r="W127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M118" i="1"/>
  <c r="U115" i="1"/>
  <c r="U114" i="1"/>
  <c r="V113" i="1"/>
  <c r="W113" i="1" s="1"/>
  <c r="V112" i="1"/>
  <c r="W112" i="1" s="1"/>
  <c r="M112" i="1"/>
  <c r="V111" i="1"/>
  <c r="W111" i="1" s="1"/>
  <c r="V110" i="1"/>
  <c r="W110" i="1" s="1"/>
  <c r="M110" i="1"/>
  <c r="V109" i="1"/>
  <c r="M109" i="1"/>
  <c r="U107" i="1"/>
  <c r="U106" i="1"/>
  <c r="V105" i="1"/>
  <c r="W105" i="1" s="1"/>
  <c r="V104" i="1"/>
  <c r="W104" i="1" s="1"/>
  <c r="M104" i="1"/>
  <c r="V103" i="1"/>
  <c r="W103" i="1" s="1"/>
  <c r="V102" i="1"/>
  <c r="W102" i="1" s="1"/>
  <c r="V101" i="1"/>
  <c r="W101" i="1" s="1"/>
  <c r="V100" i="1"/>
  <c r="W100" i="1" s="1"/>
  <c r="M100" i="1"/>
  <c r="V99" i="1"/>
  <c r="W99" i="1" s="1"/>
  <c r="M99" i="1"/>
  <c r="V98" i="1"/>
  <c r="W98" i="1" s="1"/>
  <c r="V97" i="1"/>
  <c r="W97" i="1" s="1"/>
  <c r="U95" i="1"/>
  <c r="U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W86" i="1" s="1"/>
  <c r="M86" i="1"/>
  <c r="V85" i="1"/>
  <c r="M85" i="1"/>
  <c r="U83" i="1"/>
  <c r="U82" i="1"/>
  <c r="V81" i="1"/>
  <c r="W81" i="1" s="1"/>
  <c r="M81" i="1"/>
  <c r="V80" i="1"/>
  <c r="W80" i="1" s="1"/>
  <c r="M80" i="1"/>
  <c r="V79" i="1"/>
  <c r="W79" i="1" s="1"/>
  <c r="V78" i="1"/>
  <c r="W78" i="1" s="1"/>
  <c r="V77" i="1"/>
  <c r="W77" i="1" s="1"/>
  <c r="M77" i="1"/>
  <c r="V76" i="1"/>
  <c r="W76" i="1" s="1"/>
  <c r="U74" i="1"/>
  <c r="U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W59" i="1" s="1"/>
  <c r="U56" i="1"/>
  <c r="U55" i="1"/>
  <c r="V54" i="1"/>
  <c r="W54" i="1" s="1"/>
  <c r="V53" i="1"/>
  <c r="W53" i="1" s="1"/>
  <c r="M53" i="1"/>
  <c r="V52" i="1"/>
  <c r="W52" i="1" s="1"/>
  <c r="M52" i="1"/>
  <c r="U49" i="1"/>
  <c r="U48" i="1"/>
  <c r="V47" i="1"/>
  <c r="W47" i="1" s="1"/>
  <c r="M47" i="1"/>
  <c r="V46" i="1"/>
  <c r="V48" i="1" s="1"/>
  <c r="M46" i="1"/>
  <c r="U42" i="1"/>
  <c r="U41" i="1"/>
  <c r="V40" i="1"/>
  <c r="M40" i="1"/>
  <c r="U38" i="1"/>
  <c r="U37" i="1"/>
  <c r="V36" i="1"/>
  <c r="W36" i="1" s="1"/>
  <c r="M36" i="1"/>
  <c r="V35" i="1"/>
  <c r="W35" i="1" s="1"/>
  <c r="W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M22" i="1"/>
  <c r="H10" i="1"/>
  <c r="A9" i="1"/>
  <c r="F10" i="1" s="1"/>
  <c r="D7" i="1"/>
  <c r="N6" i="1"/>
  <c r="M2" i="1"/>
  <c r="W361" i="1" l="1"/>
  <c r="W362" i="1" s="1"/>
  <c r="V362" i="1"/>
  <c r="V388" i="1"/>
  <c r="U461" i="1"/>
  <c r="V351" i="1"/>
  <c r="W160" i="1"/>
  <c r="W82" i="1"/>
  <c r="V205" i="1"/>
  <c r="W273" i="1"/>
  <c r="W274" i="1" s="1"/>
  <c r="V274" i="1"/>
  <c r="W277" i="1"/>
  <c r="W278" i="1" s="1"/>
  <c r="V278" i="1"/>
  <c r="V312" i="1"/>
  <c r="W324" i="1"/>
  <c r="W73" i="1"/>
  <c r="W254" i="1"/>
  <c r="W142" i="1"/>
  <c r="W106" i="1"/>
  <c r="V130" i="1"/>
  <c r="W224" i="1"/>
  <c r="V270" i="1"/>
  <c r="W291" i="1"/>
  <c r="W22" i="1"/>
  <c r="W23" i="1" s="1"/>
  <c r="V55" i="1"/>
  <c r="W55" i="1"/>
  <c r="V106" i="1"/>
  <c r="V160" i="1"/>
  <c r="V224" i="1"/>
  <c r="V244" i="1"/>
  <c r="V243" i="1"/>
  <c r="W263" i="1"/>
  <c r="W264" i="1" s="1"/>
  <c r="V264" i="1"/>
  <c r="W267" i="1"/>
  <c r="V296" i="1"/>
  <c r="W308" i="1"/>
  <c r="W312" i="1" s="1"/>
  <c r="V324" i="1"/>
  <c r="W338" i="1"/>
  <c r="W351" i="1" s="1"/>
  <c r="V369" i="1"/>
  <c r="V368" i="1"/>
  <c r="W381" i="1"/>
  <c r="W388" i="1" s="1"/>
  <c r="V429" i="1"/>
  <c r="W449" i="1"/>
  <c r="W451" i="1" s="1"/>
  <c r="H9" i="1"/>
  <c r="A10" i="1"/>
  <c r="B468" i="1"/>
  <c r="U462" i="1"/>
  <c r="V24" i="1"/>
  <c r="V33" i="1"/>
  <c r="W26" i="1"/>
  <c r="W32" i="1" s="1"/>
  <c r="V37" i="1"/>
  <c r="V82" i="1"/>
  <c r="V83" i="1"/>
  <c r="V94" i="1"/>
  <c r="W85" i="1"/>
  <c r="W94" i="1" s="1"/>
  <c r="V95" i="1"/>
  <c r="V107" i="1"/>
  <c r="V114" i="1"/>
  <c r="W109" i="1"/>
  <c r="W114" i="1" s="1"/>
  <c r="V115" i="1"/>
  <c r="F468" i="1"/>
  <c r="V123" i="1"/>
  <c r="W118" i="1"/>
  <c r="W122" i="1" s="1"/>
  <c r="V122" i="1"/>
  <c r="W130" i="1"/>
  <c r="V142" i="1"/>
  <c r="V143" i="1"/>
  <c r="I468" i="1"/>
  <c r="V149" i="1"/>
  <c r="W146" i="1"/>
  <c r="W148" i="1" s="1"/>
  <c r="V18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W243" i="1"/>
  <c r="W270" i="1"/>
  <c r="V291" i="1"/>
  <c r="V297" i="1"/>
  <c r="V300" i="1"/>
  <c r="W299" i="1"/>
  <c r="W300" i="1" s="1"/>
  <c r="V301" i="1"/>
  <c r="V305" i="1"/>
  <c r="V304" i="1"/>
  <c r="W303" i="1"/>
  <c r="W304" i="1" s="1"/>
  <c r="V313" i="1"/>
  <c r="V318" i="1"/>
  <c r="W315" i="1"/>
  <c r="W317" i="1" s="1"/>
  <c r="V317" i="1"/>
  <c r="W419" i="1"/>
  <c r="W424" i="1" s="1"/>
  <c r="V424" i="1"/>
  <c r="V459" i="1"/>
  <c r="V460" i="1"/>
  <c r="D468" i="1"/>
  <c r="L468" i="1"/>
  <c r="F9" i="1"/>
  <c r="J9" i="1"/>
  <c r="V32" i="1"/>
  <c r="V38" i="1"/>
  <c r="V41" i="1"/>
  <c r="W40" i="1"/>
  <c r="W41" i="1" s="1"/>
  <c r="V42" i="1"/>
  <c r="C468" i="1"/>
  <c r="V49" i="1"/>
  <c r="W46" i="1"/>
  <c r="W48" i="1" s="1"/>
  <c r="V56" i="1"/>
  <c r="V74" i="1"/>
  <c r="V154" i="1"/>
  <c r="W151" i="1"/>
  <c r="W153" i="1" s="1"/>
  <c r="V161" i="1"/>
  <c r="V181" i="1"/>
  <c r="W163" i="1"/>
  <c r="W180" i="1" s="1"/>
  <c r="V180" i="1"/>
  <c r="V186" i="1"/>
  <c r="J468" i="1"/>
  <c r="V204" i="1"/>
  <c r="W189" i="1"/>
  <c r="W204" i="1" s="1"/>
  <c r="V255" i="1"/>
  <c r="V260" i="1"/>
  <c r="W257" i="1"/>
  <c r="W259" i="1" s="1"/>
  <c r="V325" i="1"/>
  <c r="V328" i="1"/>
  <c r="W327" i="1"/>
  <c r="W328" i="1" s="1"/>
  <c r="V329" i="1"/>
  <c r="O468" i="1"/>
  <c r="V336" i="1"/>
  <c r="W333" i="1"/>
  <c r="W335" i="1" s="1"/>
  <c r="V335" i="1"/>
  <c r="V372" i="1"/>
  <c r="W371" i="1"/>
  <c r="W372" i="1" s="1"/>
  <c r="V373" i="1"/>
  <c r="V379" i="1"/>
  <c r="W376" i="1"/>
  <c r="W378" i="1" s="1"/>
  <c r="V378" i="1"/>
  <c r="V442" i="1"/>
  <c r="V447" i="1"/>
  <c r="W444" i="1"/>
  <c r="W446" i="1" s="1"/>
  <c r="V446" i="1"/>
  <c r="H468" i="1"/>
  <c r="P468" i="1"/>
  <c r="U458" i="1"/>
  <c r="E468" i="1"/>
  <c r="V73" i="1"/>
  <c r="G468" i="1"/>
  <c r="V131" i="1"/>
  <c r="K468" i="1"/>
  <c r="V254" i="1"/>
  <c r="M468" i="1"/>
  <c r="V292" i="1"/>
  <c r="V352" i="1"/>
  <c r="V359" i="1"/>
  <c r="W354" i="1"/>
  <c r="W358" i="1" s="1"/>
  <c r="V358" i="1"/>
  <c r="W368" i="1"/>
  <c r="V389" i="1"/>
  <c r="V392" i="1"/>
  <c r="W391" i="1"/>
  <c r="W392" i="1" s="1"/>
  <c r="V393" i="1"/>
  <c r="V396" i="1"/>
  <c r="W395" i="1"/>
  <c r="W396" i="1" s="1"/>
  <c r="V397" i="1"/>
  <c r="Q468" i="1"/>
  <c r="V410" i="1"/>
  <c r="W401" i="1"/>
  <c r="W410" i="1" s="1"/>
  <c r="V411" i="1"/>
  <c r="V416" i="1"/>
  <c r="W413" i="1"/>
  <c r="W415" i="1" s="1"/>
  <c r="V425" i="1"/>
  <c r="V430" i="1"/>
  <c r="V437" i="1"/>
  <c r="W434" i="1"/>
  <c r="W436" i="1" s="1"/>
  <c r="V441" i="1"/>
  <c r="V452" i="1"/>
  <c r="S468" i="1"/>
  <c r="V456" i="1"/>
  <c r="W455" i="1"/>
  <c r="W456" i="1" s="1"/>
  <c r="V457" i="1"/>
  <c r="N468" i="1"/>
  <c r="R468" i="1"/>
  <c r="V462" i="1" l="1"/>
  <c r="W463" i="1"/>
  <c r="V461" i="1"/>
  <c r="V458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<sst xmlns="http://schemas.openxmlformats.org/spreadsheetml/2006/main" count="1653" uniqueCount="624">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</sst>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8"/>
  <sheetViews>
    <sheetView showGridLines="0" tabSelected="1" topLeftCell="A8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307" t="s">
        <v>0</v>
      </c>
      <c r="E1" s="308"/>
      <c r="F1" s="308"/>
      <c r="G1" s="13" t="s">
        <v>1</v>
      </c>
      <c r="H1" s="307" t="s">
        <v>2</v>
      </c>
      <c r="I1" s="308"/>
      <c r="J1" s="308"/>
      <c r="K1" s="308"/>
      <c r="L1" s="308"/>
      <c r="M1" s="308"/>
      <c r="N1" s="308"/>
      <c r="O1" s="309" t="s">
        <v>3</v>
      </c>
      <c r="P1" s="308"/>
      <c r="Q1" s="30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1"/>
      <c r="O2" s="311"/>
      <c r="P2" s="311"/>
      <c r="Q2" s="311"/>
      <c r="R2" s="311"/>
      <c r="S2" s="311"/>
      <c r="T2" s="311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1"/>
      <c r="N3" s="311"/>
      <c r="O3" s="311"/>
      <c r="P3" s="311"/>
      <c r="Q3" s="311"/>
      <c r="R3" s="311"/>
      <c r="S3" s="311"/>
      <c r="T3" s="311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312" t="s">
        <v>8</v>
      </c>
      <c r="B5" s="313"/>
      <c r="C5" s="314"/>
      <c r="D5" s="315"/>
      <c r="E5" s="316"/>
      <c r="F5" s="317" t="s">
        <v>9</v>
      </c>
      <c r="G5" s="314"/>
      <c r="H5" s="315"/>
      <c r="I5" s="318"/>
      <c r="J5" s="318"/>
      <c r="K5" s="316"/>
      <c r="M5" s="25" t="s">
        <v>10</v>
      </c>
      <c r="N5" s="319">
        <v>45194</v>
      </c>
      <c r="O5" s="320"/>
      <c r="Q5" s="321" t="s">
        <v>11</v>
      </c>
      <c r="R5" s="322"/>
      <c r="S5" s="323" t="s">
        <v>12</v>
      </c>
      <c r="T5" s="320"/>
      <c r="Y5" s="52"/>
      <c r="Z5" s="52"/>
      <c r="AA5" s="52"/>
    </row>
    <row r="6" spans="1:28" s="301" customFormat="1" ht="24" customHeight="1" x14ac:dyDescent="0.2">
      <c r="A6" s="312" t="s">
        <v>13</v>
      </c>
      <c r="B6" s="313"/>
      <c r="C6" s="314"/>
      <c r="D6" s="324" t="s">
        <v>14</v>
      </c>
      <c r="E6" s="325"/>
      <c r="F6" s="325"/>
      <c r="G6" s="325"/>
      <c r="H6" s="325"/>
      <c r="I6" s="325"/>
      <c r="J6" s="325"/>
      <c r="K6" s="320"/>
      <c r="M6" s="25" t="s">
        <v>15</v>
      </c>
      <c r="N6" s="326" t="str">
        <f>IF(N5=0," ",CHOOSE(WEEKDAY(N5,2),"Понедельник","Вторник","Среда","Четверг","Пятница","Суббота","Воскресенье"))</f>
        <v>Понедельник</v>
      </c>
      <c r="O6" s="327"/>
      <c r="Q6" s="328" t="s">
        <v>16</v>
      </c>
      <c r="R6" s="322"/>
      <c r="S6" s="329" t="s">
        <v>17</v>
      </c>
      <c r="T6" s="330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7"/>
      <c r="M7" s="25"/>
      <c r="N7" s="43"/>
      <c r="O7" s="43"/>
      <c r="Q7" s="311"/>
      <c r="R7" s="322"/>
      <c r="S7" s="331"/>
      <c r="T7" s="332"/>
      <c r="Y7" s="52"/>
      <c r="Z7" s="52"/>
      <c r="AA7" s="52"/>
    </row>
    <row r="8" spans="1:28" s="301" customFormat="1" ht="25.5" customHeight="1" x14ac:dyDescent="0.2">
      <c r="A8" s="338" t="s">
        <v>18</v>
      </c>
      <c r="B8" s="339"/>
      <c r="C8" s="340"/>
      <c r="D8" s="341"/>
      <c r="E8" s="342"/>
      <c r="F8" s="342"/>
      <c r="G8" s="342"/>
      <c r="H8" s="342"/>
      <c r="I8" s="342"/>
      <c r="J8" s="342"/>
      <c r="K8" s="343"/>
      <c r="M8" s="25" t="s">
        <v>19</v>
      </c>
      <c r="N8" s="344">
        <v>0.33333333333333331</v>
      </c>
      <c r="O8" s="320"/>
      <c r="Q8" s="311"/>
      <c r="R8" s="322"/>
      <c r="S8" s="331"/>
      <c r="T8" s="332"/>
      <c r="Y8" s="52"/>
      <c r="Z8" s="52"/>
      <c r="AA8" s="52"/>
    </row>
    <row r="9" spans="1:28" s="301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/>
      <c r="C9" s="311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19"/>
      <c r="O9" s="320"/>
      <c r="Q9" s="311"/>
      <c r="R9" s="322"/>
      <c r="S9" s="333"/>
      <c r="T9" s="334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/>
      <c r="C10" s="311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/>
      <c r="H10" s="349" t="str">
        <f>IFERROR(VLOOKUP($D$10,Proxy,2,FALSE),"")</f>
        <v/>
      </c>
      <c r="I10" s="311"/>
      <c r="J10" s="311"/>
      <c r="K10" s="311"/>
      <c r="M10" s="27" t="s">
        <v>21</v>
      </c>
      <c r="N10" s="344"/>
      <c r="O10" s="320"/>
      <c r="R10" s="25" t="s">
        <v>22</v>
      </c>
      <c r="S10" s="350" t="s">
        <v>23</v>
      </c>
      <c r="T10" s="330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4"/>
      <c r="O11" s="320"/>
      <c r="R11" s="25" t="s">
        <v>26</v>
      </c>
      <c r="S11" s="351" t="s">
        <v>27</v>
      </c>
      <c r="T11" s="352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353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354"/>
      <c r="O12" s="337"/>
      <c r="P12" s="24"/>
      <c r="R12" s="25"/>
      <c r="S12" s="308"/>
      <c r="T12" s="311"/>
      <c r="Y12" s="52"/>
      <c r="Z12" s="52"/>
      <c r="AA12" s="52"/>
    </row>
    <row r="13" spans="1:28" s="301" customFormat="1" ht="23.25" customHeight="1" x14ac:dyDescent="0.2">
      <c r="A13" s="353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351"/>
      <c r="O13" s="352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353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355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356" t="s">
        <v>34</v>
      </c>
      <c r="N15" s="308"/>
      <c r="O15" s="308"/>
      <c r="P15" s="308"/>
      <c r="Q15" s="30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9" t="s">
        <v>35</v>
      </c>
      <c r="B17" s="359" t="s">
        <v>36</v>
      </c>
      <c r="C17" s="361" t="s">
        <v>37</v>
      </c>
      <c r="D17" s="359" t="s">
        <v>38</v>
      </c>
      <c r="E17" s="362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65"/>
      <c r="O17" s="365"/>
      <c r="P17" s="365"/>
      <c r="Q17" s="362"/>
      <c r="R17" s="358" t="s">
        <v>47</v>
      </c>
      <c r="S17" s="314"/>
      <c r="T17" s="359" t="s">
        <v>48</v>
      </c>
      <c r="U17" s="359" t="s">
        <v>49</v>
      </c>
      <c r="V17" s="367" t="s">
        <v>50</v>
      </c>
      <c r="W17" s="359" t="s">
        <v>51</v>
      </c>
      <c r="X17" s="369" t="s">
        <v>52</v>
      </c>
      <c r="Y17" s="369" t="s">
        <v>53</v>
      </c>
      <c r="Z17" s="369" t="s">
        <v>54</v>
      </c>
      <c r="AA17" s="371"/>
      <c r="AB17" s="372"/>
      <c r="AC17" s="376"/>
      <c r="AZ17" s="378" t="s">
        <v>55</v>
      </c>
    </row>
    <row r="18" spans="1:52" ht="14.25" customHeight="1" x14ac:dyDescent="0.2">
      <c r="A18" s="360"/>
      <c r="B18" s="360"/>
      <c r="C18" s="360"/>
      <c r="D18" s="363"/>
      <c r="E18" s="364"/>
      <c r="F18" s="360"/>
      <c r="G18" s="360"/>
      <c r="H18" s="360"/>
      <c r="I18" s="360"/>
      <c r="J18" s="360"/>
      <c r="K18" s="360"/>
      <c r="L18" s="360"/>
      <c r="M18" s="363"/>
      <c r="N18" s="366"/>
      <c r="O18" s="366"/>
      <c r="P18" s="366"/>
      <c r="Q18" s="364"/>
      <c r="R18" s="300" t="s">
        <v>56</v>
      </c>
      <c r="S18" s="300" t="s">
        <v>57</v>
      </c>
      <c r="T18" s="360"/>
      <c r="U18" s="360"/>
      <c r="V18" s="368"/>
      <c r="W18" s="360"/>
      <c r="X18" s="370"/>
      <c r="Y18" s="370"/>
      <c r="Z18" s="373"/>
      <c r="AA18" s="374"/>
      <c r="AB18" s="375"/>
      <c r="AC18" s="377"/>
      <c r="AZ18" s="311"/>
    </row>
    <row r="19" spans="1:52" ht="27.75" customHeight="1" x14ac:dyDescent="0.2">
      <c r="A19" s="379" t="s">
        <v>58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49"/>
      <c r="Y19" s="49"/>
    </row>
    <row r="20" spans="1:52" ht="16.5" customHeight="1" x14ac:dyDescent="0.25">
      <c r="A20" s="381" t="s">
        <v>58</v>
      </c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298"/>
      <c r="Y20" s="298"/>
    </row>
    <row r="21" spans="1:52" ht="14.25" customHeight="1" x14ac:dyDescent="0.25">
      <c r="A21" s="382" t="s">
        <v>59</v>
      </c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299"/>
      <c r="Y21" s="299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3">
        <v>4607091389258</v>
      </c>
      <c r="E22" s="327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5"/>
      <c r="O22" s="385"/>
      <c r="P22" s="385"/>
      <c r="Q22" s="327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7"/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88"/>
      <c r="M23" s="386" t="s">
        <v>64</v>
      </c>
      <c r="N23" s="339"/>
      <c r="O23" s="339"/>
      <c r="P23" s="339"/>
      <c r="Q23" s="339"/>
      <c r="R23" s="339"/>
      <c r="S23" s="340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11"/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88"/>
      <c r="M24" s="386" t="s">
        <v>64</v>
      </c>
      <c r="N24" s="339"/>
      <c r="O24" s="339"/>
      <c r="P24" s="339"/>
      <c r="Q24" s="339"/>
      <c r="R24" s="339"/>
      <c r="S24" s="340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82" t="s">
        <v>66</v>
      </c>
      <c r="B25" s="311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299"/>
      <c r="Y25" s="299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3">
        <v>4607091383881</v>
      </c>
      <c r="E26" s="327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5"/>
      <c r="O26" s="385"/>
      <c r="P26" s="385"/>
      <c r="Q26" s="327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3">
        <v>4607091388237</v>
      </c>
      <c r="E27" s="327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5"/>
      <c r="O27" s="385"/>
      <c r="P27" s="385"/>
      <c r="Q27" s="327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3">
        <v>4607091383935</v>
      </c>
      <c r="E28" s="327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3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5"/>
      <c r="O28" s="385"/>
      <c r="P28" s="385"/>
      <c r="Q28" s="327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3">
        <v>4680115881853</v>
      </c>
      <c r="E29" s="327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3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5"/>
      <c r="O29" s="385"/>
      <c r="P29" s="385"/>
      <c r="Q29" s="327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3">
        <v>4607091383911</v>
      </c>
      <c r="E30" s="327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3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5"/>
      <c r="O30" s="385"/>
      <c r="P30" s="385"/>
      <c r="Q30" s="327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3">
        <v>4607091388244</v>
      </c>
      <c r="E31" s="327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3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5"/>
      <c r="O31" s="385"/>
      <c r="P31" s="385"/>
      <c r="Q31" s="327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7"/>
      <c r="B32" s="311"/>
      <c r="C32" s="311"/>
      <c r="D32" s="311"/>
      <c r="E32" s="311"/>
      <c r="F32" s="311"/>
      <c r="G32" s="311"/>
      <c r="H32" s="311"/>
      <c r="I32" s="311"/>
      <c r="J32" s="311"/>
      <c r="K32" s="311"/>
      <c r="L32" s="388"/>
      <c r="M32" s="386" t="s">
        <v>64</v>
      </c>
      <c r="N32" s="339"/>
      <c r="O32" s="339"/>
      <c r="P32" s="339"/>
      <c r="Q32" s="339"/>
      <c r="R32" s="339"/>
      <c r="S32" s="340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11"/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88"/>
      <c r="M33" s="386" t="s">
        <v>64</v>
      </c>
      <c r="N33" s="339"/>
      <c r="O33" s="339"/>
      <c r="P33" s="339"/>
      <c r="Q33" s="339"/>
      <c r="R33" s="339"/>
      <c r="S33" s="340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82" t="s">
        <v>79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299"/>
      <c r="Y34" s="299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3">
        <v>4607091388503</v>
      </c>
      <c r="E35" s="327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3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5"/>
      <c r="O35" s="385"/>
      <c r="P35" s="385"/>
      <c r="Q35" s="327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3">
        <v>4680115880139</v>
      </c>
      <c r="E36" s="327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39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5"/>
      <c r="O36" s="385"/>
      <c r="P36" s="385"/>
      <c r="Q36" s="327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7"/>
      <c r="B37" s="311"/>
      <c r="C37" s="311"/>
      <c r="D37" s="311"/>
      <c r="E37" s="311"/>
      <c r="F37" s="311"/>
      <c r="G37" s="311"/>
      <c r="H37" s="311"/>
      <c r="I37" s="311"/>
      <c r="J37" s="311"/>
      <c r="K37" s="311"/>
      <c r="L37" s="388"/>
      <c r="M37" s="386" t="s">
        <v>64</v>
      </c>
      <c r="N37" s="339"/>
      <c r="O37" s="339"/>
      <c r="P37" s="339"/>
      <c r="Q37" s="339"/>
      <c r="R37" s="339"/>
      <c r="S37" s="340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11"/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88"/>
      <c r="M38" s="386" t="s">
        <v>64</v>
      </c>
      <c r="N38" s="339"/>
      <c r="O38" s="339"/>
      <c r="P38" s="339"/>
      <c r="Q38" s="339"/>
      <c r="R38" s="339"/>
      <c r="S38" s="340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82" t="s">
        <v>87</v>
      </c>
      <c r="B39" s="311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299"/>
      <c r="Y39" s="299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3">
        <v>4607091388282</v>
      </c>
      <c r="E40" s="327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5"/>
      <c r="O40" s="385"/>
      <c r="P40" s="385"/>
      <c r="Q40" s="327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7"/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88"/>
      <c r="M41" s="386" t="s">
        <v>64</v>
      </c>
      <c r="N41" s="339"/>
      <c r="O41" s="339"/>
      <c r="P41" s="339"/>
      <c r="Q41" s="339"/>
      <c r="R41" s="339"/>
      <c r="S41" s="340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11"/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88"/>
      <c r="M42" s="386" t="s">
        <v>64</v>
      </c>
      <c r="N42" s="339"/>
      <c r="O42" s="339"/>
      <c r="P42" s="339"/>
      <c r="Q42" s="339"/>
      <c r="R42" s="339"/>
      <c r="S42" s="340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7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49"/>
      <c r="Y43" s="49"/>
    </row>
    <row r="44" spans="1:52" ht="16.5" customHeight="1" x14ac:dyDescent="0.25">
      <c r="A44" s="381" t="s">
        <v>92</v>
      </c>
      <c r="B44" s="311"/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298"/>
      <c r="Y44" s="298"/>
    </row>
    <row r="45" spans="1:52" ht="14.25" customHeight="1" x14ac:dyDescent="0.25">
      <c r="A45" s="382" t="s">
        <v>93</v>
      </c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299"/>
      <c r="Y45" s="299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3">
        <v>4680115881440</v>
      </c>
      <c r="E46" s="327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3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5"/>
      <c r="O46" s="385"/>
      <c r="P46" s="385"/>
      <c r="Q46" s="327"/>
      <c r="R46" s="35"/>
      <c r="S46" s="35"/>
      <c r="T46" s="36" t="s">
        <v>63</v>
      </c>
      <c r="U46" s="303">
        <v>0</v>
      </c>
      <c r="V46" s="304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3">
        <v>4680115881433</v>
      </c>
      <c r="E47" s="327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3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5"/>
      <c r="O47" s="385"/>
      <c r="P47" s="385"/>
      <c r="Q47" s="327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7"/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88"/>
      <c r="M48" s="386" t="s">
        <v>64</v>
      </c>
      <c r="N48" s="339"/>
      <c r="O48" s="339"/>
      <c r="P48" s="339"/>
      <c r="Q48" s="339"/>
      <c r="R48" s="339"/>
      <c r="S48" s="340"/>
      <c r="T48" s="38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11"/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88"/>
      <c r="M49" s="386" t="s">
        <v>64</v>
      </c>
      <c r="N49" s="339"/>
      <c r="O49" s="339"/>
      <c r="P49" s="339"/>
      <c r="Q49" s="339"/>
      <c r="R49" s="339"/>
      <c r="S49" s="340"/>
      <c r="T49" s="38" t="s">
        <v>63</v>
      </c>
      <c r="U49" s="305">
        <f>IFERROR(SUM(U46:U47),"0")</f>
        <v>0</v>
      </c>
      <c r="V49" s="305">
        <f>IFERROR(SUM(V46:V47),"0")</f>
        <v>0</v>
      </c>
      <c r="W49" s="38"/>
      <c r="X49" s="306"/>
      <c r="Y49" s="306"/>
    </row>
    <row r="50" spans="1:52" ht="16.5" customHeight="1" x14ac:dyDescent="0.25">
      <c r="A50" s="381" t="s">
        <v>99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298"/>
      <c r="Y50" s="298"/>
    </row>
    <row r="51" spans="1:52" ht="14.25" customHeight="1" x14ac:dyDescent="0.25">
      <c r="A51" s="382" t="s">
        <v>100</v>
      </c>
      <c r="B51" s="311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299"/>
      <c r="Y51" s="299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3">
        <v>4680115881426</v>
      </c>
      <c r="E52" s="327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5"/>
      <c r="O52" s="385"/>
      <c r="P52" s="385"/>
      <c r="Q52" s="327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3">
        <v>4680115881419</v>
      </c>
      <c r="E53" s="327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5"/>
      <c r="O53" s="385"/>
      <c r="P53" s="385"/>
      <c r="Q53" s="327"/>
      <c r="R53" s="35"/>
      <c r="S53" s="35"/>
      <c r="T53" s="36" t="s">
        <v>63</v>
      </c>
      <c r="U53" s="303">
        <v>0</v>
      </c>
      <c r="V53" s="304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3">
        <v>4680115881525</v>
      </c>
      <c r="E54" s="327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402" t="s">
        <v>107</v>
      </c>
      <c r="N54" s="385"/>
      <c r="O54" s="385"/>
      <c r="P54" s="385"/>
      <c r="Q54" s="327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7"/>
      <c r="B55" s="311"/>
      <c r="C55" s="311"/>
      <c r="D55" s="311"/>
      <c r="E55" s="311"/>
      <c r="F55" s="311"/>
      <c r="G55" s="311"/>
      <c r="H55" s="311"/>
      <c r="I55" s="311"/>
      <c r="J55" s="311"/>
      <c r="K55" s="311"/>
      <c r="L55" s="388"/>
      <c r="M55" s="386" t="s">
        <v>64</v>
      </c>
      <c r="N55" s="339"/>
      <c r="O55" s="339"/>
      <c r="P55" s="339"/>
      <c r="Q55" s="339"/>
      <c r="R55" s="339"/>
      <c r="S55" s="340"/>
      <c r="T55" s="38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11"/>
      <c r="B56" s="311"/>
      <c r="C56" s="311"/>
      <c r="D56" s="311"/>
      <c r="E56" s="311"/>
      <c r="F56" s="311"/>
      <c r="G56" s="311"/>
      <c r="H56" s="311"/>
      <c r="I56" s="311"/>
      <c r="J56" s="311"/>
      <c r="K56" s="311"/>
      <c r="L56" s="388"/>
      <c r="M56" s="386" t="s">
        <v>64</v>
      </c>
      <c r="N56" s="339"/>
      <c r="O56" s="339"/>
      <c r="P56" s="339"/>
      <c r="Q56" s="339"/>
      <c r="R56" s="339"/>
      <c r="S56" s="340"/>
      <c r="T56" s="38" t="s">
        <v>63</v>
      </c>
      <c r="U56" s="305">
        <f>IFERROR(SUM(U52:U54),"0")</f>
        <v>0</v>
      </c>
      <c r="V56" s="305">
        <f>IFERROR(SUM(V52:V54),"0")</f>
        <v>0</v>
      </c>
      <c r="W56" s="38"/>
      <c r="X56" s="306"/>
      <c r="Y56" s="306"/>
    </row>
    <row r="57" spans="1:52" ht="16.5" customHeight="1" x14ac:dyDescent="0.25">
      <c r="A57" s="381" t="s">
        <v>91</v>
      </c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298"/>
      <c r="Y57" s="298"/>
    </row>
    <row r="58" spans="1:52" ht="14.25" customHeight="1" x14ac:dyDescent="0.25">
      <c r="A58" s="382" t="s">
        <v>100</v>
      </c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299"/>
      <c r="Y58" s="299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3">
        <v>4607091382945</v>
      </c>
      <c r="E59" s="327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403" t="s">
        <v>110</v>
      </c>
      <c r="N59" s="385"/>
      <c r="O59" s="385"/>
      <c r="P59" s="385"/>
      <c r="Q59" s="327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3">
        <v>4607091385670</v>
      </c>
      <c r="E60" s="327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5"/>
      <c r="O60" s="385"/>
      <c r="P60" s="385"/>
      <c r="Q60" s="327"/>
      <c r="R60" s="35"/>
      <c r="S60" s="35"/>
      <c r="T60" s="36" t="s">
        <v>63</v>
      </c>
      <c r="U60" s="303">
        <v>0</v>
      </c>
      <c r="V60" s="304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3">
        <v>4680115881327</v>
      </c>
      <c r="E61" s="327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5"/>
      <c r="O61" s="385"/>
      <c r="P61" s="385"/>
      <c r="Q61" s="327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83">
        <v>4680115882133</v>
      </c>
      <c r="E62" s="327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85"/>
      <c r="O62" s="385"/>
      <c r="P62" s="385"/>
      <c r="Q62" s="327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83">
        <v>4607091382952</v>
      </c>
      <c r="E63" s="327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85"/>
      <c r="O63" s="385"/>
      <c r="P63" s="385"/>
      <c r="Q63" s="327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83">
        <v>4607091385687</v>
      </c>
      <c r="E64" s="327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85"/>
      <c r="O64" s="385"/>
      <c r="P64" s="385"/>
      <c r="Q64" s="327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83">
        <v>4680115882539</v>
      </c>
      <c r="E65" s="327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5"/>
      <c r="O65" s="385"/>
      <c r="P65" s="385"/>
      <c r="Q65" s="327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83">
        <v>4607091384604</v>
      </c>
      <c r="E66" s="327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85"/>
      <c r="O66" s="385"/>
      <c r="P66" s="385"/>
      <c r="Q66" s="327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83">
        <v>4680115880283</v>
      </c>
      <c r="E67" s="327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85"/>
      <c r="O67" s="385"/>
      <c r="P67" s="385"/>
      <c r="Q67" s="327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83">
        <v>4680115881518</v>
      </c>
      <c r="E68" s="327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85"/>
      <c r="O68" s="385"/>
      <c r="P68" s="385"/>
      <c r="Q68" s="327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83">
        <v>4680115881303</v>
      </c>
      <c r="E69" s="327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85"/>
      <c r="O69" s="385"/>
      <c r="P69" s="385"/>
      <c r="Q69" s="327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83">
        <v>4680115880269</v>
      </c>
      <c r="E70" s="327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4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85"/>
      <c r="O70" s="385"/>
      <c r="P70" s="385"/>
      <c r="Q70" s="327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83">
        <v>4680115880429</v>
      </c>
      <c r="E71" s="327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4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85"/>
      <c r="O71" s="385"/>
      <c r="P71" s="385"/>
      <c r="Q71" s="327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83">
        <v>4680115881457</v>
      </c>
      <c r="E72" s="327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4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85"/>
      <c r="O72" s="385"/>
      <c r="P72" s="385"/>
      <c r="Q72" s="327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87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88"/>
      <c r="M73" s="386" t="s">
        <v>64</v>
      </c>
      <c r="N73" s="339"/>
      <c r="O73" s="339"/>
      <c r="P73" s="339"/>
      <c r="Q73" s="339"/>
      <c r="R73" s="339"/>
      <c r="S73" s="340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0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</v>
      </c>
      <c r="X73" s="306"/>
      <c r="Y73" s="306"/>
    </row>
    <row r="74" spans="1:52" x14ac:dyDescent="0.2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88"/>
      <c r="M74" s="386" t="s">
        <v>64</v>
      </c>
      <c r="N74" s="339"/>
      <c r="O74" s="339"/>
      <c r="P74" s="339"/>
      <c r="Q74" s="339"/>
      <c r="R74" s="339"/>
      <c r="S74" s="340"/>
      <c r="T74" s="38" t="s">
        <v>63</v>
      </c>
      <c r="U74" s="305">
        <f>IFERROR(SUM(U59:U72),"0")</f>
        <v>0</v>
      </c>
      <c r="V74" s="305">
        <f>IFERROR(SUM(V59:V72),"0")</f>
        <v>0</v>
      </c>
      <c r="W74" s="38"/>
      <c r="X74" s="306"/>
      <c r="Y74" s="306"/>
    </row>
    <row r="75" spans="1:52" ht="14.25" customHeight="1" x14ac:dyDescent="0.25">
      <c r="A75" s="382" t="s">
        <v>93</v>
      </c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299"/>
      <c r="Y75" s="299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83">
        <v>4607091384789</v>
      </c>
      <c r="E76" s="327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417" t="s">
        <v>141</v>
      </c>
      <c r="N76" s="385"/>
      <c r="O76" s="385"/>
      <c r="P76" s="385"/>
      <c r="Q76" s="327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83">
        <v>4680115881488</v>
      </c>
      <c r="E77" s="327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85"/>
      <c r="O77" s="385"/>
      <c r="P77" s="385"/>
      <c r="Q77" s="327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83">
        <v>4607091384765</v>
      </c>
      <c r="E78" s="327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419" t="s">
        <v>146</v>
      </c>
      <c r="N78" s="385"/>
      <c r="O78" s="385"/>
      <c r="P78" s="385"/>
      <c r="Q78" s="327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83">
        <v>4680115882775</v>
      </c>
      <c r="E79" s="327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420" t="s">
        <v>149</v>
      </c>
      <c r="N79" s="385"/>
      <c r="O79" s="385"/>
      <c r="P79" s="385"/>
      <c r="Q79" s="327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83">
        <v>4680115880658</v>
      </c>
      <c r="E80" s="327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85"/>
      <c r="O80" s="385"/>
      <c r="P80" s="385"/>
      <c r="Q80" s="327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83">
        <v>4607091381962</v>
      </c>
      <c r="E81" s="327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4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85"/>
      <c r="O81" s="385"/>
      <c r="P81" s="385"/>
      <c r="Q81" s="327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87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88"/>
      <c r="M82" s="386" t="s">
        <v>64</v>
      </c>
      <c r="N82" s="339"/>
      <c r="O82" s="339"/>
      <c r="P82" s="339"/>
      <c r="Q82" s="339"/>
      <c r="R82" s="339"/>
      <c r="S82" s="340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88"/>
      <c r="M83" s="386" t="s">
        <v>64</v>
      </c>
      <c r="N83" s="339"/>
      <c r="O83" s="339"/>
      <c r="P83" s="339"/>
      <c r="Q83" s="339"/>
      <c r="R83" s="339"/>
      <c r="S83" s="340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82" t="s">
        <v>59</v>
      </c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  <c r="R84" s="311"/>
      <c r="S84" s="311"/>
      <c r="T84" s="311"/>
      <c r="U84" s="311"/>
      <c r="V84" s="311"/>
      <c r="W84" s="311"/>
      <c r="X84" s="299"/>
      <c r="Y84" s="299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83">
        <v>4607091387667</v>
      </c>
      <c r="E85" s="327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85"/>
      <c r="O85" s="385"/>
      <c r="P85" s="385"/>
      <c r="Q85" s="327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83">
        <v>4607091387636</v>
      </c>
      <c r="E86" s="327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85"/>
      <c r="O86" s="385"/>
      <c r="P86" s="385"/>
      <c r="Q86" s="327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83">
        <v>4607091384727</v>
      </c>
      <c r="E87" s="327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4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85"/>
      <c r="O87" s="385"/>
      <c r="P87" s="385"/>
      <c r="Q87" s="327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83">
        <v>4607091386745</v>
      </c>
      <c r="E88" s="327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4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85"/>
      <c r="O88" s="385"/>
      <c r="P88" s="385"/>
      <c r="Q88" s="327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83">
        <v>4607091382426</v>
      </c>
      <c r="E89" s="327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85"/>
      <c r="O89" s="385"/>
      <c r="P89" s="385"/>
      <c r="Q89" s="327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83">
        <v>4607091386547</v>
      </c>
      <c r="E90" s="327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4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85"/>
      <c r="O90" s="385"/>
      <c r="P90" s="385"/>
      <c r="Q90" s="327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83">
        <v>4607091384703</v>
      </c>
      <c r="E91" s="327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4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85"/>
      <c r="O91" s="385"/>
      <c r="P91" s="385"/>
      <c r="Q91" s="327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83">
        <v>4607091384734</v>
      </c>
      <c r="E92" s="327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4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85"/>
      <c r="O92" s="385"/>
      <c r="P92" s="385"/>
      <c r="Q92" s="327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83">
        <v>4607091382464</v>
      </c>
      <c r="E93" s="327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85"/>
      <c r="O93" s="385"/>
      <c r="P93" s="385"/>
      <c r="Q93" s="327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87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88"/>
      <c r="M94" s="386" t="s">
        <v>64</v>
      </c>
      <c r="N94" s="339"/>
      <c r="O94" s="339"/>
      <c r="P94" s="339"/>
      <c r="Q94" s="339"/>
      <c r="R94" s="339"/>
      <c r="S94" s="340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88"/>
      <c r="M95" s="386" t="s">
        <v>64</v>
      </c>
      <c r="N95" s="339"/>
      <c r="O95" s="339"/>
      <c r="P95" s="339"/>
      <c r="Q95" s="339"/>
      <c r="R95" s="339"/>
      <c r="S95" s="340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82" t="s">
        <v>66</v>
      </c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299"/>
      <c r="Y96" s="299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83">
        <v>4607091386967</v>
      </c>
      <c r="E97" s="327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432" t="s">
        <v>174</v>
      </c>
      <c r="N97" s="385"/>
      <c r="O97" s="385"/>
      <c r="P97" s="385"/>
      <c r="Q97" s="327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83">
        <v>4607091386967</v>
      </c>
      <c r="E98" s="327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433" t="s">
        <v>176</v>
      </c>
      <c r="N98" s="385"/>
      <c r="O98" s="385"/>
      <c r="P98" s="385"/>
      <c r="Q98" s="327"/>
      <c r="R98" s="35"/>
      <c r="S98" s="35"/>
      <c r="T98" s="36" t="s">
        <v>63</v>
      </c>
      <c r="U98" s="303">
        <v>0</v>
      </c>
      <c r="V98" s="304">
        <f t="shared" si="6"/>
        <v>0</v>
      </c>
      <c r="W98" s="37" t="str">
        <f>IFERROR(IF(V98=0,"",ROUNDUP(V98/H98,0)*0.02175),"")</f>
        <v/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83">
        <v>4607091385304</v>
      </c>
      <c r="E99" s="327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85"/>
      <c r="O99" s="385"/>
      <c r="P99" s="385"/>
      <c r="Q99" s="327"/>
      <c r="R99" s="35"/>
      <c r="S99" s="35"/>
      <c r="T99" s="36" t="s">
        <v>63</v>
      </c>
      <c r="U99" s="303">
        <v>30</v>
      </c>
      <c r="V99" s="304">
        <f t="shared" si="6"/>
        <v>32.4</v>
      </c>
      <c r="W99" s="37">
        <f>IFERROR(IF(V99=0,"",ROUNDUP(V99/H99,0)*0.02175),"")</f>
        <v>8.6999999999999994E-2</v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83">
        <v>4607091386264</v>
      </c>
      <c r="E100" s="327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85"/>
      <c r="O100" s="385"/>
      <c r="P100" s="385"/>
      <c r="Q100" s="327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83">
        <v>4607091385731</v>
      </c>
      <c r="E101" s="327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436" t="s">
        <v>183</v>
      </c>
      <c r="N101" s="385"/>
      <c r="O101" s="385"/>
      <c r="P101" s="385"/>
      <c r="Q101" s="327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83">
        <v>4680115880214</v>
      </c>
      <c r="E102" s="327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437" t="s">
        <v>186</v>
      </c>
      <c r="N102" s="385"/>
      <c r="O102" s="385"/>
      <c r="P102" s="385"/>
      <c r="Q102" s="327"/>
      <c r="R102" s="35"/>
      <c r="S102" s="35"/>
      <c r="T102" s="36" t="s">
        <v>63</v>
      </c>
      <c r="U102" s="303">
        <v>36</v>
      </c>
      <c r="V102" s="304">
        <f t="shared" si="6"/>
        <v>37.800000000000004</v>
      </c>
      <c r="W102" s="37">
        <f>IFERROR(IF(V102=0,"",ROUNDUP(V102/H102,0)*0.00937),"")</f>
        <v>0.13117999999999999</v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83">
        <v>4680115880894</v>
      </c>
      <c r="E103" s="327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438" t="s">
        <v>189</v>
      </c>
      <c r="N103" s="385"/>
      <c r="O103" s="385"/>
      <c r="P103" s="385"/>
      <c r="Q103" s="327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83">
        <v>4607091385427</v>
      </c>
      <c r="E104" s="327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85"/>
      <c r="O104" s="385"/>
      <c r="P104" s="385"/>
      <c r="Q104" s="327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83">
        <v>4680115882645</v>
      </c>
      <c r="E105" s="327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440" t="s">
        <v>194</v>
      </c>
      <c r="N105" s="385"/>
      <c r="O105" s="385"/>
      <c r="P105" s="385"/>
      <c r="Q105" s="327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87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88"/>
      <c r="M106" s="386" t="s">
        <v>64</v>
      </c>
      <c r="N106" s="339"/>
      <c r="O106" s="339"/>
      <c r="P106" s="339"/>
      <c r="Q106" s="339"/>
      <c r="R106" s="339"/>
      <c r="S106" s="340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17.037037037037035</v>
      </c>
      <c r="V106" s="305">
        <f>IFERROR(V97/H97,"0")+IFERROR(V98/H98,"0")+IFERROR(V99/H99,"0")+IFERROR(V100/H100,"0")+IFERROR(V101/H101,"0")+IFERROR(V102/H102,"0")+IFERROR(V103/H103,"0")+IFERROR(V104/H104,"0")+IFERROR(V105/H105,"0")</f>
        <v>18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0.21817999999999999</v>
      </c>
      <c r="X106" s="306"/>
      <c r="Y106" s="306"/>
    </row>
    <row r="107" spans="1:52" x14ac:dyDescent="0.2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88"/>
      <c r="M107" s="386" t="s">
        <v>64</v>
      </c>
      <c r="N107" s="339"/>
      <c r="O107" s="339"/>
      <c r="P107" s="339"/>
      <c r="Q107" s="339"/>
      <c r="R107" s="339"/>
      <c r="S107" s="340"/>
      <c r="T107" s="38" t="s">
        <v>63</v>
      </c>
      <c r="U107" s="305">
        <f>IFERROR(SUM(U97:U105),"0")</f>
        <v>66</v>
      </c>
      <c r="V107" s="305">
        <f>IFERROR(SUM(V97:V105),"0")</f>
        <v>70.2</v>
      </c>
      <c r="W107" s="38"/>
      <c r="X107" s="306"/>
      <c r="Y107" s="306"/>
    </row>
    <row r="108" spans="1:52" ht="14.25" customHeight="1" x14ac:dyDescent="0.25">
      <c r="A108" s="382" t="s">
        <v>195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  <c r="X108" s="299"/>
      <c r="Y108" s="299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83">
        <v>4607091383065</v>
      </c>
      <c r="E109" s="327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85"/>
      <c r="O109" s="385"/>
      <c r="P109" s="385"/>
      <c r="Q109" s="327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83">
        <v>4680115881532</v>
      </c>
      <c r="E110" s="327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85"/>
      <c r="O110" s="385"/>
      <c r="P110" s="385"/>
      <c r="Q110" s="327"/>
      <c r="R110" s="35"/>
      <c r="S110" s="35"/>
      <c r="T110" s="36" t="s">
        <v>63</v>
      </c>
      <c r="U110" s="303">
        <v>200</v>
      </c>
      <c r="V110" s="304">
        <f>IFERROR(IF(U110="",0,CEILING((U110/$H110),1)*$H110),"")</f>
        <v>202.5</v>
      </c>
      <c r="W110" s="37">
        <f>IFERROR(IF(V110=0,"",ROUNDUP(V110/H110,0)*0.02175),"")</f>
        <v>0.54374999999999996</v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83">
        <v>4680115882652</v>
      </c>
      <c r="E111" s="327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443" t="s">
        <v>202</v>
      </c>
      <c r="N111" s="385"/>
      <c r="O111" s="385"/>
      <c r="P111" s="385"/>
      <c r="Q111" s="327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83">
        <v>4680115880238</v>
      </c>
      <c r="E112" s="327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5"/>
      <c r="O112" s="385"/>
      <c r="P112" s="385"/>
      <c r="Q112" s="327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83">
        <v>4680115881464</v>
      </c>
      <c r="E113" s="327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445" t="s">
        <v>207</v>
      </c>
      <c r="N113" s="385"/>
      <c r="O113" s="385"/>
      <c r="P113" s="385"/>
      <c r="Q113" s="327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7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88"/>
      <c r="M114" s="386" t="s">
        <v>64</v>
      </c>
      <c r="N114" s="339"/>
      <c r="O114" s="339"/>
      <c r="P114" s="339"/>
      <c r="Q114" s="339"/>
      <c r="R114" s="339"/>
      <c r="S114" s="340"/>
      <c r="T114" s="38" t="s">
        <v>65</v>
      </c>
      <c r="U114" s="305">
        <f>IFERROR(U109/H109,"0")+IFERROR(U110/H110,"0")+IFERROR(U111/H111,"0")+IFERROR(U112/H112,"0")+IFERROR(U113/H113,"0")</f>
        <v>24.691358024691358</v>
      </c>
      <c r="V114" s="305">
        <f>IFERROR(V109/H109,"0")+IFERROR(V110/H110,"0")+IFERROR(V111/H111,"0")+IFERROR(V112/H112,"0")+IFERROR(V113/H113,"0")</f>
        <v>25</v>
      </c>
      <c r="W114" s="305">
        <f>IFERROR(IF(W109="",0,W109),"0")+IFERROR(IF(W110="",0,W110),"0")+IFERROR(IF(W111="",0,W111),"0")+IFERROR(IF(W112="",0,W112),"0")+IFERROR(IF(W113="",0,W113),"0")</f>
        <v>0.54374999999999996</v>
      </c>
      <c r="X114" s="306"/>
      <c r="Y114" s="306"/>
    </row>
    <row r="115" spans="1:52" x14ac:dyDescent="0.2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88"/>
      <c r="M115" s="386" t="s">
        <v>64</v>
      </c>
      <c r="N115" s="339"/>
      <c r="O115" s="339"/>
      <c r="P115" s="339"/>
      <c r="Q115" s="339"/>
      <c r="R115" s="339"/>
      <c r="S115" s="340"/>
      <c r="T115" s="38" t="s">
        <v>63</v>
      </c>
      <c r="U115" s="305">
        <f>IFERROR(SUM(U109:U113),"0")</f>
        <v>200</v>
      </c>
      <c r="V115" s="305">
        <f>IFERROR(SUM(V109:V113),"0")</f>
        <v>202.5</v>
      </c>
      <c r="W115" s="38"/>
      <c r="X115" s="306"/>
      <c r="Y115" s="306"/>
    </row>
    <row r="116" spans="1:52" ht="16.5" customHeight="1" x14ac:dyDescent="0.25">
      <c r="A116" s="381" t="s">
        <v>208</v>
      </c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298"/>
      <c r="Y116" s="298"/>
    </row>
    <row r="117" spans="1:52" ht="14.25" customHeight="1" x14ac:dyDescent="0.25">
      <c r="A117" s="382" t="s">
        <v>66</v>
      </c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  <c r="R117" s="311"/>
      <c r="S117" s="311"/>
      <c r="T117" s="311"/>
      <c r="U117" s="311"/>
      <c r="V117" s="311"/>
      <c r="W117" s="311"/>
      <c r="X117" s="299"/>
      <c r="Y117" s="299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83">
        <v>4607091385168</v>
      </c>
      <c r="E118" s="327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5"/>
      <c r="O118" s="385"/>
      <c r="P118" s="385"/>
      <c r="Q118" s="327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83">
        <v>4607091383256</v>
      </c>
      <c r="E119" s="327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5"/>
      <c r="O119" s="385"/>
      <c r="P119" s="385"/>
      <c r="Q119" s="327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83">
        <v>4607091385748</v>
      </c>
      <c r="E120" s="327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5"/>
      <c r="O120" s="385"/>
      <c r="P120" s="385"/>
      <c r="Q120" s="327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83">
        <v>4607091384581</v>
      </c>
      <c r="E121" s="327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4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5"/>
      <c r="O121" s="385"/>
      <c r="P121" s="385"/>
      <c r="Q121" s="327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7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88"/>
      <c r="M122" s="386" t="s">
        <v>64</v>
      </c>
      <c r="N122" s="339"/>
      <c r="O122" s="339"/>
      <c r="P122" s="339"/>
      <c r="Q122" s="339"/>
      <c r="R122" s="339"/>
      <c r="S122" s="340"/>
      <c r="T122" s="38" t="s">
        <v>65</v>
      </c>
      <c r="U122" s="305">
        <f>IFERROR(U118/H118,"0")+IFERROR(U119/H119,"0")+IFERROR(U120/H120,"0")+IFERROR(U121/H121,"0")</f>
        <v>0</v>
      </c>
      <c r="V122" s="305">
        <f>IFERROR(V118/H118,"0")+IFERROR(V119/H119,"0")+IFERROR(V120/H120,"0")+IFERROR(V121/H121,"0")</f>
        <v>0</v>
      </c>
      <c r="W122" s="305">
        <f>IFERROR(IF(W118="",0,W118),"0")+IFERROR(IF(W119="",0,W119),"0")+IFERROR(IF(W120="",0,W120),"0")+IFERROR(IF(W121="",0,W121),"0")</f>
        <v>0</v>
      </c>
      <c r="X122" s="306"/>
      <c r="Y122" s="306"/>
    </row>
    <row r="123" spans="1:52" x14ac:dyDescent="0.2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88"/>
      <c r="M123" s="386" t="s">
        <v>64</v>
      </c>
      <c r="N123" s="339"/>
      <c r="O123" s="339"/>
      <c r="P123" s="339"/>
      <c r="Q123" s="339"/>
      <c r="R123" s="339"/>
      <c r="S123" s="340"/>
      <c r="T123" s="38" t="s">
        <v>63</v>
      </c>
      <c r="U123" s="305">
        <f>IFERROR(SUM(U118:U121),"0")</f>
        <v>0</v>
      </c>
      <c r="V123" s="305">
        <f>IFERROR(SUM(V118:V121),"0")</f>
        <v>0</v>
      </c>
      <c r="W123" s="38"/>
      <c r="X123" s="306"/>
      <c r="Y123" s="306"/>
    </row>
    <row r="124" spans="1:52" ht="27.75" customHeight="1" x14ac:dyDescent="0.2">
      <c r="A124" s="379" t="s">
        <v>217</v>
      </c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380"/>
      <c r="S124" s="380"/>
      <c r="T124" s="380"/>
      <c r="U124" s="380"/>
      <c r="V124" s="380"/>
      <c r="W124" s="380"/>
      <c r="X124" s="49"/>
      <c r="Y124" s="49"/>
    </row>
    <row r="125" spans="1:52" ht="16.5" customHeight="1" x14ac:dyDescent="0.25">
      <c r="A125" s="381" t="s">
        <v>218</v>
      </c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11"/>
      <c r="W125" s="311"/>
      <c r="X125" s="298"/>
      <c r="Y125" s="298"/>
    </row>
    <row r="126" spans="1:52" ht="14.25" customHeight="1" x14ac:dyDescent="0.25">
      <c r="A126" s="382" t="s">
        <v>100</v>
      </c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299"/>
      <c r="Y126" s="299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83">
        <v>4607091383423</v>
      </c>
      <c r="E127" s="327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5"/>
      <c r="O127" s="385"/>
      <c r="P127" s="385"/>
      <c r="Q127" s="327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83">
        <v>4607091381405</v>
      </c>
      <c r="E128" s="327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5"/>
      <c r="O128" s="385"/>
      <c r="P128" s="385"/>
      <c r="Q128" s="327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83">
        <v>4607091386516</v>
      </c>
      <c r="E129" s="327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5"/>
      <c r="O129" s="385"/>
      <c r="P129" s="385"/>
      <c r="Q129" s="327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7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88"/>
      <c r="M130" s="386" t="s">
        <v>64</v>
      </c>
      <c r="N130" s="339"/>
      <c r="O130" s="339"/>
      <c r="P130" s="339"/>
      <c r="Q130" s="339"/>
      <c r="R130" s="339"/>
      <c r="S130" s="340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88"/>
      <c r="M131" s="386" t="s">
        <v>64</v>
      </c>
      <c r="N131" s="339"/>
      <c r="O131" s="339"/>
      <c r="P131" s="339"/>
      <c r="Q131" s="339"/>
      <c r="R131" s="339"/>
      <c r="S131" s="340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81" t="s">
        <v>225</v>
      </c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298"/>
      <c r="Y132" s="298"/>
    </row>
    <row r="133" spans="1:52" ht="14.25" customHeight="1" x14ac:dyDescent="0.25">
      <c r="A133" s="382" t="s">
        <v>59</v>
      </c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299"/>
      <c r="Y133" s="299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83">
        <v>4680115880993</v>
      </c>
      <c r="E134" s="327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5"/>
      <c r="O134" s="385"/>
      <c r="P134" s="385"/>
      <c r="Q134" s="327"/>
      <c r="R134" s="35"/>
      <c r="S134" s="35"/>
      <c r="T134" s="36" t="s">
        <v>63</v>
      </c>
      <c r="U134" s="303">
        <v>100</v>
      </c>
      <c r="V134" s="304">
        <f t="shared" ref="V134:V141" si="7">IFERROR(IF(U134="",0,CEILING((U134/$H134),1)*$H134),"")</f>
        <v>100.80000000000001</v>
      </c>
      <c r="W134" s="37">
        <f>IFERROR(IF(V134=0,"",ROUNDUP(V134/H134,0)*0.00753),"")</f>
        <v>0.18071999999999999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83">
        <v>4680115881761</v>
      </c>
      <c r="E135" s="327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5"/>
      <c r="O135" s="385"/>
      <c r="P135" s="385"/>
      <c r="Q135" s="327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83">
        <v>4680115881563</v>
      </c>
      <c r="E136" s="327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5"/>
      <c r="O136" s="385"/>
      <c r="P136" s="385"/>
      <c r="Q136" s="327"/>
      <c r="R136" s="35"/>
      <c r="S136" s="35"/>
      <c r="T136" s="36" t="s">
        <v>63</v>
      </c>
      <c r="U136" s="303">
        <v>270</v>
      </c>
      <c r="V136" s="304">
        <f t="shared" si="7"/>
        <v>273</v>
      </c>
      <c r="W136" s="37">
        <f>IFERROR(IF(V136=0,"",ROUNDUP(V136/H136,0)*0.00753),"")</f>
        <v>0.48945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83">
        <v>4680115880986</v>
      </c>
      <c r="E137" s="327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5"/>
      <c r="O137" s="385"/>
      <c r="P137" s="385"/>
      <c r="Q137" s="327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83">
        <v>4680115880207</v>
      </c>
      <c r="E138" s="327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5"/>
      <c r="O138" s="385"/>
      <c r="P138" s="385"/>
      <c r="Q138" s="327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83">
        <v>4680115881785</v>
      </c>
      <c r="E139" s="327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5"/>
      <c r="O139" s="385"/>
      <c r="P139" s="385"/>
      <c r="Q139" s="327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83">
        <v>4680115881679</v>
      </c>
      <c r="E140" s="327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5"/>
      <c r="O140" s="385"/>
      <c r="P140" s="385"/>
      <c r="Q140" s="327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83">
        <v>4680115880191</v>
      </c>
      <c r="E141" s="327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5"/>
      <c r="O141" s="385"/>
      <c r="P141" s="385"/>
      <c r="Q141" s="327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7"/>
      <c r="B142" s="311"/>
      <c r="C142" s="311"/>
      <c r="D142" s="311"/>
      <c r="E142" s="311"/>
      <c r="F142" s="311"/>
      <c r="G142" s="311"/>
      <c r="H142" s="311"/>
      <c r="I142" s="311"/>
      <c r="J142" s="311"/>
      <c r="K142" s="311"/>
      <c r="L142" s="388"/>
      <c r="M142" s="386" t="s">
        <v>64</v>
      </c>
      <c r="N142" s="339"/>
      <c r="O142" s="339"/>
      <c r="P142" s="339"/>
      <c r="Q142" s="339"/>
      <c r="R142" s="339"/>
      <c r="S142" s="340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88.095238095238088</v>
      </c>
      <c r="V142" s="305">
        <f>IFERROR(V134/H134,"0")+IFERROR(V135/H135,"0")+IFERROR(V136/H136,"0")+IFERROR(V137/H137,"0")+IFERROR(V138/H138,"0")+IFERROR(V139/H139,"0")+IFERROR(V140/H140,"0")+IFERROR(V141/H141,"0")</f>
        <v>89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0.67016999999999993</v>
      </c>
      <c r="X142" s="306"/>
      <c r="Y142" s="306"/>
    </row>
    <row r="143" spans="1:52" x14ac:dyDescent="0.2">
      <c r="A143" s="311"/>
      <c r="B143" s="311"/>
      <c r="C143" s="311"/>
      <c r="D143" s="311"/>
      <c r="E143" s="311"/>
      <c r="F143" s="311"/>
      <c r="G143" s="311"/>
      <c r="H143" s="311"/>
      <c r="I143" s="311"/>
      <c r="J143" s="311"/>
      <c r="K143" s="311"/>
      <c r="L143" s="388"/>
      <c r="M143" s="386" t="s">
        <v>64</v>
      </c>
      <c r="N143" s="339"/>
      <c r="O143" s="339"/>
      <c r="P143" s="339"/>
      <c r="Q143" s="339"/>
      <c r="R143" s="339"/>
      <c r="S143" s="340"/>
      <c r="T143" s="38" t="s">
        <v>63</v>
      </c>
      <c r="U143" s="305">
        <f>IFERROR(SUM(U134:U141),"0")</f>
        <v>370</v>
      </c>
      <c r="V143" s="305">
        <f>IFERROR(SUM(V134:V141),"0")</f>
        <v>373.8</v>
      </c>
      <c r="W143" s="38"/>
      <c r="X143" s="306"/>
      <c r="Y143" s="306"/>
    </row>
    <row r="144" spans="1:52" ht="16.5" customHeight="1" x14ac:dyDescent="0.25">
      <c r="A144" s="381" t="s">
        <v>242</v>
      </c>
      <c r="B144" s="311"/>
      <c r="C144" s="311"/>
      <c r="D144" s="311"/>
      <c r="E144" s="311"/>
      <c r="F144" s="311"/>
      <c r="G144" s="311"/>
      <c r="H144" s="311"/>
      <c r="I144" s="311"/>
      <c r="J144" s="311"/>
      <c r="K144" s="311"/>
      <c r="L144" s="31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  <c r="X144" s="298"/>
      <c r="Y144" s="298"/>
    </row>
    <row r="145" spans="1:52" ht="14.25" customHeight="1" x14ac:dyDescent="0.25">
      <c r="A145" s="382" t="s">
        <v>100</v>
      </c>
      <c r="B145" s="311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  <c r="X145" s="299"/>
      <c r="Y145" s="299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83">
        <v>4680115881402</v>
      </c>
      <c r="E146" s="327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5"/>
      <c r="O146" s="385"/>
      <c r="P146" s="385"/>
      <c r="Q146" s="327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83">
        <v>4680115881396</v>
      </c>
      <c r="E147" s="327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5"/>
      <c r="O147" s="385"/>
      <c r="P147" s="385"/>
      <c r="Q147" s="327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7"/>
      <c r="B148" s="311"/>
      <c r="C148" s="311"/>
      <c r="D148" s="311"/>
      <c r="E148" s="311"/>
      <c r="F148" s="311"/>
      <c r="G148" s="311"/>
      <c r="H148" s="311"/>
      <c r="I148" s="311"/>
      <c r="J148" s="311"/>
      <c r="K148" s="311"/>
      <c r="L148" s="388"/>
      <c r="M148" s="386" t="s">
        <v>64</v>
      </c>
      <c r="N148" s="339"/>
      <c r="O148" s="339"/>
      <c r="P148" s="339"/>
      <c r="Q148" s="339"/>
      <c r="R148" s="339"/>
      <c r="S148" s="340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11"/>
      <c r="B149" s="311"/>
      <c r="C149" s="311"/>
      <c r="D149" s="311"/>
      <c r="E149" s="311"/>
      <c r="F149" s="311"/>
      <c r="G149" s="311"/>
      <c r="H149" s="311"/>
      <c r="I149" s="311"/>
      <c r="J149" s="311"/>
      <c r="K149" s="311"/>
      <c r="L149" s="388"/>
      <c r="M149" s="386" t="s">
        <v>64</v>
      </c>
      <c r="N149" s="339"/>
      <c r="O149" s="339"/>
      <c r="P149" s="339"/>
      <c r="Q149" s="339"/>
      <c r="R149" s="339"/>
      <c r="S149" s="340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82" t="s">
        <v>93</v>
      </c>
      <c r="B150" s="311"/>
      <c r="C150" s="311"/>
      <c r="D150" s="311"/>
      <c r="E150" s="311"/>
      <c r="F150" s="311"/>
      <c r="G150" s="311"/>
      <c r="H150" s="311"/>
      <c r="I150" s="311"/>
      <c r="J150" s="311"/>
      <c r="K150" s="311"/>
      <c r="L150" s="311"/>
      <c r="M150" s="311"/>
      <c r="N150" s="311"/>
      <c r="O150" s="311"/>
      <c r="P150" s="311"/>
      <c r="Q150" s="311"/>
      <c r="R150" s="311"/>
      <c r="S150" s="311"/>
      <c r="T150" s="311"/>
      <c r="U150" s="311"/>
      <c r="V150" s="311"/>
      <c r="W150" s="311"/>
      <c r="X150" s="299"/>
      <c r="Y150" s="299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83">
        <v>4680115882935</v>
      </c>
      <c r="E151" s="327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63" t="s">
        <v>249</v>
      </c>
      <c r="N151" s="385"/>
      <c r="O151" s="385"/>
      <c r="P151" s="385"/>
      <c r="Q151" s="327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83">
        <v>4680115880764</v>
      </c>
      <c r="E152" s="327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5"/>
      <c r="O152" s="385"/>
      <c r="P152" s="385"/>
      <c r="Q152" s="327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7"/>
      <c r="B153" s="311"/>
      <c r="C153" s="311"/>
      <c r="D153" s="311"/>
      <c r="E153" s="311"/>
      <c r="F153" s="311"/>
      <c r="G153" s="311"/>
      <c r="H153" s="311"/>
      <c r="I153" s="311"/>
      <c r="J153" s="311"/>
      <c r="K153" s="311"/>
      <c r="L153" s="388"/>
      <c r="M153" s="386" t="s">
        <v>64</v>
      </c>
      <c r="N153" s="339"/>
      <c r="O153" s="339"/>
      <c r="P153" s="339"/>
      <c r="Q153" s="339"/>
      <c r="R153" s="339"/>
      <c r="S153" s="340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11"/>
      <c r="B154" s="311"/>
      <c r="C154" s="311"/>
      <c r="D154" s="311"/>
      <c r="E154" s="311"/>
      <c r="F154" s="311"/>
      <c r="G154" s="311"/>
      <c r="H154" s="311"/>
      <c r="I154" s="311"/>
      <c r="J154" s="311"/>
      <c r="K154" s="311"/>
      <c r="L154" s="388"/>
      <c r="M154" s="386" t="s">
        <v>64</v>
      </c>
      <c r="N154" s="339"/>
      <c r="O154" s="339"/>
      <c r="P154" s="339"/>
      <c r="Q154" s="339"/>
      <c r="R154" s="339"/>
      <c r="S154" s="340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82" t="s">
        <v>59</v>
      </c>
      <c r="B155" s="311"/>
      <c r="C155" s="311"/>
      <c r="D155" s="311"/>
      <c r="E155" s="311"/>
      <c r="F155" s="311"/>
      <c r="G155" s="311"/>
      <c r="H155" s="311"/>
      <c r="I155" s="311"/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11"/>
      <c r="W155" s="311"/>
      <c r="X155" s="299"/>
      <c r="Y155" s="299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83">
        <v>4680115882683</v>
      </c>
      <c r="E156" s="327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5"/>
      <c r="O156" s="385"/>
      <c r="P156" s="385"/>
      <c r="Q156" s="327"/>
      <c r="R156" s="35"/>
      <c r="S156" s="35"/>
      <c r="T156" s="36" t="s">
        <v>63</v>
      </c>
      <c r="U156" s="303">
        <v>108</v>
      </c>
      <c r="V156" s="304">
        <f>IFERROR(IF(U156="",0,CEILING((U156/$H156),1)*$H156),"")</f>
        <v>108</v>
      </c>
      <c r="W156" s="37">
        <f>IFERROR(IF(V156=0,"",ROUNDUP(V156/H156,0)*0.00937),"")</f>
        <v>0.18740000000000001</v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83">
        <v>4680115882690</v>
      </c>
      <c r="E157" s="327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5"/>
      <c r="O157" s="385"/>
      <c r="P157" s="385"/>
      <c r="Q157" s="327"/>
      <c r="R157" s="35"/>
      <c r="S157" s="35"/>
      <c r="T157" s="36" t="s">
        <v>63</v>
      </c>
      <c r="U157" s="303">
        <v>108</v>
      </c>
      <c r="V157" s="304">
        <f>IFERROR(IF(U157="",0,CEILING((U157/$H157),1)*$H157),"")</f>
        <v>108</v>
      </c>
      <c r="W157" s="37">
        <f>IFERROR(IF(V157=0,"",ROUNDUP(V157/H157,0)*0.00937),"")</f>
        <v>0.18740000000000001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83">
        <v>4680115882669</v>
      </c>
      <c r="E158" s="327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5"/>
      <c r="O158" s="385"/>
      <c r="P158" s="385"/>
      <c r="Q158" s="327"/>
      <c r="R158" s="35"/>
      <c r="S158" s="35"/>
      <c r="T158" s="36" t="s">
        <v>63</v>
      </c>
      <c r="U158" s="303">
        <v>108</v>
      </c>
      <c r="V158" s="304">
        <f>IFERROR(IF(U158="",0,CEILING((U158/$H158),1)*$H158),"")</f>
        <v>108</v>
      </c>
      <c r="W158" s="37">
        <f>IFERROR(IF(V158=0,"",ROUNDUP(V158/H158,0)*0.00937),"")</f>
        <v>0.18740000000000001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83">
        <v>4680115882676</v>
      </c>
      <c r="E159" s="327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5"/>
      <c r="O159" s="385"/>
      <c r="P159" s="385"/>
      <c r="Q159" s="327"/>
      <c r="R159" s="35"/>
      <c r="S159" s="35"/>
      <c r="T159" s="36" t="s">
        <v>63</v>
      </c>
      <c r="U159" s="303">
        <v>108</v>
      </c>
      <c r="V159" s="304">
        <f>IFERROR(IF(U159="",0,CEILING((U159/$H159),1)*$H159),"")</f>
        <v>108</v>
      </c>
      <c r="W159" s="37">
        <f>IFERROR(IF(V159=0,"",ROUNDUP(V159/H159,0)*0.00937),"")</f>
        <v>0.18740000000000001</v>
      </c>
      <c r="X159" s="57"/>
      <c r="Y159" s="58"/>
      <c r="AC159" s="59"/>
      <c r="AZ159" s="140" t="s">
        <v>1</v>
      </c>
    </row>
    <row r="160" spans="1:52" x14ac:dyDescent="0.2">
      <c r="A160" s="387"/>
      <c r="B160" s="311"/>
      <c r="C160" s="311"/>
      <c r="D160" s="311"/>
      <c r="E160" s="311"/>
      <c r="F160" s="311"/>
      <c r="G160" s="311"/>
      <c r="H160" s="311"/>
      <c r="I160" s="311"/>
      <c r="J160" s="311"/>
      <c r="K160" s="311"/>
      <c r="L160" s="388"/>
      <c r="M160" s="386" t="s">
        <v>64</v>
      </c>
      <c r="N160" s="339"/>
      <c r="O160" s="339"/>
      <c r="P160" s="339"/>
      <c r="Q160" s="339"/>
      <c r="R160" s="339"/>
      <c r="S160" s="340"/>
      <c r="T160" s="38" t="s">
        <v>65</v>
      </c>
      <c r="U160" s="305">
        <f>IFERROR(U156/H156,"0")+IFERROR(U157/H157,"0")+IFERROR(U158/H158,"0")+IFERROR(U159/H159,"0")</f>
        <v>80</v>
      </c>
      <c r="V160" s="305">
        <f>IFERROR(V156/H156,"0")+IFERROR(V157/H157,"0")+IFERROR(V158/H158,"0")+IFERROR(V159/H159,"0")</f>
        <v>80</v>
      </c>
      <c r="W160" s="305">
        <f>IFERROR(IF(W156="",0,W156),"0")+IFERROR(IF(W157="",0,W157),"0")+IFERROR(IF(W158="",0,W158),"0")+IFERROR(IF(W159="",0,W159),"0")</f>
        <v>0.74960000000000004</v>
      </c>
      <c r="X160" s="306"/>
      <c r="Y160" s="306"/>
    </row>
    <row r="161" spans="1:52" x14ac:dyDescent="0.2">
      <c r="A161" s="311"/>
      <c r="B161" s="311"/>
      <c r="C161" s="311"/>
      <c r="D161" s="311"/>
      <c r="E161" s="311"/>
      <c r="F161" s="311"/>
      <c r="G161" s="311"/>
      <c r="H161" s="311"/>
      <c r="I161" s="311"/>
      <c r="J161" s="311"/>
      <c r="K161" s="311"/>
      <c r="L161" s="388"/>
      <c r="M161" s="386" t="s">
        <v>64</v>
      </c>
      <c r="N161" s="339"/>
      <c r="O161" s="339"/>
      <c r="P161" s="339"/>
      <c r="Q161" s="339"/>
      <c r="R161" s="339"/>
      <c r="S161" s="340"/>
      <c r="T161" s="38" t="s">
        <v>63</v>
      </c>
      <c r="U161" s="305">
        <f>IFERROR(SUM(U156:U159),"0")</f>
        <v>432</v>
      </c>
      <c r="V161" s="305">
        <f>IFERROR(SUM(V156:V159),"0")</f>
        <v>432</v>
      </c>
      <c r="W161" s="38"/>
      <c r="X161" s="306"/>
      <c r="Y161" s="306"/>
    </row>
    <row r="162" spans="1:52" ht="14.25" customHeight="1" x14ac:dyDescent="0.25">
      <c r="A162" s="382" t="s">
        <v>66</v>
      </c>
      <c r="B162" s="311"/>
      <c r="C162" s="311"/>
      <c r="D162" s="311"/>
      <c r="E162" s="311"/>
      <c r="F162" s="311"/>
      <c r="G162" s="311"/>
      <c r="H162" s="311"/>
      <c r="I162" s="311"/>
      <c r="J162" s="311"/>
      <c r="K162" s="311"/>
      <c r="L162" s="311"/>
      <c r="M162" s="311"/>
      <c r="N162" s="311"/>
      <c r="O162" s="311"/>
      <c r="P162" s="311"/>
      <c r="Q162" s="311"/>
      <c r="R162" s="311"/>
      <c r="S162" s="311"/>
      <c r="T162" s="311"/>
      <c r="U162" s="311"/>
      <c r="V162" s="311"/>
      <c r="W162" s="311"/>
      <c r="X162" s="299"/>
      <c r="Y162" s="299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83">
        <v>4680115881556</v>
      </c>
      <c r="E163" s="327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5"/>
      <c r="O163" s="385"/>
      <c r="P163" s="385"/>
      <c r="Q163" s="327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83">
        <v>4680115880573</v>
      </c>
      <c r="E164" s="327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7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5"/>
      <c r="O164" s="385"/>
      <c r="P164" s="385"/>
      <c r="Q164" s="327"/>
      <c r="R164" s="35"/>
      <c r="S164" s="35"/>
      <c r="T164" s="36" t="s">
        <v>63</v>
      </c>
      <c r="U164" s="303">
        <v>390</v>
      </c>
      <c r="V164" s="304">
        <f t="shared" si="8"/>
        <v>390</v>
      </c>
      <c r="W164" s="37">
        <f>IFERROR(IF(V164=0,"",ROUNDUP(V164/H164,0)*0.02175),"")</f>
        <v>1.0874999999999999</v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83">
        <v>4680115880573</v>
      </c>
      <c r="E165" s="327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71" t="s">
        <v>265</v>
      </c>
      <c r="N165" s="385"/>
      <c r="O165" s="385"/>
      <c r="P165" s="385"/>
      <c r="Q165" s="327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83">
        <v>4680115881594</v>
      </c>
      <c r="E166" s="327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5"/>
      <c r="O166" s="385"/>
      <c r="P166" s="385"/>
      <c r="Q166" s="327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83">
        <v>4680115881587</v>
      </c>
      <c r="E167" s="327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7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5"/>
      <c r="O167" s="385"/>
      <c r="P167" s="385"/>
      <c r="Q167" s="327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83">
        <v>4680115880962</v>
      </c>
      <c r="E168" s="327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5"/>
      <c r="O168" s="385"/>
      <c r="P168" s="385"/>
      <c r="Q168" s="327"/>
      <c r="R168" s="35"/>
      <c r="S168" s="35"/>
      <c r="T168" s="36" t="s">
        <v>63</v>
      </c>
      <c r="U168" s="303">
        <v>390</v>
      </c>
      <c r="V168" s="304">
        <f t="shared" si="8"/>
        <v>390</v>
      </c>
      <c r="W168" s="37">
        <f>IFERROR(IF(V168=0,"",ROUNDUP(V168/H168,0)*0.02175),"")</f>
        <v>1.0874999999999999</v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83">
        <v>4680115881617</v>
      </c>
      <c r="E169" s="327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5"/>
      <c r="O169" s="385"/>
      <c r="P169" s="385"/>
      <c r="Q169" s="327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83">
        <v>4680115881228</v>
      </c>
      <c r="E170" s="327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5"/>
      <c r="O170" s="385"/>
      <c r="P170" s="385"/>
      <c r="Q170" s="327"/>
      <c r="R170" s="35"/>
      <c r="S170" s="35"/>
      <c r="T170" s="36" t="s">
        <v>63</v>
      </c>
      <c r="U170" s="303">
        <v>0</v>
      </c>
      <c r="V170" s="304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83">
        <v>4680115881037</v>
      </c>
      <c r="E171" s="327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5"/>
      <c r="O171" s="385"/>
      <c r="P171" s="385"/>
      <c r="Q171" s="327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83">
        <v>4680115881211</v>
      </c>
      <c r="E172" s="327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5"/>
      <c r="O172" s="385"/>
      <c r="P172" s="385"/>
      <c r="Q172" s="327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83">
        <v>4680115881020</v>
      </c>
      <c r="E173" s="327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5"/>
      <c r="O173" s="385"/>
      <c r="P173" s="385"/>
      <c r="Q173" s="327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83">
        <v>4680115882195</v>
      </c>
      <c r="E174" s="327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5"/>
      <c r="O174" s="385"/>
      <c r="P174" s="385"/>
      <c r="Q174" s="327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83">
        <v>4680115880092</v>
      </c>
      <c r="E175" s="327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5"/>
      <c r="O175" s="385"/>
      <c r="P175" s="385"/>
      <c r="Q175" s="327"/>
      <c r="R175" s="35"/>
      <c r="S175" s="35"/>
      <c r="T175" s="36" t="s">
        <v>63</v>
      </c>
      <c r="U175" s="303">
        <v>72</v>
      </c>
      <c r="V175" s="304">
        <f t="shared" si="8"/>
        <v>72</v>
      </c>
      <c r="W175" s="37">
        <f t="shared" si="9"/>
        <v>0.22590000000000002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83">
        <v>4680115880221</v>
      </c>
      <c r="E176" s="327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5"/>
      <c r="O176" s="385"/>
      <c r="P176" s="385"/>
      <c r="Q176" s="327"/>
      <c r="R176" s="35"/>
      <c r="S176" s="35"/>
      <c r="T176" s="36" t="s">
        <v>63</v>
      </c>
      <c r="U176" s="303">
        <v>0</v>
      </c>
      <c r="V176" s="304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83">
        <v>4680115882942</v>
      </c>
      <c r="E177" s="327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5"/>
      <c r="O177" s="385"/>
      <c r="P177" s="385"/>
      <c r="Q177" s="327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83">
        <v>4680115880504</v>
      </c>
      <c r="E178" s="327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5"/>
      <c r="O178" s="385"/>
      <c r="P178" s="385"/>
      <c r="Q178" s="327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83">
        <v>4680115882164</v>
      </c>
      <c r="E179" s="327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5"/>
      <c r="O179" s="385"/>
      <c r="P179" s="385"/>
      <c r="Q179" s="327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7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88"/>
      <c r="M180" s="386" t="s">
        <v>64</v>
      </c>
      <c r="N180" s="339"/>
      <c r="O180" s="339"/>
      <c r="P180" s="339"/>
      <c r="Q180" s="339"/>
      <c r="R180" s="339"/>
      <c r="S180" s="340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130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130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2.4009</v>
      </c>
      <c r="X180" s="306"/>
      <c r="Y180" s="306"/>
    </row>
    <row r="181" spans="1:52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88"/>
      <c r="M181" s="386" t="s">
        <v>64</v>
      </c>
      <c r="N181" s="339"/>
      <c r="O181" s="339"/>
      <c r="P181" s="339"/>
      <c r="Q181" s="339"/>
      <c r="R181" s="339"/>
      <c r="S181" s="340"/>
      <c r="T181" s="38" t="s">
        <v>63</v>
      </c>
      <c r="U181" s="305">
        <f>IFERROR(SUM(U163:U179),"0")</f>
        <v>852</v>
      </c>
      <c r="V181" s="305">
        <f>IFERROR(SUM(V163:V179),"0")</f>
        <v>852</v>
      </c>
      <c r="W181" s="38"/>
      <c r="X181" s="306"/>
      <c r="Y181" s="306"/>
    </row>
    <row r="182" spans="1:52" ht="14.25" customHeight="1" x14ac:dyDescent="0.25">
      <c r="A182" s="382" t="s">
        <v>195</v>
      </c>
      <c r="B182" s="311"/>
      <c r="C182" s="311"/>
      <c r="D182" s="311"/>
      <c r="E182" s="311"/>
      <c r="F182" s="311"/>
      <c r="G182" s="311"/>
      <c r="H182" s="311"/>
      <c r="I182" s="311"/>
      <c r="J182" s="311"/>
      <c r="K182" s="311"/>
      <c r="L182" s="311"/>
      <c r="M182" s="311"/>
      <c r="N182" s="311"/>
      <c r="O182" s="311"/>
      <c r="P182" s="311"/>
      <c r="Q182" s="311"/>
      <c r="R182" s="311"/>
      <c r="S182" s="311"/>
      <c r="T182" s="311"/>
      <c r="U182" s="311"/>
      <c r="V182" s="311"/>
      <c r="W182" s="311"/>
      <c r="X182" s="299"/>
      <c r="Y182" s="299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83">
        <v>4680115880801</v>
      </c>
      <c r="E183" s="327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5"/>
      <c r="O183" s="385"/>
      <c r="P183" s="385"/>
      <c r="Q183" s="327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83">
        <v>4680115880818</v>
      </c>
      <c r="E184" s="327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5"/>
      <c r="O184" s="385"/>
      <c r="P184" s="385"/>
      <c r="Q184" s="327"/>
      <c r="R184" s="35"/>
      <c r="S184" s="35"/>
      <c r="T184" s="36" t="s">
        <v>63</v>
      </c>
      <c r="U184" s="303">
        <v>186</v>
      </c>
      <c r="V184" s="304">
        <f>IFERROR(IF(U184="",0,CEILING((U184/$H184),1)*$H184),"")</f>
        <v>187.2</v>
      </c>
      <c r="W184" s="37">
        <f>IFERROR(IF(V184=0,"",ROUNDUP(V184/H184,0)*0.00753),"")</f>
        <v>0.58733999999999997</v>
      </c>
      <c r="X184" s="57"/>
      <c r="Y184" s="58"/>
      <c r="AC184" s="59"/>
      <c r="AZ184" s="159" t="s">
        <v>1</v>
      </c>
    </row>
    <row r="185" spans="1:52" x14ac:dyDescent="0.2">
      <c r="A185" s="387"/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88"/>
      <c r="M185" s="386" t="s">
        <v>64</v>
      </c>
      <c r="N185" s="339"/>
      <c r="O185" s="339"/>
      <c r="P185" s="339"/>
      <c r="Q185" s="339"/>
      <c r="R185" s="339"/>
      <c r="S185" s="340"/>
      <c r="T185" s="38" t="s">
        <v>65</v>
      </c>
      <c r="U185" s="305">
        <f>IFERROR(U183/H183,"0")+IFERROR(U184/H184,"0")</f>
        <v>77.5</v>
      </c>
      <c r="V185" s="305">
        <f>IFERROR(V183/H183,"0")+IFERROR(V184/H184,"0")</f>
        <v>78</v>
      </c>
      <c r="W185" s="305">
        <f>IFERROR(IF(W183="",0,W183),"0")+IFERROR(IF(W184="",0,W184),"0")</f>
        <v>0.58733999999999997</v>
      </c>
      <c r="X185" s="306"/>
      <c r="Y185" s="306"/>
    </row>
    <row r="186" spans="1:52" x14ac:dyDescent="0.2">
      <c r="A186" s="311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88"/>
      <c r="M186" s="386" t="s">
        <v>64</v>
      </c>
      <c r="N186" s="339"/>
      <c r="O186" s="339"/>
      <c r="P186" s="339"/>
      <c r="Q186" s="339"/>
      <c r="R186" s="339"/>
      <c r="S186" s="340"/>
      <c r="T186" s="38" t="s">
        <v>63</v>
      </c>
      <c r="U186" s="305">
        <f>IFERROR(SUM(U183:U184),"0")</f>
        <v>186</v>
      </c>
      <c r="V186" s="305">
        <f>IFERROR(SUM(V183:V184),"0")</f>
        <v>187.2</v>
      </c>
      <c r="W186" s="38"/>
      <c r="X186" s="306"/>
      <c r="Y186" s="306"/>
    </row>
    <row r="187" spans="1:52" ht="16.5" customHeight="1" x14ac:dyDescent="0.25">
      <c r="A187" s="381" t="s">
        <v>298</v>
      </c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1"/>
      <c r="P187" s="311"/>
      <c r="Q187" s="311"/>
      <c r="R187" s="311"/>
      <c r="S187" s="311"/>
      <c r="T187" s="311"/>
      <c r="U187" s="311"/>
      <c r="V187" s="311"/>
      <c r="W187" s="311"/>
      <c r="X187" s="298"/>
      <c r="Y187" s="298"/>
    </row>
    <row r="188" spans="1:52" ht="14.25" customHeight="1" x14ac:dyDescent="0.25">
      <c r="A188" s="382" t="s">
        <v>100</v>
      </c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  <c r="X188" s="299"/>
      <c r="Y188" s="299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83">
        <v>4607091387445</v>
      </c>
      <c r="E189" s="327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5"/>
      <c r="O189" s="385"/>
      <c r="P189" s="385"/>
      <c r="Q189" s="327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83">
        <v>4607091386004</v>
      </c>
      <c r="E190" s="327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5"/>
      <c r="O190" s="385"/>
      <c r="P190" s="385"/>
      <c r="Q190" s="327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83">
        <v>4607091386004</v>
      </c>
      <c r="E191" s="327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5"/>
      <c r="O191" s="385"/>
      <c r="P191" s="385"/>
      <c r="Q191" s="327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83">
        <v>4607091386073</v>
      </c>
      <c r="E192" s="327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5"/>
      <c r="O192" s="385"/>
      <c r="P192" s="385"/>
      <c r="Q192" s="327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83">
        <v>4607091387322</v>
      </c>
      <c r="E193" s="327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5"/>
      <c r="O193" s="385"/>
      <c r="P193" s="385"/>
      <c r="Q193" s="327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83">
        <v>4607091387322</v>
      </c>
      <c r="E194" s="327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5"/>
      <c r="O194" s="385"/>
      <c r="P194" s="385"/>
      <c r="Q194" s="327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83">
        <v>4607091387377</v>
      </c>
      <c r="E195" s="327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5"/>
      <c r="O195" s="385"/>
      <c r="P195" s="385"/>
      <c r="Q195" s="327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83">
        <v>4607091387353</v>
      </c>
      <c r="E196" s="327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5"/>
      <c r="O196" s="385"/>
      <c r="P196" s="385"/>
      <c r="Q196" s="327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83">
        <v>4607091386011</v>
      </c>
      <c r="E197" s="327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5"/>
      <c r="O197" s="385"/>
      <c r="P197" s="385"/>
      <c r="Q197" s="327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83">
        <v>4607091387308</v>
      </c>
      <c r="E198" s="327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5"/>
      <c r="O198" s="385"/>
      <c r="P198" s="385"/>
      <c r="Q198" s="327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83">
        <v>4607091387339</v>
      </c>
      <c r="E199" s="327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5"/>
      <c r="O199" s="385"/>
      <c r="P199" s="385"/>
      <c r="Q199" s="327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83">
        <v>4680115882638</v>
      </c>
      <c r="E200" s="327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5"/>
      <c r="O200" s="385"/>
      <c r="P200" s="385"/>
      <c r="Q200" s="327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83">
        <v>4680115881938</v>
      </c>
      <c r="E201" s="327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5"/>
      <c r="O201" s="385"/>
      <c r="P201" s="385"/>
      <c r="Q201" s="327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83">
        <v>4607091387346</v>
      </c>
      <c r="E202" s="327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5"/>
      <c r="O202" s="385"/>
      <c r="P202" s="385"/>
      <c r="Q202" s="327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83">
        <v>4607091389807</v>
      </c>
      <c r="E203" s="327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5"/>
      <c r="O203" s="385"/>
      <c r="P203" s="385"/>
      <c r="Q203" s="327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7"/>
      <c r="B204" s="311"/>
      <c r="C204" s="311"/>
      <c r="D204" s="311"/>
      <c r="E204" s="311"/>
      <c r="F204" s="311"/>
      <c r="G204" s="311"/>
      <c r="H204" s="311"/>
      <c r="I204" s="311"/>
      <c r="J204" s="311"/>
      <c r="K204" s="311"/>
      <c r="L204" s="388"/>
      <c r="M204" s="386" t="s">
        <v>64</v>
      </c>
      <c r="N204" s="339"/>
      <c r="O204" s="339"/>
      <c r="P204" s="339"/>
      <c r="Q204" s="339"/>
      <c r="R204" s="339"/>
      <c r="S204" s="340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11"/>
      <c r="B205" s="311"/>
      <c r="C205" s="311"/>
      <c r="D205" s="311"/>
      <c r="E205" s="311"/>
      <c r="F205" s="311"/>
      <c r="G205" s="311"/>
      <c r="H205" s="311"/>
      <c r="I205" s="311"/>
      <c r="J205" s="311"/>
      <c r="K205" s="311"/>
      <c r="L205" s="388"/>
      <c r="M205" s="386" t="s">
        <v>64</v>
      </c>
      <c r="N205" s="339"/>
      <c r="O205" s="339"/>
      <c r="P205" s="339"/>
      <c r="Q205" s="339"/>
      <c r="R205" s="339"/>
      <c r="S205" s="340"/>
      <c r="T205" s="38" t="s">
        <v>63</v>
      </c>
      <c r="U205" s="305">
        <f>IFERROR(SUM(U189:U203),"0")</f>
        <v>0</v>
      </c>
      <c r="V205" s="305">
        <f>IFERROR(SUM(V189:V203),"0")</f>
        <v>0</v>
      </c>
      <c r="W205" s="38"/>
      <c r="X205" s="306"/>
      <c r="Y205" s="306"/>
    </row>
    <row r="206" spans="1:52" ht="14.25" customHeight="1" x14ac:dyDescent="0.25">
      <c r="A206" s="382" t="s">
        <v>93</v>
      </c>
      <c r="B206" s="311"/>
      <c r="C206" s="311"/>
      <c r="D206" s="311"/>
      <c r="E206" s="311"/>
      <c r="F206" s="311"/>
      <c r="G206" s="311"/>
      <c r="H206" s="311"/>
      <c r="I206" s="311"/>
      <c r="J206" s="311"/>
      <c r="K206" s="311"/>
      <c r="L206" s="311"/>
      <c r="M206" s="311"/>
      <c r="N206" s="311"/>
      <c r="O206" s="311"/>
      <c r="P206" s="311"/>
      <c r="Q206" s="311"/>
      <c r="R206" s="311"/>
      <c r="S206" s="311"/>
      <c r="T206" s="311"/>
      <c r="U206" s="311"/>
      <c r="V206" s="311"/>
      <c r="W206" s="311"/>
      <c r="X206" s="299"/>
      <c r="Y206" s="299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83">
        <v>4680115881914</v>
      </c>
      <c r="E207" s="327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5"/>
      <c r="O207" s="385"/>
      <c r="P207" s="385"/>
      <c r="Q207" s="327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7"/>
      <c r="B208" s="311"/>
      <c r="C208" s="311"/>
      <c r="D208" s="311"/>
      <c r="E208" s="311"/>
      <c r="F208" s="311"/>
      <c r="G208" s="311"/>
      <c r="H208" s="311"/>
      <c r="I208" s="311"/>
      <c r="J208" s="311"/>
      <c r="K208" s="311"/>
      <c r="L208" s="388"/>
      <c r="M208" s="386" t="s">
        <v>64</v>
      </c>
      <c r="N208" s="339"/>
      <c r="O208" s="339"/>
      <c r="P208" s="339"/>
      <c r="Q208" s="339"/>
      <c r="R208" s="339"/>
      <c r="S208" s="340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11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88"/>
      <c r="M209" s="386" t="s">
        <v>64</v>
      </c>
      <c r="N209" s="339"/>
      <c r="O209" s="339"/>
      <c r="P209" s="339"/>
      <c r="Q209" s="339"/>
      <c r="R209" s="339"/>
      <c r="S209" s="340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82" t="s">
        <v>59</v>
      </c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11"/>
      <c r="M210" s="311"/>
      <c r="N210" s="311"/>
      <c r="O210" s="311"/>
      <c r="P210" s="311"/>
      <c r="Q210" s="311"/>
      <c r="R210" s="311"/>
      <c r="S210" s="311"/>
      <c r="T210" s="311"/>
      <c r="U210" s="311"/>
      <c r="V210" s="311"/>
      <c r="W210" s="311"/>
      <c r="X210" s="299"/>
      <c r="Y210" s="299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83">
        <v>4607091387193</v>
      </c>
      <c r="E211" s="327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5"/>
      <c r="O211" s="385"/>
      <c r="P211" s="385"/>
      <c r="Q211" s="327"/>
      <c r="R211" s="35"/>
      <c r="S211" s="35"/>
      <c r="T211" s="36" t="s">
        <v>63</v>
      </c>
      <c r="U211" s="303">
        <v>260</v>
      </c>
      <c r="V211" s="304">
        <f>IFERROR(IF(U211="",0,CEILING((U211/$H211),1)*$H211),"")</f>
        <v>260.40000000000003</v>
      </c>
      <c r="W211" s="37">
        <f>IFERROR(IF(V211=0,"",ROUNDUP(V211/H211,0)*0.00753),"")</f>
        <v>0.46686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83">
        <v>4607091387230</v>
      </c>
      <c r="E212" s="327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5"/>
      <c r="O212" s="385"/>
      <c r="P212" s="385"/>
      <c r="Q212" s="327"/>
      <c r="R212" s="35"/>
      <c r="S212" s="35"/>
      <c r="T212" s="36" t="s">
        <v>63</v>
      </c>
      <c r="U212" s="303">
        <v>120</v>
      </c>
      <c r="V212" s="304">
        <f>IFERROR(IF(U212="",0,CEILING((U212/$H212),1)*$H212),"")</f>
        <v>121.80000000000001</v>
      </c>
      <c r="W212" s="37">
        <f>IFERROR(IF(V212=0,"",ROUNDUP(V212/H212,0)*0.00753),"")</f>
        <v>0.21837000000000001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83">
        <v>4607091387285</v>
      </c>
      <c r="E213" s="327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5"/>
      <c r="O213" s="385"/>
      <c r="P213" s="385"/>
      <c r="Q213" s="327"/>
      <c r="R213" s="35"/>
      <c r="S213" s="35"/>
      <c r="T213" s="36" t="s">
        <v>63</v>
      </c>
      <c r="U213" s="303">
        <v>0</v>
      </c>
      <c r="V213" s="304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83">
        <v>4607091389845</v>
      </c>
      <c r="E214" s="327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5"/>
      <c r="O214" s="385"/>
      <c r="P214" s="385"/>
      <c r="Q214" s="327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7"/>
      <c r="B215" s="311"/>
      <c r="C215" s="311"/>
      <c r="D215" s="311"/>
      <c r="E215" s="311"/>
      <c r="F215" s="311"/>
      <c r="G215" s="311"/>
      <c r="H215" s="311"/>
      <c r="I215" s="311"/>
      <c r="J215" s="311"/>
      <c r="K215" s="311"/>
      <c r="L215" s="388"/>
      <c r="M215" s="386" t="s">
        <v>64</v>
      </c>
      <c r="N215" s="339"/>
      <c r="O215" s="339"/>
      <c r="P215" s="339"/>
      <c r="Q215" s="339"/>
      <c r="R215" s="339"/>
      <c r="S215" s="340"/>
      <c r="T215" s="38" t="s">
        <v>65</v>
      </c>
      <c r="U215" s="305">
        <f>IFERROR(U211/H211,"0")+IFERROR(U212/H212,"0")+IFERROR(U213/H213,"0")+IFERROR(U214/H214,"0")</f>
        <v>90.476190476190482</v>
      </c>
      <c r="V215" s="305">
        <f>IFERROR(V211/H211,"0")+IFERROR(V212/H212,"0")+IFERROR(V213/H213,"0")+IFERROR(V214/H214,"0")</f>
        <v>91</v>
      </c>
      <c r="W215" s="305">
        <f>IFERROR(IF(W211="",0,W211),"0")+IFERROR(IF(W212="",0,W212),"0")+IFERROR(IF(W213="",0,W213),"0")+IFERROR(IF(W214="",0,W214),"0")</f>
        <v>0.68523000000000001</v>
      </c>
      <c r="X215" s="306"/>
      <c r="Y215" s="306"/>
    </row>
    <row r="216" spans="1:52" x14ac:dyDescent="0.2">
      <c r="A216" s="311"/>
      <c r="B216" s="311"/>
      <c r="C216" s="311"/>
      <c r="D216" s="311"/>
      <c r="E216" s="311"/>
      <c r="F216" s="311"/>
      <c r="G216" s="311"/>
      <c r="H216" s="311"/>
      <c r="I216" s="311"/>
      <c r="J216" s="311"/>
      <c r="K216" s="311"/>
      <c r="L216" s="388"/>
      <c r="M216" s="386" t="s">
        <v>64</v>
      </c>
      <c r="N216" s="339"/>
      <c r="O216" s="339"/>
      <c r="P216" s="339"/>
      <c r="Q216" s="339"/>
      <c r="R216" s="339"/>
      <c r="S216" s="340"/>
      <c r="T216" s="38" t="s">
        <v>63</v>
      </c>
      <c r="U216" s="305">
        <f>IFERROR(SUM(U211:U214),"0")</f>
        <v>380</v>
      </c>
      <c r="V216" s="305">
        <f>IFERROR(SUM(V211:V214),"0")</f>
        <v>382.20000000000005</v>
      </c>
      <c r="W216" s="38"/>
      <c r="X216" s="306"/>
      <c r="Y216" s="306"/>
    </row>
    <row r="217" spans="1:52" ht="14.25" customHeight="1" x14ac:dyDescent="0.25">
      <c r="A217" s="382" t="s">
        <v>66</v>
      </c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11"/>
      <c r="M217" s="311"/>
      <c r="N217" s="311"/>
      <c r="O217" s="311"/>
      <c r="P217" s="311"/>
      <c r="Q217" s="311"/>
      <c r="R217" s="311"/>
      <c r="S217" s="311"/>
      <c r="T217" s="311"/>
      <c r="U217" s="311"/>
      <c r="V217" s="311"/>
      <c r="W217" s="311"/>
      <c r="X217" s="299"/>
      <c r="Y217" s="299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83">
        <v>4607091387766</v>
      </c>
      <c r="E218" s="327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5"/>
      <c r="O218" s="385"/>
      <c r="P218" s="385"/>
      <c r="Q218" s="327"/>
      <c r="R218" s="35"/>
      <c r="S218" s="35"/>
      <c r="T218" s="36" t="s">
        <v>63</v>
      </c>
      <c r="U218" s="303">
        <v>120</v>
      </c>
      <c r="V218" s="304">
        <f t="shared" ref="V218:V223" si="12">IFERROR(IF(U218="",0,CEILING((U218/$H218),1)*$H218),"")</f>
        <v>121.5</v>
      </c>
      <c r="W218" s="37">
        <f>IFERROR(IF(V218=0,"",ROUNDUP(V218/H218,0)*0.02175),"")</f>
        <v>0.32624999999999998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83">
        <v>4607091387957</v>
      </c>
      <c r="E219" s="327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5"/>
      <c r="O219" s="385"/>
      <c r="P219" s="385"/>
      <c r="Q219" s="327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83">
        <v>4607091387964</v>
      </c>
      <c r="E220" s="327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5"/>
      <c r="O220" s="385"/>
      <c r="P220" s="385"/>
      <c r="Q220" s="327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83">
        <v>4607091381672</v>
      </c>
      <c r="E221" s="327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5"/>
      <c r="O221" s="385"/>
      <c r="P221" s="385"/>
      <c r="Q221" s="327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83">
        <v>4607091387537</v>
      </c>
      <c r="E222" s="327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5"/>
      <c r="O222" s="385"/>
      <c r="P222" s="385"/>
      <c r="Q222" s="327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83">
        <v>4607091387513</v>
      </c>
      <c r="E223" s="327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5"/>
      <c r="O223" s="385"/>
      <c r="P223" s="385"/>
      <c r="Q223" s="327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7"/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88"/>
      <c r="M224" s="386" t="s">
        <v>64</v>
      </c>
      <c r="N224" s="339"/>
      <c r="O224" s="339"/>
      <c r="P224" s="339"/>
      <c r="Q224" s="339"/>
      <c r="R224" s="339"/>
      <c r="S224" s="340"/>
      <c r="T224" s="38" t="s">
        <v>65</v>
      </c>
      <c r="U224" s="305">
        <f>IFERROR(U218/H218,"0")+IFERROR(U219/H219,"0")+IFERROR(U220/H220,"0")+IFERROR(U221/H221,"0")+IFERROR(U222/H222,"0")+IFERROR(U223/H223,"0")</f>
        <v>14.814814814814815</v>
      </c>
      <c r="V224" s="305">
        <f>IFERROR(V218/H218,"0")+IFERROR(V219/H219,"0")+IFERROR(V220/H220,"0")+IFERROR(V221/H221,"0")+IFERROR(V222/H222,"0")+IFERROR(V223/H223,"0")</f>
        <v>15</v>
      </c>
      <c r="W224" s="305">
        <f>IFERROR(IF(W218="",0,W218),"0")+IFERROR(IF(W219="",0,W219),"0")+IFERROR(IF(W220="",0,W220),"0")+IFERROR(IF(W221="",0,W221),"0")+IFERROR(IF(W222="",0,W222),"0")+IFERROR(IF(W223="",0,W223),"0")</f>
        <v>0.32624999999999998</v>
      </c>
      <c r="X224" s="306"/>
      <c r="Y224" s="306"/>
    </row>
    <row r="225" spans="1:52" x14ac:dyDescent="0.2">
      <c r="A225" s="311"/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88"/>
      <c r="M225" s="386" t="s">
        <v>64</v>
      </c>
      <c r="N225" s="339"/>
      <c r="O225" s="339"/>
      <c r="P225" s="339"/>
      <c r="Q225" s="339"/>
      <c r="R225" s="339"/>
      <c r="S225" s="340"/>
      <c r="T225" s="38" t="s">
        <v>63</v>
      </c>
      <c r="U225" s="305">
        <f>IFERROR(SUM(U218:U223),"0")</f>
        <v>120</v>
      </c>
      <c r="V225" s="305">
        <f>IFERROR(SUM(V218:V223),"0")</f>
        <v>121.5</v>
      </c>
      <c r="W225" s="38"/>
      <c r="X225" s="306"/>
      <c r="Y225" s="306"/>
    </row>
    <row r="226" spans="1:52" ht="14.25" customHeight="1" x14ac:dyDescent="0.25">
      <c r="A226" s="382" t="s">
        <v>195</v>
      </c>
      <c r="B226" s="311"/>
      <c r="C226" s="311"/>
      <c r="D226" s="311"/>
      <c r="E226" s="311"/>
      <c r="F226" s="311"/>
      <c r="G226" s="311"/>
      <c r="H226" s="311"/>
      <c r="I226" s="311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11"/>
      <c r="W226" s="311"/>
      <c r="X226" s="299"/>
      <c r="Y226" s="299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83">
        <v>4607091380880</v>
      </c>
      <c r="E227" s="327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5"/>
      <c r="O227" s="385"/>
      <c r="P227" s="385"/>
      <c r="Q227" s="327"/>
      <c r="R227" s="35"/>
      <c r="S227" s="35"/>
      <c r="T227" s="36" t="s">
        <v>63</v>
      </c>
      <c r="U227" s="303">
        <v>160</v>
      </c>
      <c r="V227" s="304">
        <f>IFERROR(IF(U227="",0,CEILING((U227/$H227),1)*$H227),"")</f>
        <v>168</v>
      </c>
      <c r="W227" s="37">
        <f>IFERROR(IF(V227=0,"",ROUNDUP(V227/H227,0)*0.02175),"")</f>
        <v>0.43499999999999994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83">
        <v>4607091384482</v>
      </c>
      <c r="E228" s="327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5"/>
      <c r="O228" s="385"/>
      <c r="P228" s="385"/>
      <c r="Q228" s="327"/>
      <c r="R228" s="35"/>
      <c r="S228" s="35"/>
      <c r="T228" s="36" t="s">
        <v>63</v>
      </c>
      <c r="U228" s="303">
        <v>860</v>
      </c>
      <c r="V228" s="304">
        <f>IFERROR(IF(U228="",0,CEILING((U228/$H228),1)*$H228),"")</f>
        <v>865.8</v>
      </c>
      <c r="W228" s="37">
        <f>IFERROR(IF(V228=0,"",ROUNDUP(V228/H228,0)*0.02175),"")</f>
        <v>2.41425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83">
        <v>4607091380897</v>
      </c>
      <c r="E229" s="327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5"/>
      <c r="O229" s="385"/>
      <c r="P229" s="385"/>
      <c r="Q229" s="327"/>
      <c r="R229" s="35"/>
      <c r="S229" s="35"/>
      <c r="T229" s="36" t="s">
        <v>63</v>
      </c>
      <c r="U229" s="303">
        <v>120</v>
      </c>
      <c r="V229" s="304">
        <f>IFERROR(IF(U229="",0,CEILING((U229/$H229),1)*$H229),"")</f>
        <v>126</v>
      </c>
      <c r="W229" s="37">
        <f>IFERROR(IF(V229=0,"",ROUNDUP(V229/H229,0)*0.02175),"")</f>
        <v>0.32624999999999998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83">
        <v>4680115880368</v>
      </c>
      <c r="E230" s="327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51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5"/>
      <c r="O230" s="385"/>
      <c r="P230" s="385"/>
      <c r="Q230" s="327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7"/>
      <c r="B231" s="311"/>
      <c r="C231" s="311"/>
      <c r="D231" s="311"/>
      <c r="E231" s="311"/>
      <c r="F231" s="311"/>
      <c r="G231" s="311"/>
      <c r="H231" s="311"/>
      <c r="I231" s="311"/>
      <c r="J231" s="311"/>
      <c r="K231" s="311"/>
      <c r="L231" s="388"/>
      <c r="M231" s="386" t="s">
        <v>64</v>
      </c>
      <c r="N231" s="339"/>
      <c r="O231" s="339"/>
      <c r="P231" s="339"/>
      <c r="Q231" s="339"/>
      <c r="R231" s="339"/>
      <c r="S231" s="340"/>
      <c r="T231" s="38" t="s">
        <v>65</v>
      </c>
      <c r="U231" s="305">
        <f>IFERROR(U227/H227,"0")+IFERROR(U228/H228,"0")+IFERROR(U229/H229,"0")+IFERROR(U230/H230,"0")</f>
        <v>143.58974358974359</v>
      </c>
      <c r="V231" s="305">
        <f>IFERROR(V227/H227,"0")+IFERROR(V228/H228,"0")+IFERROR(V229/H229,"0")+IFERROR(V230/H230,"0")</f>
        <v>146</v>
      </c>
      <c r="W231" s="305">
        <f>IFERROR(IF(W227="",0,W227),"0")+IFERROR(IF(W228="",0,W228),"0")+IFERROR(IF(W229="",0,W229),"0")+IFERROR(IF(W230="",0,W230),"0")</f>
        <v>3.1755</v>
      </c>
      <c r="X231" s="306"/>
      <c r="Y231" s="306"/>
    </row>
    <row r="232" spans="1:52" x14ac:dyDescent="0.2">
      <c r="A232" s="311"/>
      <c r="B232" s="311"/>
      <c r="C232" s="311"/>
      <c r="D232" s="311"/>
      <c r="E232" s="311"/>
      <c r="F232" s="311"/>
      <c r="G232" s="311"/>
      <c r="H232" s="311"/>
      <c r="I232" s="311"/>
      <c r="J232" s="311"/>
      <c r="K232" s="311"/>
      <c r="L232" s="388"/>
      <c r="M232" s="386" t="s">
        <v>64</v>
      </c>
      <c r="N232" s="339"/>
      <c r="O232" s="339"/>
      <c r="P232" s="339"/>
      <c r="Q232" s="339"/>
      <c r="R232" s="339"/>
      <c r="S232" s="340"/>
      <c r="T232" s="38" t="s">
        <v>63</v>
      </c>
      <c r="U232" s="305">
        <f>IFERROR(SUM(U227:U230),"0")</f>
        <v>1140</v>
      </c>
      <c r="V232" s="305">
        <f>IFERROR(SUM(V227:V230),"0")</f>
        <v>1159.8</v>
      </c>
      <c r="W232" s="38"/>
      <c r="X232" s="306"/>
      <c r="Y232" s="306"/>
    </row>
    <row r="233" spans="1:52" ht="14.25" customHeight="1" x14ac:dyDescent="0.25">
      <c r="A233" s="382" t="s">
        <v>79</v>
      </c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  <c r="W233" s="311"/>
      <c r="X233" s="299"/>
      <c r="Y233" s="299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83">
        <v>4607091388374</v>
      </c>
      <c r="E234" s="327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518" t="s">
        <v>360</v>
      </c>
      <c r="N234" s="385"/>
      <c r="O234" s="385"/>
      <c r="P234" s="385"/>
      <c r="Q234" s="327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83">
        <v>4607091388381</v>
      </c>
      <c r="E235" s="327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519" t="s">
        <v>363</v>
      </c>
      <c r="N235" s="385"/>
      <c r="O235" s="385"/>
      <c r="P235" s="385"/>
      <c r="Q235" s="327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83">
        <v>4607091388404</v>
      </c>
      <c r="E236" s="327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5"/>
      <c r="O236" s="385"/>
      <c r="P236" s="385"/>
      <c r="Q236" s="327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7"/>
      <c r="B237" s="311"/>
      <c r="C237" s="311"/>
      <c r="D237" s="311"/>
      <c r="E237" s="311"/>
      <c r="F237" s="311"/>
      <c r="G237" s="311"/>
      <c r="H237" s="311"/>
      <c r="I237" s="311"/>
      <c r="J237" s="311"/>
      <c r="K237" s="311"/>
      <c r="L237" s="388"/>
      <c r="M237" s="386" t="s">
        <v>64</v>
      </c>
      <c r="N237" s="339"/>
      <c r="O237" s="339"/>
      <c r="P237" s="339"/>
      <c r="Q237" s="339"/>
      <c r="R237" s="339"/>
      <c r="S237" s="340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11"/>
      <c r="B238" s="311"/>
      <c r="C238" s="311"/>
      <c r="D238" s="311"/>
      <c r="E238" s="311"/>
      <c r="F238" s="311"/>
      <c r="G238" s="311"/>
      <c r="H238" s="311"/>
      <c r="I238" s="311"/>
      <c r="J238" s="311"/>
      <c r="K238" s="311"/>
      <c r="L238" s="388"/>
      <c r="M238" s="386" t="s">
        <v>64</v>
      </c>
      <c r="N238" s="339"/>
      <c r="O238" s="339"/>
      <c r="P238" s="339"/>
      <c r="Q238" s="339"/>
      <c r="R238" s="339"/>
      <c r="S238" s="340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82" t="s">
        <v>366</v>
      </c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11"/>
      <c r="W239" s="311"/>
      <c r="X239" s="299"/>
      <c r="Y239" s="299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83">
        <v>4680115881808</v>
      </c>
      <c r="E240" s="327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5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5"/>
      <c r="O240" s="385"/>
      <c r="P240" s="385"/>
      <c r="Q240" s="327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83">
        <v>4680115881822</v>
      </c>
      <c r="E241" s="327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5"/>
      <c r="O241" s="385"/>
      <c r="P241" s="385"/>
      <c r="Q241" s="327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83">
        <v>4680115880016</v>
      </c>
      <c r="E242" s="327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5"/>
      <c r="O242" s="385"/>
      <c r="P242" s="385"/>
      <c r="Q242" s="327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7"/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88"/>
      <c r="M243" s="386" t="s">
        <v>64</v>
      </c>
      <c r="N243" s="339"/>
      <c r="O243" s="339"/>
      <c r="P243" s="339"/>
      <c r="Q243" s="339"/>
      <c r="R243" s="339"/>
      <c r="S243" s="340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11"/>
      <c r="B244" s="311"/>
      <c r="C244" s="311"/>
      <c r="D244" s="311"/>
      <c r="E244" s="311"/>
      <c r="F244" s="311"/>
      <c r="G244" s="311"/>
      <c r="H244" s="311"/>
      <c r="I244" s="311"/>
      <c r="J244" s="311"/>
      <c r="K244" s="311"/>
      <c r="L244" s="388"/>
      <c r="M244" s="386" t="s">
        <v>64</v>
      </c>
      <c r="N244" s="339"/>
      <c r="O244" s="339"/>
      <c r="P244" s="339"/>
      <c r="Q244" s="339"/>
      <c r="R244" s="339"/>
      <c r="S244" s="340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81" t="s">
        <v>374</v>
      </c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  <c r="W245" s="311"/>
      <c r="X245" s="298"/>
      <c r="Y245" s="298"/>
    </row>
    <row r="246" spans="1:52" ht="14.25" customHeight="1" x14ac:dyDescent="0.25">
      <c r="A246" s="382" t="s">
        <v>100</v>
      </c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11"/>
      <c r="M246" s="311"/>
      <c r="N246" s="311"/>
      <c r="O246" s="311"/>
      <c r="P246" s="311"/>
      <c r="Q246" s="311"/>
      <c r="R246" s="311"/>
      <c r="S246" s="311"/>
      <c r="T246" s="311"/>
      <c r="U246" s="311"/>
      <c r="V246" s="311"/>
      <c r="W246" s="311"/>
      <c r="X246" s="299"/>
      <c r="Y246" s="299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83">
        <v>4607091387421</v>
      </c>
      <c r="E247" s="327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5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5"/>
      <c r="O247" s="385"/>
      <c r="P247" s="385"/>
      <c r="Q247" s="327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83">
        <v>4607091387421</v>
      </c>
      <c r="E248" s="327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5"/>
      <c r="O248" s="385"/>
      <c r="P248" s="385"/>
      <c r="Q248" s="327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83">
        <v>4607091387452</v>
      </c>
      <c r="E249" s="327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5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5"/>
      <c r="O249" s="385"/>
      <c r="P249" s="385"/>
      <c r="Q249" s="327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83">
        <v>4607091387452</v>
      </c>
      <c r="E250" s="327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527" t="s">
        <v>381</v>
      </c>
      <c r="N250" s="385"/>
      <c r="O250" s="385"/>
      <c r="P250" s="385"/>
      <c r="Q250" s="327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83">
        <v>4607091385984</v>
      </c>
      <c r="E251" s="327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5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5"/>
      <c r="O251" s="385"/>
      <c r="P251" s="385"/>
      <c r="Q251" s="327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83">
        <v>4607091387438</v>
      </c>
      <c r="E252" s="327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5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5"/>
      <c r="O252" s="385"/>
      <c r="P252" s="385"/>
      <c r="Q252" s="327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83">
        <v>4607091387469</v>
      </c>
      <c r="E253" s="327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5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5"/>
      <c r="O253" s="385"/>
      <c r="P253" s="385"/>
      <c r="Q253" s="327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7"/>
      <c r="B254" s="311"/>
      <c r="C254" s="311"/>
      <c r="D254" s="311"/>
      <c r="E254" s="311"/>
      <c r="F254" s="311"/>
      <c r="G254" s="311"/>
      <c r="H254" s="311"/>
      <c r="I254" s="311"/>
      <c r="J254" s="311"/>
      <c r="K254" s="311"/>
      <c r="L254" s="388"/>
      <c r="M254" s="386" t="s">
        <v>64</v>
      </c>
      <c r="N254" s="339"/>
      <c r="O254" s="339"/>
      <c r="P254" s="339"/>
      <c r="Q254" s="339"/>
      <c r="R254" s="339"/>
      <c r="S254" s="340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11"/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88"/>
      <c r="M255" s="386" t="s">
        <v>64</v>
      </c>
      <c r="N255" s="339"/>
      <c r="O255" s="339"/>
      <c r="P255" s="339"/>
      <c r="Q255" s="339"/>
      <c r="R255" s="339"/>
      <c r="S255" s="340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82" t="s">
        <v>59</v>
      </c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  <c r="W256" s="311"/>
      <c r="X256" s="299"/>
      <c r="Y256" s="299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83">
        <v>4607091387292</v>
      </c>
      <c r="E257" s="327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5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5"/>
      <c r="O257" s="385"/>
      <c r="P257" s="385"/>
      <c r="Q257" s="327"/>
      <c r="R257" s="35"/>
      <c r="S257" s="35"/>
      <c r="T257" s="36" t="s">
        <v>63</v>
      </c>
      <c r="U257" s="303">
        <v>280</v>
      </c>
      <c r="V257" s="304">
        <f>IFERROR(IF(U257="",0,CEILING((U257/$H257),1)*$H257),"")</f>
        <v>280.32</v>
      </c>
      <c r="W257" s="37">
        <f>IFERROR(IF(V257=0,"",ROUNDUP(V257/H257,0)*0.00753),"")</f>
        <v>0.48192000000000002</v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83">
        <v>4607091387315</v>
      </c>
      <c r="E258" s="327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5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5"/>
      <c r="O258" s="385"/>
      <c r="P258" s="385"/>
      <c r="Q258" s="327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7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88"/>
      <c r="M259" s="386" t="s">
        <v>64</v>
      </c>
      <c r="N259" s="339"/>
      <c r="O259" s="339"/>
      <c r="P259" s="339"/>
      <c r="Q259" s="339"/>
      <c r="R259" s="339"/>
      <c r="S259" s="340"/>
      <c r="T259" s="38" t="s">
        <v>65</v>
      </c>
      <c r="U259" s="305">
        <f>IFERROR(U257/H257,"0")+IFERROR(U258/H258,"0")</f>
        <v>63.926940639269411</v>
      </c>
      <c r="V259" s="305">
        <f>IFERROR(V257/H257,"0")+IFERROR(V258/H258,"0")</f>
        <v>64</v>
      </c>
      <c r="W259" s="305">
        <f>IFERROR(IF(W257="",0,W257),"0")+IFERROR(IF(W258="",0,W258),"0")</f>
        <v>0.48192000000000002</v>
      </c>
      <c r="X259" s="306"/>
      <c r="Y259" s="306"/>
    </row>
    <row r="260" spans="1:52" x14ac:dyDescent="0.2">
      <c r="A260" s="311"/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88"/>
      <c r="M260" s="386" t="s">
        <v>64</v>
      </c>
      <c r="N260" s="339"/>
      <c r="O260" s="339"/>
      <c r="P260" s="339"/>
      <c r="Q260" s="339"/>
      <c r="R260" s="339"/>
      <c r="S260" s="340"/>
      <c r="T260" s="38" t="s">
        <v>63</v>
      </c>
      <c r="U260" s="305">
        <f>IFERROR(SUM(U257:U258),"0")</f>
        <v>280</v>
      </c>
      <c r="V260" s="305">
        <f>IFERROR(SUM(V257:V258),"0")</f>
        <v>280.32</v>
      </c>
      <c r="W260" s="38"/>
      <c r="X260" s="306"/>
      <c r="Y260" s="306"/>
    </row>
    <row r="261" spans="1:52" ht="16.5" customHeight="1" x14ac:dyDescent="0.25">
      <c r="A261" s="381" t="s">
        <v>392</v>
      </c>
      <c r="B261" s="311"/>
      <c r="C261" s="311"/>
      <c r="D261" s="311"/>
      <c r="E261" s="311"/>
      <c r="F261" s="311"/>
      <c r="G261" s="311"/>
      <c r="H261" s="311"/>
      <c r="I261" s="311"/>
      <c r="J261" s="311"/>
      <c r="K261" s="311"/>
      <c r="L261" s="311"/>
      <c r="M261" s="311"/>
      <c r="N261" s="311"/>
      <c r="O261" s="311"/>
      <c r="P261" s="311"/>
      <c r="Q261" s="311"/>
      <c r="R261" s="311"/>
      <c r="S261" s="311"/>
      <c r="T261" s="311"/>
      <c r="U261" s="311"/>
      <c r="V261" s="311"/>
      <c r="W261" s="311"/>
      <c r="X261" s="298"/>
      <c r="Y261" s="298"/>
    </row>
    <row r="262" spans="1:52" ht="14.25" customHeight="1" x14ac:dyDescent="0.25">
      <c r="A262" s="382" t="s">
        <v>59</v>
      </c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11"/>
      <c r="W262" s="311"/>
      <c r="X262" s="299"/>
      <c r="Y262" s="299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83">
        <v>4607091383836</v>
      </c>
      <c r="E263" s="327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85"/>
      <c r="O263" s="385"/>
      <c r="P263" s="385"/>
      <c r="Q263" s="327"/>
      <c r="R263" s="35"/>
      <c r="S263" s="35"/>
      <c r="T263" s="36" t="s">
        <v>63</v>
      </c>
      <c r="U263" s="303">
        <v>18</v>
      </c>
      <c r="V263" s="304">
        <f>IFERROR(IF(U263="",0,CEILING((U263/$H263),1)*$H263),"")</f>
        <v>18</v>
      </c>
      <c r="W263" s="37">
        <f>IFERROR(IF(V263=0,"",ROUNDUP(V263/H263,0)*0.00753),"")</f>
        <v>7.5300000000000006E-2</v>
      </c>
      <c r="X263" s="57"/>
      <c r="Y263" s="58"/>
      <c r="AC263" s="59"/>
      <c r="AZ263" s="205" t="s">
        <v>1</v>
      </c>
    </row>
    <row r="264" spans="1:52" x14ac:dyDescent="0.2">
      <c r="A264" s="387"/>
      <c r="B264" s="311"/>
      <c r="C264" s="311"/>
      <c r="D264" s="311"/>
      <c r="E264" s="311"/>
      <c r="F264" s="311"/>
      <c r="G264" s="311"/>
      <c r="H264" s="311"/>
      <c r="I264" s="311"/>
      <c r="J264" s="311"/>
      <c r="K264" s="311"/>
      <c r="L264" s="388"/>
      <c r="M264" s="386" t="s">
        <v>64</v>
      </c>
      <c r="N264" s="339"/>
      <c r="O264" s="339"/>
      <c r="P264" s="339"/>
      <c r="Q264" s="339"/>
      <c r="R264" s="339"/>
      <c r="S264" s="340"/>
      <c r="T264" s="38" t="s">
        <v>65</v>
      </c>
      <c r="U264" s="305">
        <f>IFERROR(U263/H263,"0")</f>
        <v>10</v>
      </c>
      <c r="V264" s="305">
        <f>IFERROR(V263/H263,"0")</f>
        <v>10</v>
      </c>
      <c r="W264" s="305">
        <f>IFERROR(IF(W263="",0,W263),"0")</f>
        <v>7.5300000000000006E-2</v>
      </c>
      <c r="X264" s="306"/>
      <c r="Y264" s="306"/>
    </row>
    <row r="265" spans="1:52" x14ac:dyDescent="0.2">
      <c r="A265" s="311"/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88"/>
      <c r="M265" s="386" t="s">
        <v>64</v>
      </c>
      <c r="N265" s="339"/>
      <c r="O265" s="339"/>
      <c r="P265" s="339"/>
      <c r="Q265" s="339"/>
      <c r="R265" s="339"/>
      <c r="S265" s="340"/>
      <c r="T265" s="38" t="s">
        <v>63</v>
      </c>
      <c r="U265" s="305">
        <f>IFERROR(SUM(U263:U263),"0")</f>
        <v>18</v>
      </c>
      <c r="V265" s="305">
        <f>IFERROR(SUM(V263:V263),"0")</f>
        <v>18</v>
      </c>
      <c r="W265" s="38"/>
      <c r="X265" s="306"/>
      <c r="Y265" s="306"/>
    </row>
    <row r="266" spans="1:52" ht="14.25" customHeight="1" x14ac:dyDescent="0.25">
      <c r="A266" s="382" t="s">
        <v>66</v>
      </c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  <c r="X266" s="299"/>
      <c r="Y266" s="299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83">
        <v>4607091387919</v>
      </c>
      <c r="E267" s="327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85"/>
      <c r="O267" s="385"/>
      <c r="P267" s="385"/>
      <c r="Q267" s="327"/>
      <c r="R267" s="35"/>
      <c r="S267" s="35"/>
      <c r="T267" s="36" t="s">
        <v>63</v>
      </c>
      <c r="U267" s="303">
        <v>0</v>
      </c>
      <c r="V267" s="304">
        <f>IFERROR(IF(U267="",0,CEILING((U267/$H267),1)*$H267),"")</f>
        <v>0</v>
      </c>
      <c r="W267" s="37" t="str">
        <f>IFERROR(IF(V267=0,"",ROUNDUP(V267/H267,0)*0.02175),"")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83">
        <v>4607091383942</v>
      </c>
      <c r="E268" s="327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53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85"/>
      <c r="O268" s="385"/>
      <c r="P268" s="385"/>
      <c r="Q268" s="327"/>
      <c r="R268" s="35"/>
      <c r="S268" s="35"/>
      <c r="T268" s="36" t="s">
        <v>63</v>
      </c>
      <c r="U268" s="303">
        <v>63</v>
      </c>
      <c r="V268" s="304">
        <f>IFERROR(IF(U268="",0,CEILING((U268/$H268),1)*$H268),"")</f>
        <v>63</v>
      </c>
      <c r="W268" s="37">
        <f>IFERROR(IF(V268=0,"",ROUNDUP(V268/H268,0)*0.00753),"")</f>
        <v>0.18825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83">
        <v>4607091383959</v>
      </c>
      <c r="E269" s="327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53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85"/>
      <c r="O269" s="385"/>
      <c r="P269" s="385"/>
      <c r="Q269" s="327"/>
      <c r="R269" s="35"/>
      <c r="S269" s="35"/>
      <c r="T269" s="36" t="s">
        <v>63</v>
      </c>
      <c r="U269" s="303">
        <v>63</v>
      </c>
      <c r="V269" s="304">
        <f>IFERROR(IF(U269="",0,CEILING((U269/$H269),1)*$H269),"")</f>
        <v>63</v>
      </c>
      <c r="W269" s="37">
        <f>IFERROR(IF(V269=0,"",ROUNDUP(V269/H269,0)*0.00753),"")</f>
        <v>0.18825</v>
      </c>
      <c r="X269" s="57"/>
      <c r="Y269" s="58"/>
      <c r="AC269" s="59"/>
      <c r="AZ269" s="208" t="s">
        <v>1</v>
      </c>
    </row>
    <row r="270" spans="1:52" x14ac:dyDescent="0.2">
      <c r="A270" s="387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88"/>
      <c r="M270" s="386" t="s">
        <v>64</v>
      </c>
      <c r="N270" s="339"/>
      <c r="O270" s="339"/>
      <c r="P270" s="339"/>
      <c r="Q270" s="339"/>
      <c r="R270" s="339"/>
      <c r="S270" s="340"/>
      <c r="T270" s="38" t="s">
        <v>65</v>
      </c>
      <c r="U270" s="305">
        <f>IFERROR(U267/H267,"0")+IFERROR(U268/H268,"0")+IFERROR(U269/H269,"0")</f>
        <v>50</v>
      </c>
      <c r="V270" s="305">
        <f>IFERROR(V267/H267,"0")+IFERROR(V268/H268,"0")+IFERROR(V269/H269,"0")</f>
        <v>50</v>
      </c>
      <c r="W270" s="305">
        <f>IFERROR(IF(W267="",0,W267),"0")+IFERROR(IF(W268="",0,W268),"0")+IFERROR(IF(W269="",0,W269),"0")</f>
        <v>0.3765</v>
      </c>
      <c r="X270" s="306"/>
      <c r="Y270" s="306"/>
    </row>
    <row r="271" spans="1:52" x14ac:dyDescent="0.2">
      <c r="A271" s="311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88"/>
      <c r="M271" s="386" t="s">
        <v>64</v>
      </c>
      <c r="N271" s="339"/>
      <c r="O271" s="339"/>
      <c r="P271" s="339"/>
      <c r="Q271" s="339"/>
      <c r="R271" s="339"/>
      <c r="S271" s="340"/>
      <c r="T271" s="38" t="s">
        <v>63</v>
      </c>
      <c r="U271" s="305">
        <f>IFERROR(SUM(U267:U269),"0")</f>
        <v>126</v>
      </c>
      <c r="V271" s="305">
        <f>IFERROR(SUM(V267:V269),"0")</f>
        <v>126</v>
      </c>
      <c r="W271" s="38"/>
      <c r="X271" s="306"/>
      <c r="Y271" s="306"/>
    </row>
    <row r="272" spans="1:52" ht="14.25" customHeight="1" x14ac:dyDescent="0.25">
      <c r="A272" s="382" t="s">
        <v>195</v>
      </c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  <c r="W272" s="311"/>
      <c r="X272" s="299"/>
      <c r="Y272" s="299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83">
        <v>4607091388831</v>
      </c>
      <c r="E273" s="327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85"/>
      <c r="O273" s="385"/>
      <c r="P273" s="385"/>
      <c r="Q273" s="327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87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88"/>
      <c r="M274" s="386" t="s">
        <v>64</v>
      </c>
      <c r="N274" s="339"/>
      <c r="O274" s="339"/>
      <c r="P274" s="339"/>
      <c r="Q274" s="339"/>
      <c r="R274" s="339"/>
      <c r="S274" s="340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11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88"/>
      <c r="M275" s="386" t="s">
        <v>64</v>
      </c>
      <c r="N275" s="339"/>
      <c r="O275" s="339"/>
      <c r="P275" s="339"/>
      <c r="Q275" s="339"/>
      <c r="R275" s="339"/>
      <c r="S275" s="340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82" t="s">
        <v>79</v>
      </c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  <c r="W276" s="311"/>
      <c r="X276" s="299"/>
      <c r="Y276" s="299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83">
        <v>4607091383102</v>
      </c>
      <c r="E277" s="327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85"/>
      <c r="O277" s="385"/>
      <c r="P277" s="385"/>
      <c r="Q277" s="327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87"/>
      <c r="B278" s="311"/>
      <c r="C278" s="311"/>
      <c r="D278" s="311"/>
      <c r="E278" s="311"/>
      <c r="F278" s="311"/>
      <c r="G278" s="311"/>
      <c r="H278" s="311"/>
      <c r="I278" s="311"/>
      <c r="J278" s="311"/>
      <c r="K278" s="311"/>
      <c r="L278" s="388"/>
      <c r="M278" s="386" t="s">
        <v>64</v>
      </c>
      <c r="N278" s="339"/>
      <c r="O278" s="339"/>
      <c r="P278" s="339"/>
      <c r="Q278" s="339"/>
      <c r="R278" s="339"/>
      <c r="S278" s="340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11"/>
      <c r="B279" s="311"/>
      <c r="C279" s="311"/>
      <c r="D279" s="311"/>
      <c r="E279" s="311"/>
      <c r="F279" s="311"/>
      <c r="G279" s="311"/>
      <c r="H279" s="311"/>
      <c r="I279" s="311"/>
      <c r="J279" s="311"/>
      <c r="K279" s="311"/>
      <c r="L279" s="388"/>
      <c r="M279" s="386" t="s">
        <v>64</v>
      </c>
      <c r="N279" s="339"/>
      <c r="O279" s="339"/>
      <c r="P279" s="339"/>
      <c r="Q279" s="339"/>
      <c r="R279" s="339"/>
      <c r="S279" s="340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79" t="s">
        <v>405</v>
      </c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  <c r="X280" s="49"/>
      <c r="Y280" s="49"/>
    </row>
    <row r="281" spans="1:52" ht="16.5" customHeight="1" x14ac:dyDescent="0.25">
      <c r="A281" s="381" t="s">
        <v>406</v>
      </c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11"/>
      <c r="W281" s="311"/>
      <c r="X281" s="298"/>
      <c r="Y281" s="298"/>
    </row>
    <row r="282" spans="1:52" ht="14.25" customHeight="1" x14ac:dyDescent="0.25">
      <c r="A282" s="382" t="s">
        <v>100</v>
      </c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  <c r="W282" s="311"/>
      <c r="X282" s="299"/>
      <c r="Y282" s="299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83">
        <v>4607091383997</v>
      </c>
      <c r="E283" s="327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85"/>
      <c r="O283" s="385"/>
      <c r="P283" s="385"/>
      <c r="Q283" s="327"/>
      <c r="R283" s="35"/>
      <c r="S283" s="35"/>
      <c r="T283" s="36" t="s">
        <v>63</v>
      </c>
      <c r="U283" s="303">
        <v>1400</v>
      </c>
      <c r="V283" s="304">
        <f t="shared" ref="V283:V290" si="14">IFERROR(IF(U283="",0,CEILING((U283/$H283),1)*$H283),"")</f>
        <v>1410</v>
      </c>
      <c r="W283" s="37">
        <f>IFERROR(IF(V283=0,"",ROUNDUP(V283/H283,0)*0.02175),"")</f>
        <v>2.0444999999999998</v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83">
        <v>4607091383997</v>
      </c>
      <c r="E284" s="327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5"/>
      <c r="O284" s="385"/>
      <c r="P284" s="385"/>
      <c r="Q284" s="327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83">
        <v>4607091384130</v>
      </c>
      <c r="E285" s="327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54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85"/>
      <c r="O285" s="385"/>
      <c r="P285" s="385"/>
      <c r="Q285" s="327"/>
      <c r="R285" s="35"/>
      <c r="S285" s="35"/>
      <c r="T285" s="36" t="s">
        <v>63</v>
      </c>
      <c r="U285" s="303">
        <v>700</v>
      </c>
      <c r="V285" s="304">
        <f t="shared" si="14"/>
        <v>705</v>
      </c>
      <c r="W285" s="37">
        <f>IFERROR(IF(V285=0,"",ROUNDUP(V285/H285,0)*0.02175),"")</f>
        <v>1.0222499999999999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83">
        <v>4607091384130</v>
      </c>
      <c r="E286" s="327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5"/>
      <c r="O286" s="385"/>
      <c r="P286" s="385"/>
      <c r="Q286" s="327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83">
        <v>4607091384147</v>
      </c>
      <c r="E287" s="327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5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85"/>
      <c r="O287" s="385"/>
      <c r="P287" s="385"/>
      <c r="Q287" s="327"/>
      <c r="R287" s="35"/>
      <c r="S287" s="35"/>
      <c r="T287" s="36" t="s">
        <v>63</v>
      </c>
      <c r="U287" s="303">
        <v>0</v>
      </c>
      <c r="V287" s="304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83">
        <v>4607091384147</v>
      </c>
      <c r="E288" s="327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544" t="s">
        <v>416</v>
      </c>
      <c r="N288" s="385"/>
      <c r="O288" s="385"/>
      <c r="P288" s="385"/>
      <c r="Q288" s="327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83">
        <v>4607091384154</v>
      </c>
      <c r="E289" s="327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85"/>
      <c r="O289" s="385"/>
      <c r="P289" s="385"/>
      <c r="Q289" s="327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83">
        <v>4607091384161</v>
      </c>
      <c r="E290" s="327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85"/>
      <c r="O290" s="385"/>
      <c r="P290" s="385"/>
      <c r="Q290" s="327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87"/>
      <c r="B291" s="311"/>
      <c r="C291" s="311"/>
      <c r="D291" s="311"/>
      <c r="E291" s="311"/>
      <c r="F291" s="311"/>
      <c r="G291" s="311"/>
      <c r="H291" s="311"/>
      <c r="I291" s="311"/>
      <c r="J291" s="311"/>
      <c r="K291" s="311"/>
      <c r="L291" s="388"/>
      <c r="M291" s="386" t="s">
        <v>64</v>
      </c>
      <c r="N291" s="339"/>
      <c r="O291" s="339"/>
      <c r="P291" s="339"/>
      <c r="Q291" s="339"/>
      <c r="R291" s="339"/>
      <c r="S291" s="340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140</v>
      </c>
      <c r="V291" s="305">
        <f>IFERROR(V283/H283,"0")+IFERROR(V284/H284,"0")+IFERROR(V285/H285,"0")+IFERROR(V286/H286,"0")+IFERROR(V287/H287,"0")+IFERROR(V288/H288,"0")+IFERROR(V289/H289,"0")+IFERROR(V290/H290,"0")</f>
        <v>141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3.0667499999999999</v>
      </c>
      <c r="X291" s="306"/>
      <c r="Y291" s="306"/>
    </row>
    <row r="292" spans="1:52" x14ac:dyDescent="0.2">
      <c r="A292" s="311"/>
      <c r="B292" s="311"/>
      <c r="C292" s="311"/>
      <c r="D292" s="311"/>
      <c r="E292" s="311"/>
      <c r="F292" s="311"/>
      <c r="G292" s="311"/>
      <c r="H292" s="311"/>
      <c r="I292" s="311"/>
      <c r="J292" s="311"/>
      <c r="K292" s="311"/>
      <c r="L292" s="388"/>
      <c r="M292" s="386" t="s">
        <v>64</v>
      </c>
      <c r="N292" s="339"/>
      <c r="O292" s="339"/>
      <c r="P292" s="339"/>
      <c r="Q292" s="339"/>
      <c r="R292" s="339"/>
      <c r="S292" s="340"/>
      <c r="T292" s="38" t="s">
        <v>63</v>
      </c>
      <c r="U292" s="305">
        <f>IFERROR(SUM(U283:U290),"0")</f>
        <v>2100</v>
      </c>
      <c r="V292" s="305">
        <f>IFERROR(SUM(V283:V290),"0")</f>
        <v>2115</v>
      </c>
      <c r="W292" s="38"/>
      <c r="X292" s="306"/>
      <c r="Y292" s="306"/>
    </row>
    <row r="293" spans="1:52" ht="14.25" customHeight="1" x14ac:dyDescent="0.25">
      <c r="A293" s="382" t="s">
        <v>93</v>
      </c>
      <c r="B293" s="311"/>
      <c r="C293" s="311"/>
      <c r="D293" s="311"/>
      <c r="E293" s="311"/>
      <c r="F293" s="311"/>
      <c r="G293" s="311"/>
      <c r="H293" s="311"/>
      <c r="I293" s="311"/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11"/>
      <c r="W293" s="311"/>
      <c r="X293" s="299"/>
      <c r="Y293" s="299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83">
        <v>4607091383980</v>
      </c>
      <c r="E294" s="327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5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85"/>
      <c r="O294" s="385"/>
      <c r="P294" s="385"/>
      <c r="Q294" s="327"/>
      <c r="R294" s="35"/>
      <c r="S294" s="35"/>
      <c r="T294" s="36" t="s">
        <v>63</v>
      </c>
      <c r="U294" s="303">
        <v>550</v>
      </c>
      <c r="V294" s="304">
        <f>IFERROR(IF(U294="",0,CEILING((U294/$H294),1)*$H294),"")</f>
        <v>555</v>
      </c>
      <c r="W294" s="37">
        <f>IFERROR(IF(V294=0,"",ROUNDUP(V294/H294,0)*0.02175),"")</f>
        <v>0.80474999999999997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83">
        <v>4607091384178</v>
      </c>
      <c r="E295" s="327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85"/>
      <c r="O295" s="385"/>
      <c r="P295" s="385"/>
      <c r="Q295" s="327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87"/>
      <c r="B296" s="311"/>
      <c r="C296" s="311"/>
      <c r="D296" s="311"/>
      <c r="E296" s="311"/>
      <c r="F296" s="311"/>
      <c r="G296" s="311"/>
      <c r="H296" s="311"/>
      <c r="I296" s="311"/>
      <c r="J296" s="311"/>
      <c r="K296" s="311"/>
      <c r="L296" s="388"/>
      <c r="M296" s="386" t="s">
        <v>64</v>
      </c>
      <c r="N296" s="339"/>
      <c r="O296" s="339"/>
      <c r="P296" s="339"/>
      <c r="Q296" s="339"/>
      <c r="R296" s="339"/>
      <c r="S296" s="340"/>
      <c r="T296" s="38" t="s">
        <v>65</v>
      </c>
      <c r="U296" s="305">
        <f>IFERROR(U294/H294,"0")+IFERROR(U295/H295,"0")</f>
        <v>36.666666666666664</v>
      </c>
      <c r="V296" s="305">
        <f>IFERROR(V294/H294,"0")+IFERROR(V295/H295,"0")</f>
        <v>37</v>
      </c>
      <c r="W296" s="305">
        <f>IFERROR(IF(W294="",0,W294),"0")+IFERROR(IF(W295="",0,W295),"0")</f>
        <v>0.80474999999999997</v>
      </c>
      <c r="X296" s="306"/>
      <c r="Y296" s="306"/>
    </row>
    <row r="297" spans="1:52" x14ac:dyDescent="0.2">
      <c r="A297" s="311"/>
      <c r="B297" s="311"/>
      <c r="C297" s="311"/>
      <c r="D297" s="311"/>
      <c r="E297" s="311"/>
      <c r="F297" s="311"/>
      <c r="G297" s="311"/>
      <c r="H297" s="311"/>
      <c r="I297" s="311"/>
      <c r="J297" s="311"/>
      <c r="K297" s="311"/>
      <c r="L297" s="388"/>
      <c r="M297" s="386" t="s">
        <v>64</v>
      </c>
      <c r="N297" s="339"/>
      <c r="O297" s="339"/>
      <c r="P297" s="339"/>
      <c r="Q297" s="339"/>
      <c r="R297" s="339"/>
      <c r="S297" s="340"/>
      <c r="T297" s="38" t="s">
        <v>63</v>
      </c>
      <c r="U297" s="305">
        <f>IFERROR(SUM(U294:U295),"0")</f>
        <v>550</v>
      </c>
      <c r="V297" s="305">
        <f>IFERROR(SUM(V294:V295),"0")</f>
        <v>555</v>
      </c>
      <c r="W297" s="38"/>
      <c r="X297" s="306"/>
      <c r="Y297" s="306"/>
    </row>
    <row r="298" spans="1:52" ht="14.25" customHeight="1" x14ac:dyDescent="0.25">
      <c r="A298" s="382" t="s">
        <v>66</v>
      </c>
      <c r="B298" s="311"/>
      <c r="C298" s="311"/>
      <c r="D298" s="311"/>
      <c r="E298" s="311"/>
      <c r="F298" s="311"/>
      <c r="G298" s="311"/>
      <c r="H298" s="311"/>
      <c r="I298" s="311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11"/>
      <c r="W298" s="311"/>
      <c r="X298" s="299"/>
      <c r="Y298" s="299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83">
        <v>4607091384260</v>
      </c>
      <c r="E299" s="327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5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85"/>
      <c r="O299" s="385"/>
      <c r="P299" s="385"/>
      <c r="Q299" s="327"/>
      <c r="R299" s="35"/>
      <c r="S299" s="35"/>
      <c r="T299" s="36" t="s">
        <v>63</v>
      </c>
      <c r="U299" s="303">
        <v>350</v>
      </c>
      <c r="V299" s="304">
        <f>IFERROR(IF(U299="",0,CEILING((U299/$H299),1)*$H299),"")</f>
        <v>351</v>
      </c>
      <c r="W299" s="37">
        <f>IFERROR(IF(V299=0,"",ROUNDUP(V299/H299,0)*0.02175),"")</f>
        <v>0.9787499999999999</v>
      </c>
      <c r="X299" s="57"/>
      <c r="Y299" s="58"/>
      <c r="AC299" s="59"/>
      <c r="AZ299" s="221" t="s">
        <v>1</v>
      </c>
    </row>
    <row r="300" spans="1:52" x14ac:dyDescent="0.2">
      <c r="A300" s="387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88"/>
      <c r="M300" s="386" t="s">
        <v>64</v>
      </c>
      <c r="N300" s="339"/>
      <c r="O300" s="339"/>
      <c r="P300" s="339"/>
      <c r="Q300" s="339"/>
      <c r="R300" s="339"/>
      <c r="S300" s="340"/>
      <c r="T300" s="38" t="s">
        <v>65</v>
      </c>
      <c r="U300" s="305">
        <f>IFERROR(U299/H299,"0")</f>
        <v>44.871794871794876</v>
      </c>
      <c r="V300" s="305">
        <f>IFERROR(V299/H299,"0")</f>
        <v>45</v>
      </c>
      <c r="W300" s="305">
        <f>IFERROR(IF(W299="",0,W299),"0")</f>
        <v>0.9787499999999999</v>
      </c>
      <c r="X300" s="306"/>
      <c r="Y300" s="306"/>
    </row>
    <row r="301" spans="1:52" x14ac:dyDescent="0.2">
      <c r="A301" s="311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88"/>
      <c r="M301" s="386" t="s">
        <v>64</v>
      </c>
      <c r="N301" s="339"/>
      <c r="O301" s="339"/>
      <c r="P301" s="339"/>
      <c r="Q301" s="339"/>
      <c r="R301" s="339"/>
      <c r="S301" s="340"/>
      <c r="T301" s="38" t="s">
        <v>63</v>
      </c>
      <c r="U301" s="305">
        <f>IFERROR(SUM(U299:U299),"0")</f>
        <v>350</v>
      </c>
      <c r="V301" s="305">
        <f>IFERROR(SUM(V299:V299),"0")</f>
        <v>351</v>
      </c>
      <c r="W301" s="38"/>
      <c r="X301" s="306"/>
      <c r="Y301" s="306"/>
    </row>
    <row r="302" spans="1:52" ht="14.25" customHeight="1" x14ac:dyDescent="0.25">
      <c r="A302" s="382" t="s">
        <v>195</v>
      </c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11"/>
      <c r="M302" s="311"/>
      <c r="N302" s="311"/>
      <c r="O302" s="311"/>
      <c r="P302" s="311"/>
      <c r="Q302" s="311"/>
      <c r="R302" s="311"/>
      <c r="S302" s="311"/>
      <c r="T302" s="311"/>
      <c r="U302" s="311"/>
      <c r="V302" s="311"/>
      <c r="W302" s="311"/>
      <c r="X302" s="299"/>
      <c r="Y302" s="299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83">
        <v>4607091384673</v>
      </c>
      <c r="E303" s="327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5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85"/>
      <c r="O303" s="385"/>
      <c r="P303" s="385"/>
      <c r="Q303" s="327"/>
      <c r="R303" s="35"/>
      <c r="S303" s="35"/>
      <c r="T303" s="36" t="s">
        <v>63</v>
      </c>
      <c r="U303" s="303">
        <v>500</v>
      </c>
      <c r="V303" s="304">
        <f>IFERROR(IF(U303="",0,CEILING((U303/$H303),1)*$H303),"")</f>
        <v>507</v>
      </c>
      <c r="W303" s="37">
        <f>IFERROR(IF(V303=0,"",ROUNDUP(V303/H303,0)*0.02175),"")</f>
        <v>1.4137499999999998</v>
      </c>
      <c r="X303" s="57"/>
      <c r="Y303" s="58"/>
      <c r="AC303" s="59"/>
      <c r="AZ303" s="222" t="s">
        <v>1</v>
      </c>
    </row>
    <row r="304" spans="1:52" x14ac:dyDescent="0.2">
      <c r="A304" s="387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88"/>
      <c r="M304" s="386" t="s">
        <v>64</v>
      </c>
      <c r="N304" s="339"/>
      <c r="O304" s="339"/>
      <c r="P304" s="339"/>
      <c r="Q304" s="339"/>
      <c r="R304" s="339"/>
      <c r="S304" s="340"/>
      <c r="T304" s="38" t="s">
        <v>65</v>
      </c>
      <c r="U304" s="305">
        <f>IFERROR(U303/H303,"0")</f>
        <v>64.102564102564102</v>
      </c>
      <c r="V304" s="305">
        <f>IFERROR(V303/H303,"0")</f>
        <v>65</v>
      </c>
      <c r="W304" s="305">
        <f>IFERROR(IF(W303="",0,W303),"0")</f>
        <v>1.4137499999999998</v>
      </c>
      <c r="X304" s="306"/>
      <c r="Y304" s="306"/>
    </row>
    <row r="305" spans="1:52" x14ac:dyDescent="0.2">
      <c r="A305" s="311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88"/>
      <c r="M305" s="386" t="s">
        <v>64</v>
      </c>
      <c r="N305" s="339"/>
      <c r="O305" s="339"/>
      <c r="P305" s="339"/>
      <c r="Q305" s="339"/>
      <c r="R305" s="339"/>
      <c r="S305" s="340"/>
      <c r="T305" s="38" t="s">
        <v>63</v>
      </c>
      <c r="U305" s="305">
        <f>IFERROR(SUM(U303:U303),"0")</f>
        <v>500</v>
      </c>
      <c r="V305" s="305">
        <f>IFERROR(SUM(V303:V303),"0")</f>
        <v>507</v>
      </c>
      <c r="W305" s="38"/>
      <c r="X305" s="306"/>
      <c r="Y305" s="306"/>
    </row>
    <row r="306" spans="1:52" ht="16.5" customHeight="1" x14ac:dyDescent="0.25">
      <c r="A306" s="381" t="s">
        <v>429</v>
      </c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11"/>
      <c r="M306" s="311"/>
      <c r="N306" s="311"/>
      <c r="O306" s="311"/>
      <c r="P306" s="311"/>
      <c r="Q306" s="311"/>
      <c r="R306" s="311"/>
      <c r="S306" s="311"/>
      <c r="T306" s="311"/>
      <c r="U306" s="311"/>
      <c r="V306" s="311"/>
      <c r="W306" s="311"/>
      <c r="X306" s="298"/>
      <c r="Y306" s="298"/>
    </row>
    <row r="307" spans="1:52" ht="14.25" customHeight="1" x14ac:dyDescent="0.25">
      <c r="A307" s="382" t="s">
        <v>100</v>
      </c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11"/>
      <c r="M307" s="311"/>
      <c r="N307" s="311"/>
      <c r="O307" s="311"/>
      <c r="P307" s="311"/>
      <c r="Q307" s="311"/>
      <c r="R307" s="311"/>
      <c r="S307" s="311"/>
      <c r="T307" s="311"/>
      <c r="U307" s="311"/>
      <c r="V307" s="311"/>
      <c r="W307" s="311"/>
      <c r="X307" s="299"/>
      <c r="Y307" s="299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83">
        <v>4607091384185</v>
      </c>
      <c r="E308" s="327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55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85"/>
      <c r="O308" s="385"/>
      <c r="P308" s="385"/>
      <c r="Q308" s="327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83">
        <v>4607091384192</v>
      </c>
      <c r="E309" s="327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5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85"/>
      <c r="O309" s="385"/>
      <c r="P309" s="385"/>
      <c r="Q309" s="327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83">
        <v>4680115881907</v>
      </c>
      <c r="E310" s="327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5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85"/>
      <c r="O310" s="385"/>
      <c r="P310" s="385"/>
      <c r="Q310" s="327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83">
        <v>4607091384680</v>
      </c>
      <c r="E311" s="327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5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85"/>
      <c r="O311" s="385"/>
      <c r="P311" s="385"/>
      <c r="Q311" s="327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87"/>
      <c r="B312" s="311"/>
      <c r="C312" s="311"/>
      <c r="D312" s="311"/>
      <c r="E312" s="311"/>
      <c r="F312" s="311"/>
      <c r="G312" s="311"/>
      <c r="H312" s="311"/>
      <c r="I312" s="311"/>
      <c r="J312" s="311"/>
      <c r="K312" s="311"/>
      <c r="L312" s="388"/>
      <c r="M312" s="386" t="s">
        <v>64</v>
      </c>
      <c r="N312" s="339"/>
      <c r="O312" s="339"/>
      <c r="P312" s="339"/>
      <c r="Q312" s="339"/>
      <c r="R312" s="339"/>
      <c r="S312" s="340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11"/>
      <c r="B313" s="311"/>
      <c r="C313" s="311"/>
      <c r="D313" s="311"/>
      <c r="E313" s="311"/>
      <c r="F313" s="311"/>
      <c r="G313" s="311"/>
      <c r="H313" s="311"/>
      <c r="I313" s="311"/>
      <c r="J313" s="311"/>
      <c r="K313" s="311"/>
      <c r="L313" s="388"/>
      <c r="M313" s="386" t="s">
        <v>64</v>
      </c>
      <c r="N313" s="339"/>
      <c r="O313" s="339"/>
      <c r="P313" s="339"/>
      <c r="Q313" s="339"/>
      <c r="R313" s="339"/>
      <c r="S313" s="340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82" t="s">
        <v>59</v>
      </c>
      <c r="B314" s="311"/>
      <c r="C314" s="311"/>
      <c r="D314" s="311"/>
      <c r="E314" s="311"/>
      <c r="F314" s="311"/>
      <c r="G314" s="311"/>
      <c r="H314" s="311"/>
      <c r="I314" s="311"/>
      <c r="J314" s="311"/>
      <c r="K314" s="311"/>
      <c r="L314" s="311"/>
      <c r="M314" s="311"/>
      <c r="N314" s="311"/>
      <c r="O314" s="311"/>
      <c r="P314" s="311"/>
      <c r="Q314" s="311"/>
      <c r="R314" s="311"/>
      <c r="S314" s="311"/>
      <c r="T314" s="311"/>
      <c r="U314" s="311"/>
      <c r="V314" s="311"/>
      <c r="W314" s="311"/>
      <c r="X314" s="299"/>
      <c r="Y314" s="299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83">
        <v>4607091384802</v>
      </c>
      <c r="E315" s="327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5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85"/>
      <c r="O315" s="385"/>
      <c r="P315" s="385"/>
      <c r="Q315" s="327"/>
      <c r="R315" s="35"/>
      <c r="S315" s="35"/>
      <c r="T315" s="36" t="s">
        <v>63</v>
      </c>
      <c r="U315" s="303">
        <v>150</v>
      </c>
      <c r="V315" s="304">
        <f>IFERROR(IF(U315="",0,CEILING((U315/$H315),1)*$H315),"")</f>
        <v>153.29999999999998</v>
      </c>
      <c r="W315" s="37">
        <f>IFERROR(IF(V315=0,"",ROUNDUP(V315/H315,0)*0.00753),"")</f>
        <v>0.26355000000000001</v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83">
        <v>4607091384826</v>
      </c>
      <c r="E316" s="327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85"/>
      <c r="O316" s="385"/>
      <c r="P316" s="385"/>
      <c r="Q316" s="327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87"/>
      <c r="B317" s="311"/>
      <c r="C317" s="311"/>
      <c r="D317" s="311"/>
      <c r="E317" s="311"/>
      <c r="F317" s="311"/>
      <c r="G317" s="311"/>
      <c r="H317" s="311"/>
      <c r="I317" s="311"/>
      <c r="J317" s="311"/>
      <c r="K317" s="311"/>
      <c r="L317" s="388"/>
      <c r="M317" s="386" t="s">
        <v>64</v>
      </c>
      <c r="N317" s="339"/>
      <c r="O317" s="339"/>
      <c r="P317" s="339"/>
      <c r="Q317" s="339"/>
      <c r="R317" s="339"/>
      <c r="S317" s="340"/>
      <c r="T317" s="38" t="s">
        <v>65</v>
      </c>
      <c r="U317" s="305">
        <f>IFERROR(U315/H315,"0")+IFERROR(U316/H316,"0")</f>
        <v>34.246575342465754</v>
      </c>
      <c r="V317" s="305">
        <f>IFERROR(V315/H315,"0")+IFERROR(V316/H316,"0")</f>
        <v>35</v>
      </c>
      <c r="W317" s="305">
        <f>IFERROR(IF(W315="",0,W315),"0")+IFERROR(IF(W316="",0,W316),"0")</f>
        <v>0.26355000000000001</v>
      </c>
      <c r="X317" s="306"/>
      <c r="Y317" s="306"/>
    </row>
    <row r="318" spans="1:52" x14ac:dyDescent="0.2">
      <c r="A318" s="311"/>
      <c r="B318" s="311"/>
      <c r="C318" s="311"/>
      <c r="D318" s="311"/>
      <c r="E318" s="311"/>
      <c r="F318" s="311"/>
      <c r="G318" s="311"/>
      <c r="H318" s="311"/>
      <c r="I318" s="311"/>
      <c r="J318" s="311"/>
      <c r="K318" s="311"/>
      <c r="L318" s="388"/>
      <c r="M318" s="386" t="s">
        <v>64</v>
      </c>
      <c r="N318" s="339"/>
      <c r="O318" s="339"/>
      <c r="P318" s="339"/>
      <c r="Q318" s="339"/>
      <c r="R318" s="339"/>
      <c r="S318" s="340"/>
      <c r="T318" s="38" t="s">
        <v>63</v>
      </c>
      <c r="U318" s="305">
        <f>IFERROR(SUM(U315:U316),"0")</f>
        <v>150</v>
      </c>
      <c r="V318" s="305">
        <f>IFERROR(SUM(V315:V316),"0")</f>
        <v>153.29999999999998</v>
      </c>
      <c r="W318" s="38"/>
      <c r="X318" s="306"/>
      <c r="Y318" s="306"/>
    </row>
    <row r="319" spans="1:52" ht="14.25" customHeight="1" x14ac:dyDescent="0.25">
      <c r="A319" s="382" t="s">
        <v>66</v>
      </c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311"/>
      <c r="Q319" s="311"/>
      <c r="R319" s="311"/>
      <c r="S319" s="311"/>
      <c r="T319" s="311"/>
      <c r="U319" s="311"/>
      <c r="V319" s="311"/>
      <c r="W319" s="311"/>
      <c r="X319" s="299"/>
      <c r="Y319" s="299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83">
        <v>4607091384246</v>
      </c>
      <c r="E320" s="327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5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85"/>
      <c r="O320" s="385"/>
      <c r="P320" s="385"/>
      <c r="Q320" s="327"/>
      <c r="R320" s="35"/>
      <c r="S320" s="35"/>
      <c r="T320" s="36" t="s">
        <v>63</v>
      </c>
      <c r="U320" s="303">
        <v>400</v>
      </c>
      <c r="V320" s="304">
        <f>IFERROR(IF(U320="",0,CEILING((U320/$H320),1)*$H320),"")</f>
        <v>405.59999999999997</v>
      </c>
      <c r="W320" s="37">
        <f>IFERROR(IF(V320=0,"",ROUNDUP(V320/H320,0)*0.02175),"")</f>
        <v>1.131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83">
        <v>4680115881976</v>
      </c>
      <c r="E321" s="327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85"/>
      <c r="O321" s="385"/>
      <c r="P321" s="385"/>
      <c r="Q321" s="327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83">
        <v>4607091384253</v>
      </c>
      <c r="E322" s="327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85"/>
      <c r="O322" s="385"/>
      <c r="P322" s="385"/>
      <c r="Q322" s="327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83">
        <v>4680115881969</v>
      </c>
      <c r="E323" s="327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5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85"/>
      <c r="O323" s="385"/>
      <c r="P323" s="385"/>
      <c r="Q323" s="327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87"/>
      <c r="B324" s="311"/>
      <c r="C324" s="311"/>
      <c r="D324" s="311"/>
      <c r="E324" s="311"/>
      <c r="F324" s="311"/>
      <c r="G324" s="311"/>
      <c r="H324" s="311"/>
      <c r="I324" s="311"/>
      <c r="J324" s="311"/>
      <c r="K324" s="311"/>
      <c r="L324" s="388"/>
      <c r="M324" s="386" t="s">
        <v>64</v>
      </c>
      <c r="N324" s="339"/>
      <c r="O324" s="339"/>
      <c r="P324" s="339"/>
      <c r="Q324" s="339"/>
      <c r="R324" s="339"/>
      <c r="S324" s="340"/>
      <c r="T324" s="38" t="s">
        <v>65</v>
      </c>
      <c r="U324" s="305">
        <f>IFERROR(U320/H320,"0")+IFERROR(U321/H321,"0")+IFERROR(U322/H322,"0")+IFERROR(U323/H323,"0")</f>
        <v>51.282051282051285</v>
      </c>
      <c r="V324" s="305">
        <f>IFERROR(V320/H320,"0")+IFERROR(V321/H321,"0")+IFERROR(V322/H322,"0")+IFERROR(V323/H323,"0")</f>
        <v>52</v>
      </c>
      <c r="W324" s="305">
        <f>IFERROR(IF(W320="",0,W320),"0")+IFERROR(IF(W321="",0,W321),"0")+IFERROR(IF(W322="",0,W322),"0")+IFERROR(IF(W323="",0,W323),"0")</f>
        <v>1.131</v>
      </c>
      <c r="X324" s="306"/>
      <c r="Y324" s="306"/>
    </row>
    <row r="325" spans="1:52" x14ac:dyDescent="0.2">
      <c r="A325" s="311"/>
      <c r="B325" s="311"/>
      <c r="C325" s="311"/>
      <c r="D325" s="311"/>
      <c r="E325" s="311"/>
      <c r="F325" s="311"/>
      <c r="G325" s="311"/>
      <c r="H325" s="311"/>
      <c r="I325" s="311"/>
      <c r="J325" s="311"/>
      <c r="K325" s="311"/>
      <c r="L325" s="388"/>
      <c r="M325" s="386" t="s">
        <v>64</v>
      </c>
      <c r="N325" s="339"/>
      <c r="O325" s="339"/>
      <c r="P325" s="339"/>
      <c r="Q325" s="339"/>
      <c r="R325" s="339"/>
      <c r="S325" s="340"/>
      <c r="T325" s="38" t="s">
        <v>63</v>
      </c>
      <c r="U325" s="305">
        <f>IFERROR(SUM(U320:U323),"0")</f>
        <v>400</v>
      </c>
      <c r="V325" s="305">
        <f>IFERROR(SUM(V320:V323),"0")</f>
        <v>405.59999999999997</v>
      </c>
      <c r="W325" s="38"/>
      <c r="X325" s="306"/>
      <c r="Y325" s="306"/>
    </row>
    <row r="326" spans="1:52" ht="14.25" customHeight="1" x14ac:dyDescent="0.25">
      <c r="A326" s="382" t="s">
        <v>195</v>
      </c>
      <c r="B326" s="311"/>
      <c r="C326" s="311"/>
      <c r="D326" s="311"/>
      <c r="E326" s="311"/>
      <c r="F326" s="311"/>
      <c r="G326" s="311"/>
      <c r="H326" s="311"/>
      <c r="I326" s="311"/>
      <c r="J326" s="311"/>
      <c r="K326" s="311"/>
      <c r="L326" s="311"/>
      <c r="M326" s="311"/>
      <c r="N326" s="311"/>
      <c r="O326" s="311"/>
      <c r="P326" s="311"/>
      <c r="Q326" s="311"/>
      <c r="R326" s="311"/>
      <c r="S326" s="311"/>
      <c r="T326" s="311"/>
      <c r="U326" s="311"/>
      <c r="V326" s="311"/>
      <c r="W326" s="311"/>
      <c r="X326" s="299"/>
      <c r="Y326" s="299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83">
        <v>4607091389357</v>
      </c>
      <c r="E327" s="327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85"/>
      <c r="O327" s="385"/>
      <c r="P327" s="385"/>
      <c r="Q327" s="327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87"/>
      <c r="B328" s="311"/>
      <c r="C328" s="311"/>
      <c r="D328" s="311"/>
      <c r="E328" s="311"/>
      <c r="F328" s="311"/>
      <c r="G328" s="311"/>
      <c r="H328" s="311"/>
      <c r="I328" s="311"/>
      <c r="J328" s="311"/>
      <c r="K328" s="311"/>
      <c r="L328" s="388"/>
      <c r="M328" s="386" t="s">
        <v>64</v>
      </c>
      <c r="N328" s="339"/>
      <c r="O328" s="339"/>
      <c r="P328" s="339"/>
      <c r="Q328" s="339"/>
      <c r="R328" s="339"/>
      <c r="S328" s="340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11"/>
      <c r="B329" s="311"/>
      <c r="C329" s="311"/>
      <c r="D329" s="311"/>
      <c r="E329" s="311"/>
      <c r="F329" s="311"/>
      <c r="G329" s="311"/>
      <c r="H329" s="311"/>
      <c r="I329" s="311"/>
      <c r="J329" s="311"/>
      <c r="K329" s="311"/>
      <c r="L329" s="388"/>
      <c r="M329" s="386" t="s">
        <v>64</v>
      </c>
      <c r="N329" s="339"/>
      <c r="O329" s="339"/>
      <c r="P329" s="339"/>
      <c r="Q329" s="339"/>
      <c r="R329" s="339"/>
      <c r="S329" s="340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79" t="s">
        <v>452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49"/>
      <c r="Y330" s="49"/>
    </row>
    <row r="331" spans="1:52" ht="16.5" customHeight="1" x14ac:dyDescent="0.25">
      <c r="A331" s="381" t="s">
        <v>453</v>
      </c>
      <c r="B331" s="311"/>
      <c r="C331" s="311"/>
      <c r="D331" s="311"/>
      <c r="E331" s="311"/>
      <c r="F331" s="311"/>
      <c r="G331" s="311"/>
      <c r="H331" s="311"/>
      <c r="I331" s="311"/>
      <c r="J331" s="311"/>
      <c r="K331" s="311"/>
      <c r="L331" s="311"/>
      <c r="M331" s="311"/>
      <c r="N331" s="311"/>
      <c r="O331" s="311"/>
      <c r="P331" s="311"/>
      <c r="Q331" s="311"/>
      <c r="R331" s="311"/>
      <c r="S331" s="311"/>
      <c r="T331" s="311"/>
      <c r="U331" s="311"/>
      <c r="V331" s="311"/>
      <c r="W331" s="311"/>
      <c r="X331" s="298"/>
      <c r="Y331" s="298"/>
    </row>
    <row r="332" spans="1:52" ht="14.25" customHeight="1" x14ac:dyDescent="0.25">
      <c r="A332" s="382" t="s">
        <v>100</v>
      </c>
      <c r="B332" s="311"/>
      <c r="C332" s="311"/>
      <c r="D332" s="311"/>
      <c r="E332" s="311"/>
      <c r="F332" s="311"/>
      <c r="G332" s="311"/>
      <c r="H332" s="311"/>
      <c r="I332" s="311"/>
      <c r="J332" s="311"/>
      <c r="K332" s="311"/>
      <c r="L332" s="311"/>
      <c r="M332" s="311"/>
      <c r="N332" s="311"/>
      <c r="O332" s="311"/>
      <c r="P332" s="311"/>
      <c r="Q332" s="311"/>
      <c r="R332" s="311"/>
      <c r="S332" s="311"/>
      <c r="T332" s="311"/>
      <c r="U332" s="311"/>
      <c r="V332" s="311"/>
      <c r="W332" s="311"/>
      <c r="X332" s="299"/>
      <c r="Y332" s="299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83">
        <v>4607091389708</v>
      </c>
      <c r="E333" s="327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85"/>
      <c r="O333" s="385"/>
      <c r="P333" s="385"/>
      <c r="Q333" s="327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83">
        <v>4607091389692</v>
      </c>
      <c r="E334" s="327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85"/>
      <c r="O334" s="385"/>
      <c r="P334" s="385"/>
      <c r="Q334" s="327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87"/>
      <c r="B335" s="311"/>
      <c r="C335" s="311"/>
      <c r="D335" s="311"/>
      <c r="E335" s="311"/>
      <c r="F335" s="311"/>
      <c r="G335" s="311"/>
      <c r="H335" s="311"/>
      <c r="I335" s="311"/>
      <c r="J335" s="311"/>
      <c r="K335" s="311"/>
      <c r="L335" s="388"/>
      <c r="M335" s="386" t="s">
        <v>64</v>
      </c>
      <c r="N335" s="339"/>
      <c r="O335" s="339"/>
      <c r="P335" s="339"/>
      <c r="Q335" s="339"/>
      <c r="R335" s="339"/>
      <c r="S335" s="340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11"/>
      <c r="B336" s="311"/>
      <c r="C336" s="311"/>
      <c r="D336" s="311"/>
      <c r="E336" s="311"/>
      <c r="F336" s="311"/>
      <c r="G336" s="311"/>
      <c r="H336" s="311"/>
      <c r="I336" s="311"/>
      <c r="J336" s="311"/>
      <c r="K336" s="311"/>
      <c r="L336" s="388"/>
      <c r="M336" s="386" t="s">
        <v>64</v>
      </c>
      <c r="N336" s="339"/>
      <c r="O336" s="339"/>
      <c r="P336" s="339"/>
      <c r="Q336" s="339"/>
      <c r="R336" s="339"/>
      <c r="S336" s="340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82" t="s">
        <v>59</v>
      </c>
      <c r="B337" s="311"/>
      <c r="C337" s="311"/>
      <c r="D337" s="311"/>
      <c r="E337" s="311"/>
      <c r="F337" s="311"/>
      <c r="G337" s="311"/>
      <c r="H337" s="311"/>
      <c r="I337" s="311"/>
      <c r="J337" s="311"/>
      <c r="K337" s="311"/>
      <c r="L337" s="311"/>
      <c r="M337" s="311"/>
      <c r="N337" s="311"/>
      <c r="O337" s="311"/>
      <c r="P337" s="311"/>
      <c r="Q337" s="311"/>
      <c r="R337" s="311"/>
      <c r="S337" s="311"/>
      <c r="T337" s="311"/>
      <c r="U337" s="311"/>
      <c r="V337" s="311"/>
      <c r="W337" s="311"/>
      <c r="X337" s="299"/>
      <c r="Y337" s="299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83">
        <v>4607091389753</v>
      </c>
      <c r="E338" s="327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85"/>
      <c r="O338" s="385"/>
      <c r="P338" s="385"/>
      <c r="Q338" s="327"/>
      <c r="R338" s="35"/>
      <c r="S338" s="35"/>
      <c r="T338" s="36" t="s">
        <v>63</v>
      </c>
      <c r="U338" s="303">
        <v>700</v>
      </c>
      <c r="V338" s="304">
        <f t="shared" ref="V338:V350" si="15">IFERROR(IF(U338="",0,CEILING((U338/$H338),1)*$H338),"")</f>
        <v>701.4</v>
      </c>
      <c r="W338" s="37">
        <f>IFERROR(IF(V338=0,"",ROUNDUP(V338/H338,0)*0.00753),"")</f>
        <v>1.2575100000000001</v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83">
        <v>4607091389760</v>
      </c>
      <c r="E339" s="327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85"/>
      <c r="O339" s="385"/>
      <c r="P339" s="385"/>
      <c r="Q339" s="327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83">
        <v>4607091389746</v>
      </c>
      <c r="E340" s="327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85"/>
      <c r="O340" s="385"/>
      <c r="P340" s="385"/>
      <c r="Q340" s="327"/>
      <c r="R340" s="35"/>
      <c r="S340" s="35"/>
      <c r="T340" s="36" t="s">
        <v>63</v>
      </c>
      <c r="U340" s="303">
        <v>800</v>
      </c>
      <c r="V340" s="304">
        <f t="shared" si="15"/>
        <v>802.2</v>
      </c>
      <c r="W340" s="37">
        <f>IFERROR(IF(V340=0,"",ROUNDUP(V340/H340,0)*0.00753),"")</f>
        <v>1.4382300000000001</v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83">
        <v>4680115882928</v>
      </c>
      <c r="E341" s="327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85"/>
      <c r="O341" s="385"/>
      <c r="P341" s="385"/>
      <c r="Q341" s="327"/>
      <c r="R341" s="35"/>
      <c r="S341" s="35"/>
      <c r="T341" s="36" t="s">
        <v>63</v>
      </c>
      <c r="U341" s="303">
        <v>50.4</v>
      </c>
      <c r="V341" s="304">
        <f t="shared" si="15"/>
        <v>50.4</v>
      </c>
      <c r="W341" s="37">
        <f>IFERROR(IF(V341=0,"",ROUNDUP(V341/H341,0)*0.00753),"")</f>
        <v>0.22590000000000002</v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83">
        <v>4680115883147</v>
      </c>
      <c r="E342" s="327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5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85"/>
      <c r="O342" s="385"/>
      <c r="P342" s="385"/>
      <c r="Q342" s="327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83">
        <v>4607091384338</v>
      </c>
      <c r="E343" s="327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85"/>
      <c r="O343" s="385"/>
      <c r="P343" s="385"/>
      <c r="Q343" s="327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83">
        <v>4680115883154</v>
      </c>
      <c r="E344" s="327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85"/>
      <c r="O344" s="385"/>
      <c r="P344" s="385"/>
      <c r="Q344" s="327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83">
        <v>4607091389524</v>
      </c>
      <c r="E345" s="327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85"/>
      <c r="O345" s="385"/>
      <c r="P345" s="385"/>
      <c r="Q345" s="327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83">
        <v>4680115883161</v>
      </c>
      <c r="E346" s="327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5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85"/>
      <c r="O346" s="385"/>
      <c r="P346" s="385"/>
      <c r="Q346" s="327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83">
        <v>4607091384345</v>
      </c>
      <c r="E347" s="327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5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85"/>
      <c r="O347" s="385"/>
      <c r="P347" s="385"/>
      <c r="Q347" s="327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83">
        <v>4680115883178</v>
      </c>
      <c r="E348" s="327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5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85"/>
      <c r="O348" s="385"/>
      <c r="P348" s="385"/>
      <c r="Q348" s="327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83">
        <v>4607091389531</v>
      </c>
      <c r="E349" s="327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85"/>
      <c r="O349" s="385"/>
      <c r="P349" s="385"/>
      <c r="Q349" s="327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83">
        <v>4680115883185</v>
      </c>
      <c r="E350" s="327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576" t="s">
        <v>484</v>
      </c>
      <c r="N350" s="385"/>
      <c r="O350" s="385"/>
      <c r="P350" s="385"/>
      <c r="Q350" s="327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87"/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388"/>
      <c r="M351" s="386" t="s">
        <v>64</v>
      </c>
      <c r="N351" s="339"/>
      <c r="O351" s="339"/>
      <c r="P351" s="339"/>
      <c r="Q351" s="339"/>
      <c r="R351" s="339"/>
      <c r="S351" s="340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387.14285714285711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388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2.9216400000000005</v>
      </c>
      <c r="X351" s="306"/>
      <c r="Y351" s="306"/>
    </row>
    <row r="352" spans="1:52" x14ac:dyDescent="0.2">
      <c r="A352" s="311"/>
      <c r="B352" s="311"/>
      <c r="C352" s="311"/>
      <c r="D352" s="311"/>
      <c r="E352" s="311"/>
      <c r="F352" s="311"/>
      <c r="G352" s="311"/>
      <c r="H352" s="311"/>
      <c r="I352" s="311"/>
      <c r="J352" s="311"/>
      <c r="K352" s="311"/>
      <c r="L352" s="388"/>
      <c r="M352" s="386" t="s">
        <v>64</v>
      </c>
      <c r="N352" s="339"/>
      <c r="O352" s="339"/>
      <c r="P352" s="339"/>
      <c r="Q352" s="339"/>
      <c r="R352" s="339"/>
      <c r="S352" s="340"/>
      <c r="T352" s="38" t="s">
        <v>63</v>
      </c>
      <c r="U352" s="305">
        <f>IFERROR(SUM(U338:U350),"0")</f>
        <v>1550.4</v>
      </c>
      <c r="V352" s="305">
        <f>IFERROR(SUM(V338:V350),"0")</f>
        <v>1554</v>
      </c>
      <c r="W352" s="38"/>
      <c r="X352" s="306"/>
      <c r="Y352" s="306"/>
    </row>
    <row r="353" spans="1:52" ht="14.25" customHeight="1" x14ac:dyDescent="0.25">
      <c r="A353" s="382" t="s">
        <v>66</v>
      </c>
      <c r="B353" s="311"/>
      <c r="C353" s="311"/>
      <c r="D353" s="311"/>
      <c r="E353" s="311"/>
      <c r="F353" s="311"/>
      <c r="G353" s="311"/>
      <c r="H353" s="311"/>
      <c r="I353" s="311"/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11"/>
      <c r="W353" s="311"/>
      <c r="X353" s="299"/>
      <c r="Y353" s="299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83">
        <v>4607091389685</v>
      </c>
      <c r="E354" s="327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5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85"/>
      <c r="O354" s="385"/>
      <c r="P354" s="385"/>
      <c r="Q354" s="327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83">
        <v>4607091389654</v>
      </c>
      <c r="E355" s="327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85"/>
      <c r="O355" s="385"/>
      <c r="P355" s="385"/>
      <c r="Q355" s="327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83">
        <v>4607091384352</v>
      </c>
      <c r="E356" s="327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5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85"/>
      <c r="O356" s="385"/>
      <c r="P356" s="385"/>
      <c r="Q356" s="327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83">
        <v>4607091389661</v>
      </c>
      <c r="E357" s="327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85"/>
      <c r="O357" s="385"/>
      <c r="P357" s="385"/>
      <c r="Q357" s="327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87"/>
      <c r="B358" s="311"/>
      <c r="C358" s="311"/>
      <c r="D358" s="311"/>
      <c r="E358" s="311"/>
      <c r="F358" s="311"/>
      <c r="G358" s="311"/>
      <c r="H358" s="311"/>
      <c r="I358" s="311"/>
      <c r="J358" s="311"/>
      <c r="K358" s="311"/>
      <c r="L358" s="388"/>
      <c r="M358" s="386" t="s">
        <v>64</v>
      </c>
      <c r="N358" s="339"/>
      <c r="O358" s="339"/>
      <c r="P358" s="339"/>
      <c r="Q358" s="339"/>
      <c r="R358" s="339"/>
      <c r="S358" s="340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11"/>
      <c r="B359" s="311"/>
      <c r="C359" s="311"/>
      <c r="D359" s="311"/>
      <c r="E359" s="311"/>
      <c r="F359" s="311"/>
      <c r="G359" s="311"/>
      <c r="H359" s="311"/>
      <c r="I359" s="311"/>
      <c r="J359" s="311"/>
      <c r="K359" s="311"/>
      <c r="L359" s="388"/>
      <c r="M359" s="386" t="s">
        <v>64</v>
      </c>
      <c r="N359" s="339"/>
      <c r="O359" s="339"/>
      <c r="P359" s="339"/>
      <c r="Q359" s="339"/>
      <c r="R359" s="339"/>
      <c r="S359" s="340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82" t="s">
        <v>195</v>
      </c>
      <c r="B360" s="311"/>
      <c r="C360" s="311"/>
      <c r="D360" s="311"/>
      <c r="E360" s="311"/>
      <c r="F360" s="311"/>
      <c r="G360" s="311"/>
      <c r="H360" s="311"/>
      <c r="I360" s="311"/>
      <c r="J360" s="311"/>
      <c r="K360" s="311"/>
      <c r="L360" s="311"/>
      <c r="M360" s="311"/>
      <c r="N360" s="311"/>
      <c r="O360" s="311"/>
      <c r="P360" s="311"/>
      <c r="Q360" s="311"/>
      <c r="R360" s="311"/>
      <c r="S360" s="311"/>
      <c r="T360" s="311"/>
      <c r="U360" s="311"/>
      <c r="V360" s="311"/>
      <c r="W360" s="311"/>
      <c r="X360" s="299"/>
      <c r="Y360" s="299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83">
        <v>4680115881648</v>
      </c>
      <c r="E361" s="327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5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85"/>
      <c r="O361" s="385"/>
      <c r="P361" s="385"/>
      <c r="Q361" s="327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87"/>
      <c r="B362" s="311"/>
      <c r="C362" s="311"/>
      <c r="D362" s="311"/>
      <c r="E362" s="311"/>
      <c r="F362" s="311"/>
      <c r="G362" s="311"/>
      <c r="H362" s="311"/>
      <c r="I362" s="311"/>
      <c r="J362" s="311"/>
      <c r="K362" s="311"/>
      <c r="L362" s="388"/>
      <c r="M362" s="386" t="s">
        <v>64</v>
      </c>
      <c r="N362" s="339"/>
      <c r="O362" s="339"/>
      <c r="P362" s="339"/>
      <c r="Q362" s="339"/>
      <c r="R362" s="339"/>
      <c r="S362" s="340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11"/>
      <c r="B363" s="311"/>
      <c r="C363" s="311"/>
      <c r="D363" s="311"/>
      <c r="E363" s="311"/>
      <c r="F363" s="311"/>
      <c r="G363" s="311"/>
      <c r="H363" s="311"/>
      <c r="I363" s="311"/>
      <c r="J363" s="311"/>
      <c r="K363" s="311"/>
      <c r="L363" s="388"/>
      <c r="M363" s="386" t="s">
        <v>64</v>
      </c>
      <c r="N363" s="339"/>
      <c r="O363" s="339"/>
      <c r="P363" s="339"/>
      <c r="Q363" s="339"/>
      <c r="R363" s="339"/>
      <c r="S363" s="340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82" t="s">
        <v>79</v>
      </c>
      <c r="B364" s="311"/>
      <c r="C364" s="311"/>
      <c r="D364" s="311"/>
      <c r="E364" s="311"/>
      <c r="F364" s="311"/>
      <c r="G364" s="311"/>
      <c r="H364" s="311"/>
      <c r="I364" s="311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11"/>
      <c r="W364" s="311"/>
      <c r="X364" s="299"/>
      <c r="Y364" s="299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83">
        <v>4680115883017</v>
      </c>
      <c r="E365" s="327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58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85"/>
      <c r="O365" s="385"/>
      <c r="P365" s="385"/>
      <c r="Q365" s="327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83">
        <v>4680115883031</v>
      </c>
      <c r="E366" s="327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58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85"/>
      <c r="O366" s="385"/>
      <c r="P366" s="385"/>
      <c r="Q366" s="327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83">
        <v>4680115883024</v>
      </c>
      <c r="E367" s="327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85"/>
      <c r="O367" s="385"/>
      <c r="P367" s="385"/>
      <c r="Q367" s="327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87"/>
      <c r="B368" s="311"/>
      <c r="C368" s="311"/>
      <c r="D368" s="311"/>
      <c r="E368" s="311"/>
      <c r="F368" s="311"/>
      <c r="G368" s="311"/>
      <c r="H368" s="311"/>
      <c r="I368" s="311"/>
      <c r="J368" s="311"/>
      <c r="K368" s="311"/>
      <c r="L368" s="388"/>
      <c r="M368" s="386" t="s">
        <v>64</v>
      </c>
      <c r="N368" s="339"/>
      <c r="O368" s="339"/>
      <c r="P368" s="339"/>
      <c r="Q368" s="339"/>
      <c r="R368" s="339"/>
      <c r="S368" s="340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11"/>
      <c r="B369" s="311"/>
      <c r="C369" s="311"/>
      <c r="D369" s="311"/>
      <c r="E369" s="311"/>
      <c r="F369" s="311"/>
      <c r="G369" s="311"/>
      <c r="H369" s="311"/>
      <c r="I369" s="311"/>
      <c r="J369" s="311"/>
      <c r="K369" s="311"/>
      <c r="L369" s="388"/>
      <c r="M369" s="386" t="s">
        <v>64</v>
      </c>
      <c r="N369" s="339"/>
      <c r="O369" s="339"/>
      <c r="P369" s="339"/>
      <c r="Q369" s="339"/>
      <c r="R369" s="339"/>
      <c r="S369" s="340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82" t="s">
        <v>502</v>
      </c>
      <c r="B370" s="311"/>
      <c r="C370" s="311"/>
      <c r="D370" s="311"/>
      <c r="E370" s="311"/>
      <c r="F370" s="311"/>
      <c r="G370" s="311"/>
      <c r="H370" s="311"/>
      <c r="I370" s="311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11"/>
      <c r="W370" s="311"/>
      <c r="X370" s="299"/>
      <c r="Y370" s="299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83">
        <v>4680115882997</v>
      </c>
      <c r="E371" s="327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585" t="s">
        <v>505</v>
      </c>
      <c r="N371" s="385"/>
      <c r="O371" s="385"/>
      <c r="P371" s="385"/>
      <c r="Q371" s="327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87"/>
      <c r="B372" s="311"/>
      <c r="C372" s="311"/>
      <c r="D372" s="311"/>
      <c r="E372" s="311"/>
      <c r="F372" s="311"/>
      <c r="G372" s="311"/>
      <c r="H372" s="311"/>
      <c r="I372" s="311"/>
      <c r="J372" s="311"/>
      <c r="K372" s="311"/>
      <c r="L372" s="388"/>
      <c r="M372" s="386" t="s">
        <v>64</v>
      </c>
      <c r="N372" s="339"/>
      <c r="O372" s="339"/>
      <c r="P372" s="339"/>
      <c r="Q372" s="339"/>
      <c r="R372" s="339"/>
      <c r="S372" s="340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11"/>
      <c r="B373" s="311"/>
      <c r="C373" s="311"/>
      <c r="D373" s="311"/>
      <c r="E373" s="311"/>
      <c r="F373" s="311"/>
      <c r="G373" s="311"/>
      <c r="H373" s="311"/>
      <c r="I373" s="311"/>
      <c r="J373" s="311"/>
      <c r="K373" s="311"/>
      <c r="L373" s="388"/>
      <c r="M373" s="386" t="s">
        <v>64</v>
      </c>
      <c r="N373" s="339"/>
      <c r="O373" s="339"/>
      <c r="P373" s="339"/>
      <c r="Q373" s="339"/>
      <c r="R373" s="339"/>
      <c r="S373" s="340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81" t="s">
        <v>506</v>
      </c>
      <c r="B374" s="311"/>
      <c r="C374" s="311"/>
      <c r="D374" s="311"/>
      <c r="E374" s="311"/>
      <c r="F374" s="311"/>
      <c r="G374" s="311"/>
      <c r="H374" s="311"/>
      <c r="I374" s="311"/>
      <c r="J374" s="311"/>
      <c r="K374" s="311"/>
      <c r="L374" s="311"/>
      <c r="M374" s="311"/>
      <c r="N374" s="311"/>
      <c r="O374" s="311"/>
      <c r="P374" s="311"/>
      <c r="Q374" s="311"/>
      <c r="R374" s="311"/>
      <c r="S374" s="311"/>
      <c r="T374" s="311"/>
      <c r="U374" s="311"/>
      <c r="V374" s="311"/>
      <c r="W374" s="311"/>
      <c r="X374" s="298"/>
      <c r="Y374" s="298"/>
    </row>
    <row r="375" spans="1:52" ht="14.25" customHeight="1" x14ac:dyDescent="0.25">
      <c r="A375" s="382" t="s">
        <v>93</v>
      </c>
      <c r="B375" s="311"/>
      <c r="C375" s="311"/>
      <c r="D375" s="311"/>
      <c r="E375" s="311"/>
      <c r="F375" s="311"/>
      <c r="G375" s="311"/>
      <c r="H375" s="311"/>
      <c r="I375" s="311"/>
      <c r="J375" s="311"/>
      <c r="K375" s="311"/>
      <c r="L375" s="311"/>
      <c r="M375" s="311"/>
      <c r="N375" s="311"/>
      <c r="O375" s="311"/>
      <c r="P375" s="311"/>
      <c r="Q375" s="311"/>
      <c r="R375" s="311"/>
      <c r="S375" s="311"/>
      <c r="T375" s="311"/>
      <c r="U375" s="311"/>
      <c r="V375" s="311"/>
      <c r="W375" s="311"/>
      <c r="X375" s="299"/>
      <c r="Y375" s="299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83">
        <v>4607091389388</v>
      </c>
      <c r="E376" s="327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85"/>
      <c r="O376" s="385"/>
      <c r="P376" s="385"/>
      <c r="Q376" s="327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83">
        <v>4607091389364</v>
      </c>
      <c r="E377" s="327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5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85"/>
      <c r="O377" s="385"/>
      <c r="P377" s="385"/>
      <c r="Q377" s="327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87"/>
      <c r="B378" s="311"/>
      <c r="C378" s="311"/>
      <c r="D378" s="311"/>
      <c r="E378" s="311"/>
      <c r="F378" s="311"/>
      <c r="G378" s="311"/>
      <c r="H378" s="311"/>
      <c r="I378" s="311"/>
      <c r="J378" s="311"/>
      <c r="K378" s="311"/>
      <c r="L378" s="388"/>
      <c r="M378" s="386" t="s">
        <v>64</v>
      </c>
      <c r="N378" s="339"/>
      <c r="O378" s="339"/>
      <c r="P378" s="339"/>
      <c r="Q378" s="339"/>
      <c r="R378" s="339"/>
      <c r="S378" s="340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11"/>
      <c r="B379" s="311"/>
      <c r="C379" s="311"/>
      <c r="D379" s="311"/>
      <c r="E379" s="311"/>
      <c r="F379" s="311"/>
      <c r="G379" s="311"/>
      <c r="H379" s="311"/>
      <c r="I379" s="311"/>
      <c r="J379" s="311"/>
      <c r="K379" s="311"/>
      <c r="L379" s="388"/>
      <c r="M379" s="386" t="s">
        <v>64</v>
      </c>
      <c r="N379" s="339"/>
      <c r="O379" s="339"/>
      <c r="P379" s="339"/>
      <c r="Q379" s="339"/>
      <c r="R379" s="339"/>
      <c r="S379" s="340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82" t="s">
        <v>59</v>
      </c>
      <c r="B380" s="311"/>
      <c r="C380" s="311"/>
      <c r="D380" s="311"/>
      <c r="E380" s="311"/>
      <c r="F380" s="311"/>
      <c r="G380" s="311"/>
      <c r="H380" s="311"/>
      <c r="I380" s="311"/>
      <c r="J380" s="311"/>
      <c r="K380" s="311"/>
      <c r="L380" s="311"/>
      <c r="M380" s="311"/>
      <c r="N380" s="311"/>
      <c r="O380" s="311"/>
      <c r="P380" s="311"/>
      <c r="Q380" s="311"/>
      <c r="R380" s="311"/>
      <c r="S380" s="311"/>
      <c r="T380" s="311"/>
      <c r="U380" s="311"/>
      <c r="V380" s="311"/>
      <c r="W380" s="311"/>
      <c r="X380" s="299"/>
      <c r="Y380" s="299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83">
        <v>4607091389739</v>
      </c>
      <c r="E381" s="327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5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85"/>
      <c r="O381" s="385"/>
      <c r="P381" s="385"/>
      <c r="Q381" s="327"/>
      <c r="R381" s="35"/>
      <c r="S381" s="35"/>
      <c r="T381" s="36" t="s">
        <v>63</v>
      </c>
      <c r="U381" s="303">
        <v>700</v>
      </c>
      <c r="V381" s="304">
        <f t="shared" ref="V381:V387" si="17">IFERROR(IF(U381="",0,CEILING((U381/$H381),1)*$H381),"")</f>
        <v>701.4</v>
      </c>
      <c r="W381" s="37">
        <f>IFERROR(IF(V381=0,"",ROUNDUP(V381/H381,0)*0.00753),"")</f>
        <v>1.2575100000000001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83">
        <v>4680115883048</v>
      </c>
      <c r="E382" s="327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85"/>
      <c r="O382" s="385"/>
      <c r="P382" s="385"/>
      <c r="Q382" s="327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83">
        <v>4607091389425</v>
      </c>
      <c r="E383" s="327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5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85"/>
      <c r="O383" s="385"/>
      <c r="P383" s="385"/>
      <c r="Q383" s="327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83">
        <v>4680115882911</v>
      </c>
      <c r="E384" s="327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591" t="s">
        <v>519</v>
      </c>
      <c r="N384" s="385"/>
      <c r="O384" s="385"/>
      <c r="P384" s="385"/>
      <c r="Q384" s="327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83">
        <v>4680115880771</v>
      </c>
      <c r="E385" s="327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59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85"/>
      <c r="O385" s="385"/>
      <c r="P385" s="385"/>
      <c r="Q385" s="327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83">
        <v>4607091389500</v>
      </c>
      <c r="E386" s="327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85"/>
      <c r="O386" s="385"/>
      <c r="P386" s="385"/>
      <c r="Q386" s="327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83">
        <v>4680115881983</v>
      </c>
      <c r="E387" s="327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5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85"/>
      <c r="O387" s="385"/>
      <c r="P387" s="385"/>
      <c r="Q387" s="327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87"/>
      <c r="B388" s="311"/>
      <c r="C388" s="311"/>
      <c r="D388" s="311"/>
      <c r="E388" s="311"/>
      <c r="F388" s="311"/>
      <c r="G388" s="311"/>
      <c r="H388" s="311"/>
      <c r="I388" s="311"/>
      <c r="J388" s="311"/>
      <c r="K388" s="311"/>
      <c r="L388" s="388"/>
      <c r="M388" s="386" t="s">
        <v>64</v>
      </c>
      <c r="N388" s="339"/>
      <c r="O388" s="339"/>
      <c r="P388" s="339"/>
      <c r="Q388" s="339"/>
      <c r="R388" s="339"/>
      <c r="S388" s="340"/>
      <c r="T388" s="38" t="s">
        <v>65</v>
      </c>
      <c r="U388" s="305">
        <f>IFERROR(U381/H381,"0")+IFERROR(U382/H382,"0")+IFERROR(U383/H383,"0")+IFERROR(U384/H384,"0")+IFERROR(U385/H385,"0")+IFERROR(U386/H386,"0")+IFERROR(U387/H387,"0")</f>
        <v>166.66666666666666</v>
      </c>
      <c r="V388" s="305">
        <f>IFERROR(V381/H381,"0")+IFERROR(V382/H382,"0")+IFERROR(V383/H383,"0")+IFERROR(V384/H384,"0")+IFERROR(V385/H385,"0")+IFERROR(V386/H386,"0")+IFERROR(V387/H387,"0")</f>
        <v>167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1.2575100000000001</v>
      </c>
      <c r="X388" s="306"/>
      <c r="Y388" s="306"/>
    </row>
    <row r="389" spans="1:52" x14ac:dyDescent="0.2">
      <c r="A389" s="311"/>
      <c r="B389" s="311"/>
      <c r="C389" s="311"/>
      <c r="D389" s="311"/>
      <c r="E389" s="311"/>
      <c r="F389" s="311"/>
      <c r="G389" s="311"/>
      <c r="H389" s="311"/>
      <c r="I389" s="311"/>
      <c r="J389" s="311"/>
      <c r="K389" s="311"/>
      <c r="L389" s="388"/>
      <c r="M389" s="386" t="s">
        <v>64</v>
      </c>
      <c r="N389" s="339"/>
      <c r="O389" s="339"/>
      <c r="P389" s="339"/>
      <c r="Q389" s="339"/>
      <c r="R389" s="339"/>
      <c r="S389" s="340"/>
      <c r="T389" s="38" t="s">
        <v>63</v>
      </c>
      <c r="U389" s="305">
        <f>IFERROR(SUM(U381:U387),"0")</f>
        <v>700</v>
      </c>
      <c r="V389" s="305">
        <f>IFERROR(SUM(V381:V387),"0")</f>
        <v>701.4</v>
      </c>
      <c r="W389" s="38"/>
      <c r="X389" s="306"/>
      <c r="Y389" s="306"/>
    </row>
    <row r="390" spans="1:52" ht="14.25" customHeight="1" x14ac:dyDescent="0.25">
      <c r="A390" s="382" t="s">
        <v>79</v>
      </c>
      <c r="B390" s="311"/>
      <c r="C390" s="311"/>
      <c r="D390" s="311"/>
      <c r="E390" s="311"/>
      <c r="F390" s="311"/>
      <c r="G390" s="311"/>
      <c r="H390" s="311"/>
      <c r="I390" s="311"/>
      <c r="J390" s="311"/>
      <c r="K390" s="311"/>
      <c r="L390" s="311"/>
      <c r="M390" s="311"/>
      <c r="N390" s="311"/>
      <c r="O390" s="311"/>
      <c r="P390" s="311"/>
      <c r="Q390" s="311"/>
      <c r="R390" s="311"/>
      <c r="S390" s="311"/>
      <c r="T390" s="311"/>
      <c r="U390" s="311"/>
      <c r="V390" s="311"/>
      <c r="W390" s="311"/>
      <c r="X390" s="299"/>
      <c r="Y390" s="299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83">
        <v>4680115883000</v>
      </c>
      <c r="E391" s="327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59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85"/>
      <c r="O391" s="385"/>
      <c r="P391" s="385"/>
      <c r="Q391" s="327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87"/>
      <c r="B392" s="311"/>
      <c r="C392" s="311"/>
      <c r="D392" s="311"/>
      <c r="E392" s="311"/>
      <c r="F392" s="311"/>
      <c r="G392" s="311"/>
      <c r="H392" s="311"/>
      <c r="I392" s="311"/>
      <c r="J392" s="311"/>
      <c r="K392" s="311"/>
      <c r="L392" s="388"/>
      <c r="M392" s="386" t="s">
        <v>64</v>
      </c>
      <c r="N392" s="339"/>
      <c r="O392" s="339"/>
      <c r="P392" s="339"/>
      <c r="Q392" s="339"/>
      <c r="R392" s="339"/>
      <c r="S392" s="340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11"/>
      <c r="B393" s="311"/>
      <c r="C393" s="311"/>
      <c r="D393" s="311"/>
      <c r="E393" s="311"/>
      <c r="F393" s="311"/>
      <c r="G393" s="311"/>
      <c r="H393" s="311"/>
      <c r="I393" s="311"/>
      <c r="J393" s="311"/>
      <c r="K393" s="311"/>
      <c r="L393" s="388"/>
      <c r="M393" s="386" t="s">
        <v>64</v>
      </c>
      <c r="N393" s="339"/>
      <c r="O393" s="339"/>
      <c r="P393" s="339"/>
      <c r="Q393" s="339"/>
      <c r="R393" s="339"/>
      <c r="S393" s="340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82" t="s">
        <v>502</v>
      </c>
      <c r="B394" s="311"/>
      <c r="C394" s="311"/>
      <c r="D394" s="311"/>
      <c r="E394" s="311"/>
      <c r="F394" s="311"/>
      <c r="G394" s="311"/>
      <c r="H394" s="311"/>
      <c r="I394" s="311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11"/>
      <c r="W394" s="311"/>
      <c r="X394" s="299"/>
      <c r="Y394" s="299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83">
        <v>4680115882980</v>
      </c>
      <c r="E395" s="327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59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85"/>
      <c r="O395" s="385"/>
      <c r="P395" s="385"/>
      <c r="Q395" s="327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87"/>
      <c r="B396" s="311"/>
      <c r="C396" s="311"/>
      <c r="D396" s="311"/>
      <c r="E396" s="311"/>
      <c r="F396" s="311"/>
      <c r="G396" s="311"/>
      <c r="H396" s="311"/>
      <c r="I396" s="311"/>
      <c r="J396" s="311"/>
      <c r="K396" s="311"/>
      <c r="L396" s="388"/>
      <c r="M396" s="386" t="s">
        <v>64</v>
      </c>
      <c r="N396" s="339"/>
      <c r="O396" s="339"/>
      <c r="P396" s="339"/>
      <c r="Q396" s="339"/>
      <c r="R396" s="339"/>
      <c r="S396" s="340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11"/>
      <c r="B397" s="311"/>
      <c r="C397" s="311"/>
      <c r="D397" s="311"/>
      <c r="E397" s="311"/>
      <c r="F397" s="311"/>
      <c r="G397" s="311"/>
      <c r="H397" s="311"/>
      <c r="I397" s="311"/>
      <c r="J397" s="311"/>
      <c r="K397" s="311"/>
      <c r="L397" s="388"/>
      <c r="M397" s="386" t="s">
        <v>64</v>
      </c>
      <c r="N397" s="339"/>
      <c r="O397" s="339"/>
      <c r="P397" s="339"/>
      <c r="Q397" s="339"/>
      <c r="R397" s="339"/>
      <c r="S397" s="340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79" t="s">
        <v>530</v>
      </c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Q398" s="380"/>
      <c r="R398" s="380"/>
      <c r="S398" s="380"/>
      <c r="T398" s="380"/>
      <c r="U398" s="380"/>
      <c r="V398" s="380"/>
      <c r="W398" s="380"/>
      <c r="X398" s="49"/>
      <c r="Y398" s="49"/>
    </row>
    <row r="399" spans="1:52" ht="16.5" customHeight="1" x14ac:dyDescent="0.25">
      <c r="A399" s="381" t="s">
        <v>530</v>
      </c>
      <c r="B399" s="311"/>
      <c r="C399" s="311"/>
      <c r="D399" s="311"/>
      <c r="E399" s="311"/>
      <c r="F399" s="311"/>
      <c r="G399" s="311"/>
      <c r="H399" s="311"/>
      <c r="I399" s="311"/>
      <c r="J399" s="311"/>
      <c r="K399" s="311"/>
      <c r="L399" s="311"/>
      <c r="M399" s="311"/>
      <c r="N399" s="311"/>
      <c r="O399" s="311"/>
      <c r="P399" s="311"/>
      <c r="Q399" s="311"/>
      <c r="R399" s="311"/>
      <c r="S399" s="311"/>
      <c r="T399" s="311"/>
      <c r="U399" s="311"/>
      <c r="V399" s="311"/>
      <c r="W399" s="311"/>
      <c r="X399" s="298"/>
      <c r="Y399" s="298"/>
    </row>
    <row r="400" spans="1:52" ht="14.25" customHeight="1" x14ac:dyDescent="0.25">
      <c r="A400" s="382" t="s">
        <v>100</v>
      </c>
      <c r="B400" s="311"/>
      <c r="C400" s="311"/>
      <c r="D400" s="311"/>
      <c r="E400" s="311"/>
      <c r="F400" s="311"/>
      <c r="G400" s="311"/>
      <c r="H400" s="311"/>
      <c r="I400" s="311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11"/>
      <c r="W400" s="311"/>
      <c r="X400" s="299"/>
      <c r="Y400" s="299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83">
        <v>4607091389067</v>
      </c>
      <c r="E401" s="327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59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85"/>
      <c r="O401" s="385"/>
      <c r="P401" s="385"/>
      <c r="Q401" s="327"/>
      <c r="R401" s="35"/>
      <c r="S401" s="35"/>
      <c r="T401" s="36" t="s">
        <v>63</v>
      </c>
      <c r="U401" s="303">
        <v>0</v>
      </c>
      <c r="V401" s="304">
        <f t="shared" ref="V401:V409" si="18">IFERROR(IF(U401="",0,CEILING((U401/$H401),1)*$H401),"")</f>
        <v>0</v>
      </c>
      <c r="W401" s="37" t="str">
        <f>IFERROR(IF(V401=0,"",ROUNDUP(V401/H401,0)*0.01196),"")</f>
        <v/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83">
        <v>4607091383522</v>
      </c>
      <c r="E402" s="327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85"/>
      <c r="O402" s="385"/>
      <c r="P402" s="385"/>
      <c r="Q402" s="327"/>
      <c r="R402" s="35"/>
      <c r="S402" s="35"/>
      <c r="T402" s="36" t="s">
        <v>63</v>
      </c>
      <c r="U402" s="303">
        <v>0</v>
      </c>
      <c r="V402" s="304">
        <f t="shared" si="18"/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83">
        <v>4607091384437</v>
      </c>
      <c r="E403" s="327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5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85"/>
      <c r="O403" s="385"/>
      <c r="P403" s="385"/>
      <c r="Q403" s="327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83">
        <v>4607091389104</v>
      </c>
      <c r="E404" s="327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85"/>
      <c r="O404" s="385"/>
      <c r="P404" s="385"/>
      <c r="Q404" s="327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83">
        <v>4680115880603</v>
      </c>
      <c r="E405" s="327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85"/>
      <c r="O405" s="385"/>
      <c r="P405" s="385"/>
      <c r="Q405" s="327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83">
        <v>4607091389999</v>
      </c>
      <c r="E406" s="327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85"/>
      <c r="O406" s="385"/>
      <c r="P406" s="385"/>
      <c r="Q406" s="327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83">
        <v>4680115882782</v>
      </c>
      <c r="E407" s="327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85"/>
      <c r="O407" s="385"/>
      <c r="P407" s="385"/>
      <c r="Q407" s="327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83">
        <v>4607091389098</v>
      </c>
      <c r="E408" s="327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6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85"/>
      <c r="O408" s="385"/>
      <c r="P408" s="385"/>
      <c r="Q408" s="327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83">
        <v>4607091389982</v>
      </c>
      <c r="E409" s="327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6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85"/>
      <c r="O409" s="385"/>
      <c r="P409" s="385"/>
      <c r="Q409" s="327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87"/>
      <c r="B410" s="311"/>
      <c r="C410" s="311"/>
      <c r="D410" s="311"/>
      <c r="E410" s="311"/>
      <c r="F410" s="311"/>
      <c r="G410" s="311"/>
      <c r="H410" s="311"/>
      <c r="I410" s="311"/>
      <c r="J410" s="311"/>
      <c r="K410" s="311"/>
      <c r="L410" s="388"/>
      <c r="M410" s="386" t="s">
        <v>64</v>
      </c>
      <c r="N410" s="339"/>
      <c r="O410" s="339"/>
      <c r="P410" s="339"/>
      <c r="Q410" s="339"/>
      <c r="R410" s="339"/>
      <c r="S410" s="340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0</v>
      </c>
      <c r="V410" s="305">
        <f>IFERROR(V401/H401,"0")+IFERROR(V402/H402,"0")+IFERROR(V403/H403,"0")+IFERROR(V404/H404,"0")+IFERROR(V405/H405,"0")+IFERROR(V406/H406,"0")+IFERROR(V407/H407,"0")+IFERROR(V408/H408,"0")+IFERROR(V409/H409,"0")</f>
        <v>0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</v>
      </c>
      <c r="X410" s="306"/>
      <c r="Y410" s="306"/>
    </row>
    <row r="411" spans="1:52" x14ac:dyDescent="0.2">
      <c r="A411" s="311"/>
      <c r="B411" s="311"/>
      <c r="C411" s="311"/>
      <c r="D411" s="311"/>
      <c r="E411" s="311"/>
      <c r="F411" s="311"/>
      <c r="G411" s="311"/>
      <c r="H411" s="311"/>
      <c r="I411" s="311"/>
      <c r="J411" s="311"/>
      <c r="K411" s="311"/>
      <c r="L411" s="388"/>
      <c r="M411" s="386" t="s">
        <v>64</v>
      </c>
      <c r="N411" s="339"/>
      <c r="O411" s="339"/>
      <c r="P411" s="339"/>
      <c r="Q411" s="339"/>
      <c r="R411" s="339"/>
      <c r="S411" s="340"/>
      <c r="T411" s="38" t="s">
        <v>63</v>
      </c>
      <c r="U411" s="305">
        <f>IFERROR(SUM(U401:U409),"0")</f>
        <v>0</v>
      </c>
      <c r="V411" s="305">
        <f>IFERROR(SUM(V401:V409),"0")</f>
        <v>0</v>
      </c>
      <c r="W411" s="38"/>
      <c r="X411" s="306"/>
      <c r="Y411" s="306"/>
    </row>
    <row r="412" spans="1:52" ht="14.25" customHeight="1" x14ac:dyDescent="0.25">
      <c r="A412" s="382" t="s">
        <v>93</v>
      </c>
      <c r="B412" s="311"/>
      <c r="C412" s="311"/>
      <c r="D412" s="311"/>
      <c r="E412" s="311"/>
      <c r="F412" s="311"/>
      <c r="G412" s="311"/>
      <c r="H412" s="311"/>
      <c r="I412" s="311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11"/>
      <c r="W412" s="311"/>
      <c r="X412" s="299"/>
      <c r="Y412" s="299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83">
        <v>4607091388930</v>
      </c>
      <c r="E413" s="327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6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85"/>
      <c r="O413" s="385"/>
      <c r="P413" s="385"/>
      <c r="Q413" s="327"/>
      <c r="R413" s="35"/>
      <c r="S413" s="35"/>
      <c r="T413" s="36" t="s">
        <v>63</v>
      </c>
      <c r="U413" s="303">
        <v>700</v>
      </c>
      <c r="V413" s="304">
        <f>IFERROR(IF(U413="",0,CEILING((U413/$H413),1)*$H413),"")</f>
        <v>702.24</v>
      </c>
      <c r="W413" s="37">
        <f>IFERROR(IF(V413=0,"",ROUNDUP(V413/H413,0)*0.01196),"")</f>
        <v>1.5906800000000001</v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83">
        <v>4680115880054</v>
      </c>
      <c r="E414" s="327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85"/>
      <c r="O414" s="385"/>
      <c r="P414" s="385"/>
      <c r="Q414" s="327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7"/>
      <c r="B415" s="311"/>
      <c r="C415" s="311"/>
      <c r="D415" s="311"/>
      <c r="E415" s="311"/>
      <c r="F415" s="311"/>
      <c r="G415" s="311"/>
      <c r="H415" s="311"/>
      <c r="I415" s="311"/>
      <c r="J415" s="311"/>
      <c r="K415" s="311"/>
      <c r="L415" s="388"/>
      <c r="M415" s="386" t="s">
        <v>64</v>
      </c>
      <c r="N415" s="339"/>
      <c r="O415" s="339"/>
      <c r="P415" s="339"/>
      <c r="Q415" s="339"/>
      <c r="R415" s="339"/>
      <c r="S415" s="340"/>
      <c r="T415" s="38" t="s">
        <v>65</v>
      </c>
      <c r="U415" s="305">
        <f>IFERROR(U413/H413,"0")+IFERROR(U414/H414,"0")</f>
        <v>132.57575757575756</v>
      </c>
      <c r="V415" s="305">
        <f>IFERROR(V413/H413,"0")+IFERROR(V414/H414,"0")</f>
        <v>133</v>
      </c>
      <c r="W415" s="305">
        <f>IFERROR(IF(W413="",0,W413),"0")+IFERROR(IF(W414="",0,W414),"0")</f>
        <v>1.5906800000000001</v>
      </c>
      <c r="X415" s="306"/>
      <c r="Y415" s="306"/>
    </row>
    <row r="416" spans="1:52" x14ac:dyDescent="0.2">
      <c r="A416" s="311"/>
      <c r="B416" s="311"/>
      <c r="C416" s="311"/>
      <c r="D416" s="311"/>
      <c r="E416" s="311"/>
      <c r="F416" s="311"/>
      <c r="G416" s="311"/>
      <c r="H416" s="311"/>
      <c r="I416" s="311"/>
      <c r="J416" s="311"/>
      <c r="K416" s="311"/>
      <c r="L416" s="388"/>
      <c r="M416" s="386" t="s">
        <v>64</v>
      </c>
      <c r="N416" s="339"/>
      <c r="O416" s="339"/>
      <c r="P416" s="339"/>
      <c r="Q416" s="339"/>
      <c r="R416" s="339"/>
      <c r="S416" s="340"/>
      <c r="T416" s="38" t="s">
        <v>63</v>
      </c>
      <c r="U416" s="305">
        <f>IFERROR(SUM(U413:U414),"0")</f>
        <v>700</v>
      </c>
      <c r="V416" s="305">
        <f>IFERROR(SUM(V413:V414),"0")</f>
        <v>702.24</v>
      </c>
      <c r="W416" s="38"/>
      <c r="X416" s="306"/>
      <c r="Y416" s="306"/>
    </row>
    <row r="417" spans="1:52" ht="14.25" customHeight="1" x14ac:dyDescent="0.25">
      <c r="A417" s="382" t="s">
        <v>59</v>
      </c>
      <c r="B417" s="311"/>
      <c r="C417" s="311"/>
      <c r="D417" s="311"/>
      <c r="E417" s="311"/>
      <c r="F417" s="311"/>
      <c r="G417" s="311"/>
      <c r="H417" s="311"/>
      <c r="I417" s="311"/>
      <c r="J417" s="311"/>
      <c r="K417" s="311"/>
      <c r="L417" s="311"/>
      <c r="M417" s="311"/>
      <c r="N417" s="311"/>
      <c r="O417" s="311"/>
      <c r="P417" s="311"/>
      <c r="Q417" s="311"/>
      <c r="R417" s="311"/>
      <c r="S417" s="311"/>
      <c r="T417" s="311"/>
      <c r="U417" s="311"/>
      <c r="V417" s="311"/>
      <c r="W417" s="311"/>
      <c r="X417" s="299"/>
      <c r="Y417" s="299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83">
        <v>4680115883116</v>
      </c>
      <c r="E418" s="327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6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85"/>
      <c r="O418" s="385"/>
      <c r="P418" s="385"/>
      <c r="Q418" s="327"/>
      <c r="R418" s="35"/>
      <c r="S418" s="35"/>
      <c r="T418" s="36" t="s">
        <v>63</v>
      </c>
      <c r="U418" s="303">
        <v>700</v>
      </c>
      <c r="V418" s="304">
        <f t="shared" ref="V418:V423" si="19">IFERROR(IF(U418="",0,CEILING((U418/$H418),1)*$H418),"")</f>
        <v>702.24</v>
      </c>
      <c r="W418" s="37">
        <f>IFERROR(IF(V418=0,"",ROUNDUP(V418/H418,0)*0.01196),"")</f>
        <v>1.5906800000000001</v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83">
        <v>4680115883093</v>
      </c>
      <c r="E419" s="327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85"/>
      <c r="O419" s="385"/>
      <c r="P419" s="385"/>
      <c r="Q419" s="327"/>
      <c r="R419" s="35"/>
      <c r="S419" s="35"/>
      <c r="T419" s="36" t="s">
        <v>63</v>
      </c>
      <c r="U419" s="303">
        <v>650</v>
      </c>
      <c r="V419" s="304">
        <f t="shared" si="19"/>
        <v>654.72</v>
      </c>
      <c r="W419" s="37">
        <f>IFERROR(IF(V419=0,"",ROUNDUP(V419/H419,0)*0.01196),"")</f>
        <v>1.4830399999999999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83">
        <v>4680115883109</v>
      </c>
      <c r="E420" s="327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85"/>
      <c r="O420" s="385"/>
      <c r="P420" s="385"/>
      <c r="Q420" s="327"/>
      <c r="R420" s="35"/>
      <c r="S420" s="35"/>
      <c r="T420" s="36" t="s">
        <v>63</v>
      </c>
      <c r="U420" s="303">
        <v>500</v>
      </c>
      <c r="V420" s="304">
        <f t="shared" si="19"/>
        <v>501.6</v>
      </c>
      <c r="W420" s="37">
        <f>IFERROR(IF(V420=0,"",ROUNDUP(V420/H420,0)*0.01196),"")</f>
        <v>1.1362000000000001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83">
        <v>4680115882072</v>
      </c>
      <c r="E421" s="327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611" t="s">
        <v>561</v>
      </c>
      <c r="N421" s="385"/>
      <c r="O421" s="385"/>
      <c r="P421" s="385"/>
      <c r="Q421" s="327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83">
        <v>4680115882102</v>
      </c>
      <c r="E422" s="327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612" t="s">
        <v>564</v>
      </c>
      <c r="N422" s="385"/>
      <c r="O422" s="385"/>
      <c r="P422" s="385"/>
      <c r="Q422" s="327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83">
        <v>4680115882096</v>
      </c>
      <c r="E423" s="327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613" t="s">
        <v>567</v>
      </c>
      <c r="N423" s="385"/>
      <c r="O423" s="385"/>
      <c r="P423" s="385"/>
      <c r="Q423" s="327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87"/>
      <c r="B424" s="311"/>
      <c r="C424" s="311"/>
      <c r="D424" s="311"/>
      <c r="E424" s="311"/>
      <c r="F424" s="311"/>
      <c r="G424" s="311"/>
      <c r="H424" s="311"/>
      <c r="I424" s="311"/>
      <c r="J424" s="311"/>
      <c r="K424" s="311"/>
      <c r="L424" s="388"/>
      <c r="M424" s="386" t="s">
        <v>64</v>
      </c>
      <c r="N424" s="339"/>
      <c r="O424" s="339"/>
      <c r="P424" s="339"/>
      <c r="Q424" s="339"/>
      <c r="R424" s="339"/>
      <c r="S424" s="340"/>
      <c r="T424" s="38" t="s">
        <v>65</v>
      </c>
      <c r="U424" s="305">
        <f>IFERROR(U418/H418,"0")+IFERROR(U419/H419,"0")+IFERROR(U420/H420,"0")+IFERROR(U421/H421,"0")+IFERROR(U422/H422,"0")+IFERROR(U423/H423,"0")</f>
        <v>350.37878787878788</v>
      </c>
      <c r="V424" s="305">
        <f>IFERROR(V418/H418,"0")+IFERROR(V419/H419,"0")+IFERROR(V420/H420,"0")+IFERROR(V421/H421,"0")+IFERROR(V422/H422,"0")+IFERROR(V423/H423,"0")</f>
        <v>352</v>
      </c>
      <c r="W424" s="305">
        <f>IFERROR(IF(W418="",0,W418),"0")+IFERROR(IF(W419="",0,W419),"0")+IFERROR(IF(W420="",0,W420),"0")+IFERROR(IF(W421="",0,W421),"0")+IFERROR(IF(W422="",0,W422),"0")+IFERROR(IF(W423="",0,W423),"0")</f>
        <v>4.2099200000000003</v>
      </c>
      <c r="X424" s="306"/>
      <c r="Y424" s="306"/>
    </row>
    <row r="425" spans="1:52" x14ac:dyDescent="0.2">
      <c r="A425" s="311"/>
      <c r="B425" s="311"/>
      <c r="C425" s="311"/>
      <c r="D425" s="311"/>
      <c r="E425" s="311"/>
      <c r="F425" s="311"/>
      <c r="G425" s="311"/>
      <c r="H425" s="311"/>
      <c r="I425" s="311"/>
      <c r="J425" s="311"/>
      <c r="K425" s="311"/>
      <c r="L425" s="388"/>
      <c r="M425" s="386" t="s">
        <v>64</v>
      </c>
      <c r="N425" s="339"/>
      <c r="O425" s="339"/>
      <c r="P425" s="339"/>
      <c r="Q425" s="339"/>
      <c r="R425" s="339"/>
      <c r="S425" s="340"/>
      <c r="T425" s="38" t="s">
        <v>63</v>
      </c>
      <c r="U425" s="305">
        <f>IFERROR(SUM(U418:U423),"0")</f>
        <v>1850</v>
      </c>
      <c r="V425" s="305">
        <f>IFERROR(SUM(V418:V423),"0")</f>
        <v>1858.56</v>
      </c>
      <c r="W425" s="38"/>
      <c r="X425" s="306"/>
      <c r="Y425" s="306"/>
    </row>
    <row r="426" spans="1:52" ht="14.25" customHeight="1" x14ac:dyDescent="0.25">
      <c r="A426" s="382" t="s">
        <v>66</v>
      </c>
      <c r="B426" s="311"/>
      <c r="C426" s="311"/>
      <c r="D426" s="311"/>
      <c r="E426" s="311"/>
      <c r="F426" s="311"/>
      <c r="G426" s="311"/>
      <c r="H426" s="311"/>
      <c r="I426" s="311"/>
      <c r="J426" s="311"/>
      <c r="K426" s="311"/>
      <c r="L426" s="311"/>
      <c r="M426" s="311"/>
      <c r="N426" s="311"/>
      <c r="O426" s="311"/>
      <c r="P426" s="311"/>
      <c r="Q426" s="311"/>
      <c r="R426" s="311"/>
      <c r="S426" s="311"/>
      <c r="T426" s="311"/>
      <c r="U426" s="311"/>
      <c r="V426" s="311"/>
      <c r="W426" s="311"/>
      <c r="X426" s="299"/>
      <c r="Y426" s="299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83">
        <v>4607091383409</v>
      </c>
      <c r="E427" s="327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85"/>
      <c r="O427" s="385"/>
      <c r="P427" s="385"/>
      <c r="Q427" s="327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83">
        <v>4607091383416</v>
      </c>
      <c r="E428" s="327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85"/>
      <c r="O428" s="385"/>
      <c r="P428" s="385"/>
      <c r="Q428" s="327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87"/>
      <c r="B429" s="311"/>
      <c r="C429" s="311"/>
      <c r="D429" s="311"/>
      <c r="E429" s="311"/>
      <c r="F429" s="311"/>
      <c r="G429" s="311"/>
      <c r="H429" s="311"/>
      <c r="I429" s="311"/>
      <c r="J429" s="311"/>
      <c r="K429" s="311"/>
      <c r="L429" s="388"/>
      <c r="M429" s="386" t="s">
        <v>64</v>
      </c>
      <c r="N429" s="339"/>
      <c r="O429" s="339"/>
      <c r="P429" s="339"/>
      <c r="Q429" s="339"/>
      <c r="R429" s="339"/>
      <c r="S429" s="340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11"/>
      <c r="B430" s="311"/>
      <c r="C430" s="311"/>
      <c r="D430" s="311"/>
      <c r="E430" s="311"/>
      <c r="F430" s="311"/>
      <c r="G430" s="311"/>
      <c r="H430" s="311"/>
      <c r="I430" s="311"/>
      <c r="J430" s="311"/>
      <c r="K430" s="311"/>
      <c r="L430" s="388"/>
      <c r="M430" s="386" t="s">
        <v>64</v>
      </c>
      <c r="N430" s="339"/>
      <c r="O430" s="339"/>
      <c r="P430" s="339"/>
      <c r="Q430" s="339"/>
      <c r="R430" s="339"/>
      <c r="S430" s="340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79" t="s">
        <v>572</v>
      </c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0"/>
      <c r="O431" s="380"/>
      <c r="P431" s="380"/>
      <c r="Q431" s="380"/>
      <c r="R431" s="380"/>
      <c r="S431" s="380"/>
      <c r="T431" s="380"/>
      <c r="U431" s="380"/>
      <c r="V431" s="380"/>
      <c r="W431" s="380"/>
      <c r="X431" s="49"/>
      <c r="Y431" s="49"/>
    </row>
    <row r="432" spans="1:52" ht="16.5" customHeight="1" x14ac:dyDescent="0.25">
      <c r="A432" s="381" t="s">
        <v>573</v>
      </c>
      <c r="B432" s="311"/>
      <c r="C432" s="311"/>
      <c r="D432" s="311"/>
      <c r="E432" s="311"/>
      <c r="F432" s="311"/>
      <c r="G432" s="311"/>
      <c r="H432" s="311"/>
      <c r="I432" s="311"/>
      <c r="J432" s="311"/>
      <c r="K432" s="311"/>
      <c r="L432" s="311"/>
      <c r="M432" s="311"/>
      <c r="N432" s="311"/>
      <c r="O432" s="311"/>
      <c r="P432" s="311"/>
      <c r="Q432" s="311"/>
      <c r="R432" s="311"/>
      <c r="S432" s="311"/>
      <c r="T432" s="311"/>
      <c r="U432" s="311"/>
      <c r="V432" s="311"/>
      <c r="W432" s="311"/>
      <c r="X432" s="298"/>
      <c r="Y432" s="298"/>
    </row>
    <row r="433" spans="1:52" ht="14.25" customHeight="1" x14ac:dyDescent="0.25">
      <c r="A433" s="382" t="s">
        <v>100</v>
      </c>
      <c r="B433" s="311"/>
      <c r="C433" s="311"/>
      <c r="D433" s="311"/>
      <c r="E433" s="311"/>
      <c r="F433" s="311"/>
      <c r="G433" s="311"/>
      <c r="H433" s="311"/>
      <c r="I433" s="311"/>
      <c r="J433" s="311"/>
      <c r="K433" s="311"/>
      <c r="L433" s="311"/>
      <c r="M433" s="311"/>
      <c r="N433" s="311"/>
      <c r="O433" s="311"/>
      <c r="P433" s="311"/>
      <c r="Q433" s="311"/>
      <c r="R433" s="311"/>
      <c r="S433" s="311"/>
      <c r="T433" s="311"/>
      <c r="U433" s="311"/>
      <c r="V433" s="311"/>
      <c r="W433" s="311"/>
      <c r="X433" s="299"/>
      <c r="Y433" s="299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83">
        <v>4680115881099</v>
      </c>
      <c r="E434" s="327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61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85"/>
      <c r="O434" s="385"/>
      <c r="P434" s="385"/>
      <c r="Q434" s="327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83">
        <v>4680115881150</v>
      </c>
      <c r="E435" s="327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61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85"/>
      <c r="O435" s="385"/>
      <c r="P435" s="385"/>
      <c r="Q435" s="327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87"/>
      <c r="B436" s="311"/>
      <c r="C436" s="311"/>
      <c r="D436" s="311"/>
      <c r="E436" s="311"/>
      <c r="F436" s="311"/>
      <c r="G436" s="311"/>
      <c r="H436" s="311"/>
      <c r="I436" s="311"/>
      <c r="J436" s="311"/>
      <c r="K436" s="311"/>
      <c r="L436" s="388"/>
      <c r="M436" s="386" t="s">
        <v>64</v>
      </c>
      <c r="N436" s="339"/>
      <c r="O436" s="339"/>
      <c r="P436" s="339"/>
      <c r="Q436" s="339"/>
      <c r="R436" s="339"/>
      <c r="S436" s="340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11"/>
      <c r="B437" s="311"/>
      <c r="C437" s="311"/>
      <c r="D437" s="311"/>
      <c r="E437" s="311"/>
      <c r="F437" s="311"/>
      <c r="G437" s="311"/>
      <c r="H437" s="311"/>
      <c r="I437" s="311"/>
      <c r="J437" s="311"/>
      <c r="K437" s="311"/>
      <c r="L437" s="388"/>
      <c r="M437" s="386" t="s">
        <v>64</v>
      </c>
      <c r="N437" s="339"/>
      <c r="O437" s="339"/>
      <c r="P437" s="339"/>
      <c r="Q437" s="339"/>
      <c r="R437" s="339"/>
      <c r="S437" s="340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82" t="s">
        <v>93</v>
      </c>
      <c r="B438" s="311"/>
      <c r="C438" s="311"/>
      <c r="D438" s="311"/>
      <c r="E438" s="311"/>
      <c r="F438" s="311"/>
      <c r="G438" s="311"/>
      <c r="H438" s="311"/>
      <c r="I438" s="311"/>
      <c r="J438" s="311"/>
      <c r="K438" s="311"/>
      <c r="L438" s="311"/>
      <c r="M438" s="311"/>
      <c r="N438" s="311"/>
      <c r="O438" s="311"/>
      <c r="P438" s="311"/>
      <c r="Q438" s="311"/>
      <c r="R438" s="311"/>
      <c r="S438" s="311"/>
      <c r="T438" s="311"/>
      <c r="U438" s="311"/>
      <c r="V438" s="311"/>
      <c r="W438" s="311"/>
      <c r="X438" s="299"/>
      <c r="Y438" s="299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83">
        <v>4680115881129</v>
      </c>
      <c r="E439" s="327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618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85"/>
      <c r="O439" s="385"/>
      <c r="P439" s="385"/>
      <c r="Q439" s="327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83">
        <v>4680115881112</v>
      </c>
      <c r="E440" s="327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61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85"/>
      <c r="O440" s="385"/>
      <c r="P440" s="385"/>
      <c r="Q440" s="327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7"/>
      <c r="B441" s="311"/>
      <c r="C441" s="311"/>
      <c r="D441" s="311"/>
      <c r="E441" s="311"/>
      <c r="F441" s="311"/>
      <c r="G441" s="311"/>
      <c r="H441" s="311"/>
      <c r="I441" s="311"/>
      <c r="J441" s="311"/>
      <c r="K441" s="311"/>
      <c r="L441" s="388"/>
      <c r="M441" s="386" t="s">
        <v>64</v>
      </c>
      <c r="N441" s="339"/>
      <c r="O441" s="339"/>
      <c r="P441" s="339"/>
      <c r="Q441" s="339"/>
      <c r="R441" s="339"/>
      <c r="S441" s="340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11"/>
      <c r="B442" s="311"/>
      <c r="C442" s="311"/>
      <c r="D442" s="311"/>
      <c r="E442" s="311"/>
      <c r="F442" s="311"/>
      <c r="G442" s="311"/>
      <c r="H442" s="311"/>
      <c r="I442" s="311"/>
      <c r="J442" s="311"/>
      <c r="K442" s="311"/>
      <c r="L442" s="388"/>
      <c r="M442" s="386" t="s">
        <v>64</v>
      </c>
      <c r="N442" s="339"/>
      <c r="O442" s="339"/>
      <c r="P442" s="339"/>
      <c r="Q442" s="339"/>
      <c r="R442" s="339"/>
      <c r="S442" s="340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82" t="s">
        <v>59</v>
      </c>
      <c r="B443" s="311"/>
      <c r="C443" s="311"/>
      <c r="D443" s="311"/>
      <c r="E443" s="311"/>
      <c r="F443" s="311"/>
      <c r="G443" s="311"/>
      <c r="H443" s="311"/>
      <c r="I443" s="311"/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11"/>
      <c r="W443" s="311"/>
      <c r="X443" s="299"/>
      <c r="Y443" s="299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83">
        <v>4680115881167</v>
      </c>
      <c r="E444" s="327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62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85"/>
      <c r="O444" s="385"/>
      <c r="P444" s="385"/>
      <c r="Q444" s="327"/>
      <c r="R444" s="35"/>
      <c r="S444" s="35"/>
      <c r="T444" s="36" t="s">
        <v>63</v>
      </c>
      <c r="U444" s="303">
        <v>340</v>
      </c>
      <c r="V444" s="304">
        <f>IFERROR(IF(U444="",0,CEILING((U444/$H444),1)*$H444),"")</f>
        <v>341.64</v>
      </c>
      <c r="W444" s="37">
        <f>IFERROR(IF(V444=0,"",ROUNDUP(V444/H444,0)*0.00753),"")</f>
        <v>0.58733999999999997</v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83">
        <v>4680115881136</v>
      </c>
      <c r="E445" s="327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62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85"/>
      <c r="O445" s="385"/>
      <c r="P445" s="385"/>
      <c r="Q445" s="327"/>
      <c r="R445" s="35"/>
      <c r="S445" s="35"/>
      <c r="T445" s="36" t="s">
        <v>63</v>
      </c>
      <c r="U445" s="303">
        <v>0</v>
      </c>
      <c r="V445" s="304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87"/>
      <c r="B446" s="311"/>
      <c r="C446" s="311"/>
      <c r="D446" s="311"/>
      <c r="E446" s="311"/>
      <c r="F446" s="311"/>
      <c r="G446" s="311"/>
      <c r="H446" s="311"/>
      <c r="I446" s="311"/>
      <c r="J446" s="311"/>
      <c r="K446" s="311"/>
      <c r="L446" s="388"/>
      <c r="M446" s="386" t="s">
        <v>64</v>
      </c>
      <c r="N446" s="339"/>
      <c r="O446" s="339"/>
      <c r="P446" s="339"/>
      <c r="Q446" s="339"/>
      <c r="R446" s="339"/>
      <c r="S446" s="340"/>
      <c r="T446" s="38" t="s">
        <v>65</v>
      </c>
      <c r="U446" s="305">
        <f>IFERROR(U444/H444,"0")+IFERROR(U445/H445,"0")</f>
        <v>77.625570776255714</v>
      </c>
      <c r="V446" s="305">
        <f>IFERROR(V444/H444,"0")+IFERROR(V445/H445,"0")</f>
        <v>78</v>
      </c>
      <c r="W446" s="305">
        <f>IFERROR(IF(W444="",0,W444),"0")+IFERROR(IF(W445="",0,W445),"0")</f>
        <v>0.58733999999999997</v>
      </c>
      <c r="X446" s="306"/>
      <c r="Y446" s="306"/>
    </row>
    <row r="447" spans="1:52" x14ac:dyDescent="0.2">
      <c r="A447" s="311"/>
      <c r="B447" s="311"/>
      <c r="C447" s="311"/>
      <c r="D447" s="311"/>
      <c r="E447" s="311"/>
      <c r="F447" s="311"/>
      <c r="G447" s="311"/>
      <c r="H447" s="311"/>
      <c r="I447" s="311"/>
      <c r="J447" s="311"/>
      <c r="K447" s="311"/>
      <c r="L447" s="388"/>
      <c r="M447" s="386" t="s">
        <v>64</v>
      </c>
      <c r="N447" s="339"/>
      <c r="O447" s="339"/>
      <c r="P447" s="339"/>
      <c r="Q447" s="339"/>
      <c r="R447" s="339"/>
      <c r="S447" s="340"/>
      <c r="T447" s="38" t="s">
        <v>63</v>
      </c>
      <c r="U447" s="305">
        <f>IFERROR(SUM(U444:U445),"0")</f>
        <v>340</v>
      </c>
      <c r="V447" s="305">
        <f>IFERROR(SUM(V444:V445),"0")</f>
        <v>341.64</v>
      </c>
      <c r="W447" s="38"/>
      <c r="X447" s="306"/>
      <c r="Y447" s="306"/>
    </row>
    <row r="448" spans="1:52" ht="14.25" customHeight="1" x14ac:dyDescent="0.25">
      <c r="A448" s="382" t="s">
        <v>66</v>
      </c>
      <c r="B448" s="311"/>
      <c r="C448" s="311"/>
      <c r="D448" s="311"/>
      <c r="E448" s="311"/>
      <c r="F448" s="311"/>
      <c r="G448" s="311"/>
      <c r="H448" s="311"/>
      <c r="I448" s="311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11"/>
      <c r="W448" s="311"/>
      <c r="X448" s="299"/>
      <c r="Y448" s="299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83">
        <v>4680115881068</v>
      </c>
      <c r="E449" s="327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62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5"/>
      <c r="O449" s="385"/>
      <c r="P449" s="385"/>
      <c r="Q449" s="327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83">
        <v>4680115881075</v>
      </c>
      <c r="E450" s="327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623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5"/>
      <c r="O450" s="385"/>
      <c r="P450" s="385"/>
      <c r="Q450" s="327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7"/>
      <c r="B451" s="311"/>
      <c r="C451" s="311"/>
      <c r="D451" s="311"/>
      <c r="E451" s="311"/>
      <c r="F451" s="311"/>
      <c r="G451" s="311"/>
      <c r="H451" s="311"/>
      <c r="I451" s="311"/>
      <c r="J451" s="311"/>
      <c r="K451" s="311"/>
      <c r="L451" s="388"/>
      <c r="M451" s="386" t="s">
        <v>64</v>
      </c>
      <c r="N451" s="339"/>
      <c r="O451" s="339"/>
      <c r="P451" s="339"/>
      <c r="Q451" s="339"/>
      <c r="R451" s="339"/>
      <c r="S451" s="340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11"/>
      <c r="B452" s="311"/>
      <c r="C452" s="311"/>
      <c r="D452" s="311"/>
      <c r="E452" s="311"/>
      <c r="F452" s="311"/>
      <c r="G452" s="311"/>
      <c r="H452" s="311"/>
      <c r="I452" s="311"/>
      <c r="J452" s="311"/>
      <c r="K452" s="311"/>
      <c r="L452" s="388"/>
      <c r="M452" s="386" t="s">
        <v>64</v>
      </c>
      <c r="N452" s="339"/>
      <c r="O452" s="339"/>
      <c r="P452" s="339"/>
      <c r="Q452" s="339"/>
      <c r="R452" s="339"/>
      <c r="S452" s="340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81" t="s">
        <v>590</v>
      </c>
      <c r="B453" s="311"/>
      <c r="C453" s="311"/>
      <c r="D453" s="311"/>
      <c r="E453" s="311"/>
      <c r="F453" s="311"/>
      <c r="G453" s="311"/>
      <c r="H453" s="311"/>
      <c r="I453" s="311"/>
      <c r="J453" s="311"/>
      <c r="K453" s="311"/>
      <c r="L453" s="311"/>
      <c r="M453" s="311"/>
      <c r="N453" s="311"/>
      <c r="O453" s="311"/>
      <c r="P453" s="311"/>
      <c r="Q453" s="311"/>
      <c r="R453" s="311"/>
      <c r="S453" s="311"/>
      <c r="T453" s="311"/>
      <c r="U453" s="311"/>
      <c r="V453" s="311"/>
      <c r="W453" s="311"/>
      <c r="X453" s="298"/>
      <c r="Y453" s="298"/>
    </row>
    <row r="454" spans="1:52" ht="14.25" customHeight="1" x14ac:dyDescent="0.25">
      <c r="A454" s="382" t="s">
        <v>66</v>
      </c>
      <c r="B454" s="311"/>
      <c r="C454" s="311"/>
      <c r="D454" s="311"/>
      <c r="E454" s="311"/>
      <c r="F454" s="311"/>
      <c r="G454" s="311"/>
      <c r="H454" s="311"/>
      <c r="I454" s="311"/>
      <c r="J454" s="311"/>
      <c r="K454" s="311"/>
      <c r="L454" s="311"/>
      <c r="M454" s="311"/>
      <c r="N454" s="311"/>
      <c r="O454" s="311"/>
      <c r="P454" s="311"/>
      <c r="Q454" s="311"/>
      <c r="R454" s="311"/>
      <c r="S454" s="311"/>
      <c r="T454" s="311"/>
      <c r="U454" s="311"/>
      <c r="V454" s="311"/>
      <c r="W454" s="311"/>
      <c r="X454" s="299"/>
      <c r="Y454" s="299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83">
        <v>4680115880870</v>
      </c>
      <c r="E455" s="327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85"/>
      <c r="O455" s="385"/>
      <c r="P455" s="385"/>
      <c r="Q455" s="327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87"/>
      <c r="B456" s="311"/>
      <c r="C456" s="311"/>
      <c r="D456" s="311"/>
      <c r="E456" s="311"/>
      <c r="F456" s="311"/>
      <c r="G456" s="311"/>
      <c r="H456" s="311"/>
      <c r="I456" s="311"/>
      <c r="J456" s="311"/>
      <c r="K456" s="311"/>
      <c r="L456" s="388"/>
      <c r="M456" s="386" t="s">
        <v>64</v>
      </c>
      <c r="N456" s="339"/>
      <c r="O456" s="339"/>
      <c r="P456" s="339"/>
      <c r="Q456" s="339"/>
      <c r="R456" s="339"/>
      <c r="S456" s="340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11"/>
      <c r="B457" s="311"/>
      <c r="C457" s="311"/>
      <c r="D457" s="311"/>
      <c r="E457" s="311"/>
      <c r="F457" s="311"/>
      <c r="G457" s="311"/>
      <c r="H457" s="311"/>
      <c r="I457" s="311"/>
      <c r="J457" s="311"/>
      <c r="K457" s="311"/>
      <c r="L457" s="388"/>
      <c r="M457" s="386" t="s">
        <v>64</v>
      </c>
      <c r="N457" s="339"/>
      <c r="O457" s="339"/>
      <c r="P457" s="339"/>
      <c r="Q457" s="339"/>
      <c r="R457" s="339"/>
      <c r="S457" s="340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626"/>
      <c r="B458" s="311"/>
      <c r="C458" s="311"/>
      <c r="D458" s="311"/>
      <c r="E458" s="311"/>
      <c r="F458" s="311"/>
      <c r="G458" s="311"/>
      <c r="H458" s="311"/>
      <c r="I458" s="311"/>
      <c r="J458" s="311"/>
      <c r="K458" s="311"/>
      <c r="L458" s="322"/>
      <c r="M458" s="625" t="s">
        <v>593</v>
      </c>
      <c r="N458" s="313"/>
      <c r="O458" s="313"/>
      <c r="P458" s="313"/>
      <c r="Q458" s="313"/>
      <c r="R458" s="313"/>
      <c r="S458" s="314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13360.4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13450.259999999998</v>
      </c>
      <c r="W458" s="38"/>
      <c r="X458" s="306"/>
      <c r="Y458" s="306"/>
    </row>
    <row r="459" spans="1:52" x14ac:dyDescent="0.2">
      <c r="A459" s="311"/>
      <c r="B459" s="311"/>
      <c r="C459" s="311"/>
      <c r="D459" s="311"/>
      <c r="E459" s="311"/>
      <c r="F459" s="311"/>
      <c r="G459" s="311"/>
      <c r="H459" s="311"/>
      <c r="I459" s="311"/>
      <c r="J459" s="311"/>
      <c r="K459" s="311"/>
      <c r="L459" s="322"/>
      <c r="M459" s="625" t="s">
        <v>594</v>
      </c>
      <c r="N459" s="313"/>
      <c r="O459" s="313"/>
      <c r="P459" s="313"/>
      <c r="Q459" s="313"/>
      <c r="R459" s="313"/>
      <c r="S459" s="314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14169.000861624423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14264.195999999998</v>
      </c>
      <c r="W459" s="38"/>
      <c r="X459" s="306"/>
      <c r="Y459" s="306"/>
    </row>
    <row r="460" spans="1:52" x14ac:dyDescent="0.2">
      <c r="A460" s="311"/>
      <c r="B460" s="311"/>
      <c r="C460" s="311"/>
      <c r="D460" s="311"/>
      <c r="E460" s="311"/>
      <c r="F460" s="311"/>
      <c r="G460" s="311"/>
      <c r="H460" s="311"/>
      <c r="I460" s="311"/>
      <c r="J460" s="311"/>
      <c r="K460" s="311"/>
      <c r="L460" s="322"/>
      <c r="M460" s="625" t="s">
        <v>595</v>
      </c>
      <c r="N460" s="313"/>
      <c r="O460" s="313"/>
      <c r="P460" s="313"/>
      <c r="Q460" s="313"/>
      <c r="R460" s="313"/>
      <c r="S460" s="314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24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25</v>
      </c>
      <c r="W460" s="38"/>
      <c r="X460" s="306"/>
      <c r="Y460" s="306"/>
    </row>
    <row r="461" spans="1:52" x14ac:dyDescent="0.2">
      <c r="A461" s="311"/>
      <c r="B461" s="311"/>
      <c r="C461" s="311"/>
      <c r="D461" s="311"/>
      <c r="E461" s="311"/>
      <c r="F461" s="311"/>
      <c r="G461" s="311"/>
      <c r="H461" s="311"/>
      <c r="I461" s="311"/>
      <c r="J461" s="311"/>
      <c r="K461" s="311"/>
      <c r="L461" s="322"/>
      <c r="M461" s="625" t="s">
        <v>597</v>
      </c>
      <c r="N461" s="313"/>
      <c r="O461" s="313"/>
      <c r="P461" s="313"/>
      <c r="Q461" s="313"/>
      <c r="R461" s="313"/>
      <c r="S461" s="314"/>
      <c r="T461" s="38" t="s">
        <v>63</v>
      </c>
      <c r="U461" s="305">
        <f>GrossWeightTotal+PalletQtyTotal*25</f>
        <v>14769.000861624423</v>
      </c>
      <c r="V461" s="305">
        <f>GrossWeightTotalR+PalletQtyTotalR*25</f>
        <v>14889.195999999998</v>
      </c>
      <c r="W461" s="38"/>
      <c r="X461" s="306"/>
      <c r="Y461" s="306"/>
    </row>
    <row r="462" spans="1:52" x14ac:dyDescent="0.2">
      <c r="A462" s="311"/>
      <c r="B462" s="311"/>
      <c r="C462" s="311"/>
      <c r="D462" s="311"/>
      <c r="E462" s="311"/>
      <c r="F462" s="311"/>
      <c r="G462" s="311"/>
      <c r="H462" s="311"/>
      <c r="I462" s="311"/>
      <c r="J462" s="311"/>
      <c r="K462" s="311"/>
      <c r="L462" s="322"/>
      <c r="M462" s="625" t="s">
        <v>598</v>
      </c>
      <c r="N462" s="313"/>
      <c r="O462" s="313"/>
      <c r="P462" s="313"/>
      <c r="Q462" s="313"/>
      <c r="R462" s="313"/>
      <c r="S462" s="314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2275.6906149828524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2289</v>
      </c>
      <c r="W462" s="38"/>
      <c r="X462" s="306"/>
      <c r="Y462" s="306"/>
    </row>
    <row r="463" spans="1:52" ht="14.25" customHeight="1" x14ac:dyDescent="0.2">
      <c r="A463" s="311"/>
      <c r="B463" s="311"/>
      <c r="C463" s="311"/>
      <c r="D463" s="311"/>
      <c r="E463" s="311"/>
      <c r="F463" s="311"/>
      <c r="G463" s="311"/>
      <c r="H463" s="311"/>
      <c r="I463" s="311"/>
      <c r="J463" s="311"/>
      <c r="K463" s="311"/>
      <c r="L463" s="322"/>
      <c r="M463" s="625" t="s">
        <v>599</v>
      </c>
      <c r="N463" s="313"/>
      <c r="O463" s="313"/>
      <c r="P463" s="313"/>
      <c r="Q463" s="313"/>
      <c r="R463" s="313"/>
      <c r="S463" s="314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28.516280000000002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297" t="s">
        <v>58</v>
      </c>
      <c r="C465" s="627" t="s">
        <v>91</v>
      </c>
      <c r="D465" s="628"/>
      <c r="E465" s="628"/>
      <c r="F465" s="629"/>
      <c r="G465" s="627" t="s">
        <v>217</v>
      </c>
      <c r="H465" s="628"/>
      <c r="I465" s="628"/>
      <c r="J465" s="628"/>
      <c r="K465" s="628"/>
      <c r="L465" s="629"/>
      <c r="M465" s="627" t="s">
        <v>405</v>
      </c>
      <c r="N465" s="629"/>
      <c r="O465" s="627" t="s">
        <v>452</v>
      </c>
      <c r="P465" s="629"/>
      <c r="Q465" s="297" t="s">
        <v>530</v>
      </c>
      <c r="R465" s="627" t="s">
        <v>572</v>
      </c>
      <c r="S465" s="629"/>
      <c r="T465" s="1"/>
      <c r="Y465" s="53"/>
      <c r="AB465" s="1"/>
    </row>
    <row r="466" spans="1:28" ht="14.25" customHeight="1" thickTop="1" x14ac:dyDescent="0.2">
      <c r="A466" s="630" t="s">
        <v>602</v>
      </c>
      <c r="B466" s="627" t="s">
        <v>58</v>
      </c>
      <c r="C466" s="627" t="s">
        <v>92</v>
      </c>
      <c r="D466" s="627" t="s">
        <v>99</v>
      </c>
      <c r="E466" s="627" t="s">
        <v>91</v>
      </c>
      <c r="F466" s="627" t="s">
        <v>208</v>
      </c>
      <c r="G466" s="627" t="s">
        <v>218</v>
      </c>
      <c r="H466" s="627" t="s">
        <v>225</v>
      </c>
      <c r="I466" s="627" t="s">
        <v>242</v>
      </c>
      <c r="J466" s="627" t="s">
        <v>298</v>
      </c>
      <c r="K466" s="627" t="s">
        <v>374</v>
      </c>
      <c r="L466" s="627" t="s">
        <v>392</v>
      </c>
      <c r="M466" s="627" t="s">
        <v>406</v>
      </c>
      <c r="N466" s="627" t="s">
        <v>429</v>
      </c>
      <c r="O466" s="627" t="s">
        <v>453</v>
      </c>
      <c r="P466" s="627" t="s">
        <v>506</v>
      </c>
      <c r="Q466" s="627" t="s">
        <v>530</v>
      </c>
      <c r="R466" s="627" t="s">
        <v>573</v>
      </c>
      <c r="S466" s="627" t="s">
        <v>590</v>
      </c>
      <c r="T466" s="1"/>
      <c r="Y466" s="53"/>
      <c r="AB466" s="1"/>
    </row>
    <row r="467" spans="1:28" ht="13.5" customHeight="1" thickBot="1" x14ac:dyDescent="0.25">
      <c r="A467" s="631"/>
      <c r="B467" s="632"/>
      <c r="C467" s="632"/>
      <c r="D467" s="632"/>
      <c r="E467" s="632"/>
      <c r="F467" s="632"/>
      <c r="G467" s="632"/>
      <c r="H467" s="632"/>
      <c r="I467" s="632"/>
      <c r="J467" s="632"/>
      <c r="K467" s="632"/>
      <c r="L467" s="632"/>
      <c r="M467" s="632"/>
      <c r="N467" s="632"/>
      <c r="O467" s="632"/>
      <c r="P467" s="632"/>
      <c r="Q467" s="632"/>
      <c r="R467" s="632"/>
      <c r="S467" s="63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0</v>
      </c>
      <c r="D468" s="47">
        <f>IFERROR(V52*1,"0")+IFERROR(V53*1,"0")+IFERROR(V54*1,"0")</f>
        <v>0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272.7</v>
      </c>
      <c r="F468" s="47">
        <f>IFERROR(V118*1,"0")+IFERROR(V119*1,"0")+IFERROR(V120*1,"0")+IFERROR(V121*1,"0")</f>
        <v>0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373.8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1471.2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1663.5</v>
      </c>
      <c r="K468" s="47">
        <f>IFERROR(V247*1,"0")+IFERROR(V248*1,"0")+IFERROR(V249*1,"0")+IFERROR(V250*1,"0")+IFERROR(V251*1,"0")+IFERROR(V252*1,"0")+IFERROR(V253*1,"0")+IFERROR(V257*1,"0")+IFERROR(V258*1,"0")</f>
        <v>280.32</v>
      </c>
      <c r="L468" s="47">
        <f>IFERROR(V263*1,"0")+IFERROR(V267*1,"0")+IFERROR(V268*1,"0")+IFERROR(V269*1,"0")+IFERROR(V273*1,"0")+IFERROR(V277*1,"0")</f>
        <v>144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3528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558.9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1554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701.4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2560.7999999999997</v>
      </c>
      <c r="R468" s="47">
        <f>IFERROR(V434*1,"0")+IFERROR(V435*1,"0")+IFERROR(V439*1,"0")+IFERROR(V440*1,"0")+IFERROR(V444*1,"0")+IFERROR(V445*1,"0")+IFERROR(V449*1,"0")+IFERROR(V450*1,"0")</f>
        <v>341.64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2023-10-03T08:12:01Z</dcterms:modified>
</cp:coreProperties>
</file>