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B83C44E8-9883-4ED4-8B0C-A9AA5E3EA0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Y530" i="1" s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X519" i="1"/>
  <c r="X518" i="1"/>
  <c r="BO517" i="1"/>
  <c r="BM517" i="1"/>
  <c r="Y517" i="1"/>
  <c r="BP517" i="1" s="1"/>
  <c r="BO516" i="1"/>
  <c r="BM516" i="1"/>
  <c r="Y516" i="1"/>
  <c r="BP516" i="1" s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BO509" i="1"/>
  <c r="BM509" i="1"/>
  <c r="Y509" i="1"/>
  <c r="BP509" i="1" s="1"/>
  <c r="BO508" i="1"/>
  <c r="BM508" i="1"/>
  <c r="Y508" i="1"/>
  <c r="BP508" i="1" s="1"/>
  <c r="BO507" i="1"/>
  <c r="BM507" i="1"/>
  <c r="Y507" i="1"/>
  <c r="BP507" i="1" s="1"/>
  <c r="BO506" i="1"/>
  <c r="BM506" i="1"/>
  <c r="Y506" i="1"/>
  <c r="Y518" i="1" s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BP499" i="1"/>
  <c r="BO499" i="1"/>
  <c r="BN499" i="1"/>
  <c r="BM499" i="1"/>
  <c r="Z499" i="1"/>
  <c r="Z503" i="1" s="1"/>
  <c r="Y499" i="1"/>
  <c r="Y504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BO490" i="1"/>
  <c r="BM490" i="1"/>
  <c r="Y490" i="1"/>
  <c r="BP490" i="1" s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Y472" i="1"/>
  <c r="X472" i="1"/>
  <c r="BP471" i="1"/>
  <c r="BO471" i="1"/>
  <c r="BN471" i="1"/>
  <c r="BM471" i="1"/>
  <c r="Z471" i="1"/>
  <c r="Z472" i="1" s="1"/>
  <c r="Y471" i="1"/>
  <c r="AB602" i="1" s="1"/>
  <c r="P471" i="1"/>
  <c r="X468" i="1"/>
  <c r="Y467" i="1"/>
  <c r="X467" i="1"/>
  <c r="BP466" i="1"/>
  <c r="BO466" i="1"/>
  <c r="BN466" i="1"/>
  <c r="BM466" i="1"/>
  <c r="Z466" i="1"/>
  <c r="Y466" i="1"/>
  <c r="BP465" i="1"/>
  <c r="BO465" i="1"/>
  <c r="BN465" i="1"/>
  <c r="BM465" i="1"/>
  <c r="Z465" i="1"/>
  <c r="Z467" i="1" s="1"/>
  <c r="Y465" i="1"/>
  <c r="AA602" i="1" s="1"/>
  <c r="P465" i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BP458" i="1"/>
  <c r="BO458" i="1"/>
  <c r="BN458" i="1"/>
  <c r="BM458" i="1"/>
  <c r="Z458" i="1"/>
  <c r="Y458" i="1"/>
  <c r="P458" i="1"/>
  <c r="BO457" i="1"/>
  <c r="BM457" i="1"/>
  <c r="Y457" i="1"/>
  <c r="Y462" i="1" s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Z602" i="1" s="1"/>
  <c r="P452" i="1"/>
  <c r="X449" i="1"/>
  <c r="X448" i="1"/>
  <c r="BO447" i="1"/>
  <c r="BM447" i="1"/>
  <c r="Y447" i="1"/>
  <c r="BP447" i="1" s="1"/>
  <c r="P447" i="1"/>
  <c r="BP446" i="1"/>
  <c r="BO446" i="1"/>
  <c r="BN446" i="1"/>
  <c r="BM446" i="1"/>
  <c r="Z446" i="1"/>
  <c r="Y446" i="1"/>
  <c r="Y448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Y443" i="1" s="1"/>
  <c r="X427" i="1"/>
  <c r="X426" i="1"/>
  <c r="BO425" i="1"/>
  <c r="BM425" i="1"/>
  <c r="Y425" i="1"/>
  <c r="Y426" i="1" s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BO417" i="1"/>
  <c r="BM417" i="1"/>
  <c r="Y417" i="1"/>
  <c r="Y423" i="1" s="1"/>
  <c r="P417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X602" i="1" s="1"/>
  <c r="P403" i="1"/>
  <c r="X400" i="1"/>
  <c r="X399" i="1"/>
  <c r="BO398" i="1"/>
  <c r="BM398" i="1"/>
  <c r="Y398" i="1"/>
  <c r="Y399" i="1" s="1"/>
  <c r="X396" i="1"/>
  <c r="Y395" i="1"/>
  <c r="X395" i="1"/>
  <c r="BP394" i="1"/>
  <c r="BO394" i="1"/>
  <c r="BN394" i="1"/>
  <c r="BM394" i="1"/>
  <c r="Z394" i="1"/>
  <c r="Y394" i="1"/>
  <c r="BP393" i="1"/>
  <c r="BO393" i="1"/>
  <c r="BN393" i="1"/>
  <c r="BM393" i="1"/>
  <c r="Z393" i="1"/>
  <c r="Z395" i="1" s="1"/>
  <c r="Y393" i="1"/>
  <c r="Y396" i="1" s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W602" i="1" s="1"/>
  <c r="P375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0" i="1" s="1"/>
  <c r="P367" i="1"/>
  <c r="X365" i="1"/>
  <c r="X364" i="1"/>
  <c r="BO363" i="1"/>
  <c r="BM363" i="1"/>
  <c r="Y363" i="1"/>
  <c r="V602" i="1" s="1"/>
  <c r="P363" i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BO349" i="1"/>
  <c r="BM349" i="1"/>
  <c r="Y349" i="1"/>
  <c r="Y353" i="1" s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Y347" i="1" s="1"/>
  <c r="P343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3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6" i="1"/>
  <c r="Y315" i="1"/>
  <c r="X315" i="1"/>
  <c r="BP314" i="1"/>
  <c r="BO314" i="1"/>
  <c r="BN314" i="1"/>
  <c r="BM314" i="1"/>
  <c r="Z314" i="1"/>
  <c r="Z315" i="1" s="1"/>
  <c r="Y314" i="1"/>
  <c r="T602" i="1" s="1"/>
  <c r="P314" i="1"/>
  <c r="X311" i="1"/>
  <c r="Y310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Q602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P60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O602" i="1" s="1"/>
  <c r="P270" i="1"/>
  <c r="X267" i="1"/>
  <c r="X266" i="1"/>
  <c r="BO265" i="1"/>
  <c r="BM265" i="1"/>
  <c r="Y265" i="1"/>
  <c r="M602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2" i="1" s="1"/>
  <c r="P256" i="1"/>
  <c r="BP255" i="1"/>
  <c r="BO255" i="1"/>
  <c r="BN255" i="1"/>
  <c r="BM255" i="1"/>
  <c r="Z255" i="1"/>
  <c r="Y255" i="1"/>
  <c r="P255" i="1"/>
  <c r="X252" i="1"/>
  <c r="Y251" i="1"/>
  <c r="X251" i="1"/>
  <c r="BP250" i="1"/>
  <c r="BO250" i="1"/>
  <c r="BN250" i="1"/>
  <c r="BM250" i="1"/>
  <c r="Z250" i="1"/>
  <c r="Z251" i="1" s="1"/>
  <c r="Y250" i="1"/>
  <c r="Y252" i="1" s="1"/>
  <c r="X248" i="1"/>
  <c r="X247" i="1"/>
  <c r="BO246" i="1"/>
  <c r="BM246" i="1"/>
  <c r="Y246" i="1"/>
  <c r="Y248" i="1" s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K602" i="1" s="1"/>
  <c r="P230" i="1"/>
  <c r="X227" i="1"/>
  <c r="X226" i="1"/>
  <c r="BO225" i="1"/>
  <c r="BM225" i="1"/>
  <c r="Y225" i="1"/>
  <c r="Y227" i="1" s="1"/>
  <c r="P225" i="1"/>
  <c r="BP224" i="1"/>
  <c r="BO224" i="1"/>
  <c r="BN224" i="1"/>
  <c r="BM224" i="1"/>
  <c r="Z224" i="1"/>
  <c r="Y224" i="1"/>
  <c r="Y22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1" i="1" s="1"/>
  <c r="P213" i="1"/>
  <c r="BP212" i="1"/>
  <c r="BO212" i="1"/>
  <c r="BN212" i="1"/>
  <c r="BM212" i="1"/>
  <c r="Z212" i="1"/>
  <c r="Y212" i="1"/>
  <c r="Y222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Y209" i="1" s="1"/>
  <c r="P201" i="1"/>
  <c r="X199" i="1"/>
  <c r="X198" i="1"/>
  <c r="BO197" i="1"/>
  <c r="BM197" i="1"/>
  <c r="Y197" i="1"/>
  <c r="Y199" i="1" s="1"/>
  <c r="P197" i="1"/>
  <c r="BP196" i="1"/>
  <c r="BO196" i="1"/>
  <c r="BN196" i="1"/>
  <c r="BM196" i="1"/>
  <c r="Z196" i="1"/>
  <c r="Y196" i="1"/>
  <c r="Y198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J602" i="1" s="1"/>
  <c r="P191" i="1"/>
  <c r="X188" i="1"/>
  <c r="X187" i="1"/>
  <c r="BO186" i="1"/>
  <c r="BM186" i="1"/>
  <c r="Y186" i="1"/>
  <c r="Y188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3" i="1" s="1"/>
  <c r="P174" i="1"/>
  <c r="X172" i="1"/>
  <c r="X171" i="1"/>
  <c r="BO170" i="1"/>
  <c r="BM170" i="1"/>
  <c r="Y170" i="1"/>
  <c r="P170" i="1"/>
  <c r="X166" i="1"/>
  <c r="X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X154" i="1"/>
  <c r="X153" i="1"/>
  <c r="BO152" i="1"/>
  <c r="BM152" i="1"/>
  <c r="Y152" i="1"/>
  <c r="P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Y127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1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602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Y76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Y68" i="1" s="1"/>
  <c r="P64" i="1"/>
  <c r="X62" i="1"/>
  <c r="X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Y62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D602" i="1" s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4" i="1" s="1"/>
  <c r="BM22" i="1"/>
  <c r="X593" i="1" s="1"/>
  <c r="X595" i="1" s="1"/>
  <c r="Y22" i="1"/>
  <c r="B602" i="1" s="1"/>
  <c r="P22" i="1"/>
  <c r="H10" i="1"/>
  <c r="A9" i="1"/>
  <c r="F10" i="1" s="1"/>
  <c r="D7" i="1"/>
  <c r="Q6" i="1"/>
  <c r="P2" i="1"/>
  <c r="H9" i="1" l="1"/>
  <c r="A10" i="1"/>
  <c r="Y26" i="1"/>
  <c r="Y40" i="1"/>
  <c r="Y44" i="1"/>
  <c r="Y55" i="1"/>
  <c r="Y61" i="1"/>
  <c r="Y67" i="1"/>
  <c r="Y77" i="1"/>
  <c r="Y83" i="1"/>
  <c r="Y90" i="1"/>
  <c r="Y102" i="1"/>
  <c r="Y109" i="1"/>
  <c r="Y115" i="1"/>
  <c r="Y128" i="1"/>
  <c r="Y132" i="1"/>
  <c r="BP147" i="1"/>
  <c r="BN147" i="1"/>
  <c r="Z147" i="1"/>
  <c r="Z148" i="1" s="1"/>
  <c r="Y149" i="1"/>
  <c r="H602" i="1"/>
  <c r="Y153" i="1"/>
  <c r="BP152" i="1"/>
  <c r="BN152" i="1"/>
  <c r="Z152" i="1"/>
  <c r="Z153" i="1" s="1"/>
  <c r="Y154" i="1"/>
  <c r="Y161" i="1"/>
  <c r="BP156" i="1"/>
  <c r="BN156" i="1"/>
  <c r="Z156" i="1"/>
  <c r="Y160" i="1"/>
  <c r="BP164" i="1"/>
  <c r="BN164" i="1"/>
  <c r="Z164" i="1"/>
  <c r="Z165" i="1" s="1"/>
  <c r="Y166" i="1"/>
  <c r="I602" i="1"/>
  <c r="Y171" i="1"/>
  <c r="BP170" i="1"/>
  <c r="BN170" i="1"/>
  <c r="Z170" i="1"/>
  <c r="Z171" i="1" s="1"/>
  <c r="Y172" i="1"/>
  <c r="F9" i="1"/>
  <c r="J9" i="1"/>
  <c r="Z22" i="1"/>
  <c r="BN22" i="1"/>
  <c r="BP22" i="1"/>
  <c r="Z24" i="1"/>
  <c r="BN24" i="1"/>
  <c r="X596" i="1"/>
  <c r="Y27" i="1"/>
  <c r="C602" i="1"/>
  <c r="Z36" i="1"/>
  <c r="Z39" i="1" s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Z67" i="1" s="1"/>
  <c r="BN65" i="1"/>
  <c r="Z71" i="1"/>
  <c r="Z76" i="1" s="1"/>
  <c r="BN71" i="1"/>
  <c r="Z73" i="1"/>
  <c r="BN73" i="1"/>
  <c r="Z75" i="1"/>
  <c r="BN75" i="1"/>
  <c r="Z79" i="1"/>
  <c r="Z82" i="1" s="1"/>
  <c r="BN79" i="1"/>
  <c r="BP79" i="1"/>
  <c r="Z81" i="1"/>
  <c r="BN81" i="1"/>
  <c r="Z86" i="1"/>
  <c r="BN86" i="1"/>
  <c r="BP86" i="1"/>
  <c r="Z88" i="1"/>
  <c r="BN88" i="1"/>
  <c r="Y89" i="1"/>
  <c r="Z92" i="1"/>
  <c r="BN92" i="1"/>
  <c r="BP92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20" i="1"/>
  <c r="Z127" i="1" s="1"/>
  <c r="BN120" i="1"/>
  <c r="Z123" i="1"/>
  <c r="BN123" i="1"/>
  <c r="Z124" i="1"/>
  <c r="BN124" i="1"/>
  <c r="Z126" i="1"/>
  <c r="BN126" i="1"/>
  <c r="Z130" i="1"/>
  <c r="Z132" i="1" s="1"/>
  <c r="BN130" i="1"/>
  <c r="BP130" i="1"/>
  <c r="BP137" i="1"/>
  <c r="BN137" i="1"/>
  <c r="Z137" i="1"/>
  <c r="Z138" i="1" s="1"/>
  <c r="Y139" i="1"/>
  <c r="Y144" i="1"/>
  <c r="BP141" i="1"/>
  <c r="BN141" i="1"/>
  <c r="Z141" i="1"/>
  <c r="Z143" i="1" s="1"/>
  <c r="Y148" i="1"/>
  <c r="BP158" i="1"/>
  <c r="BN158" i="1"/>
  <c r="Z158" i="1"/>
  <c r="Y165" i="1"/>
  <c r="G602" i="1"/>
  <c r="Y138" i="1"/>
  <c r="Z174" i="1"/>
  <c r="Z183" i="1" s="1"/>
  <c r="BN174" i="1"/>
  <c r="BP174" i="1"/>
  <c r="Z176" i="1"/>
  <c r="BN176" i="1"/>
  <c r="Z178" i="1"/>
  <c r="BN178" i="1"/>
  <c r="Z179" i="1"/>
  <c r="BN179" i="1"/>
  <c r="Z181" i="1"/>
  <c r="BN181" i="1"/>
  <c r="Y184" i="1"/>
  <c r="Z186" i="1"/>
  <c r="Z187" i="1" s="1"/>
  <c r="BN186" i="1"/>
  <c r="BP186" i="1"/>
  <c r="Y187" i="1"/>
  <c r="Z191" i="1"/>
  <c r="Z193" i="1" s="1"/>
  <c r="BN191" i="1"/>
  <c r="BP191" i="1"/>
  <c r="Y194" i="1"/>
  <c r="Z197" i="1"/>
  <c r="Z198" i="1" s="1"/>
  <c r="BN197" i="1"/>
  <c r="BP197" i="1"/>
  <c r="Z201" i="1"/>
  <c r="BN201" i="1"/>
  <c r="BP201" i="1"/>
  <c r="Z203" i="1"/>
  <c r="BN203" i="1"/>
  <c r="Z205" i="1"/>
  <c r="BN205" i="1"/>
  <c r="Z207" i="1"/>
  <c r="BN207" i="1"/>
  <c r="Y210" i="1"/>
  <c r="Z213" i="1"/>
  <c r="BN213" i="1"/>
  <c r="BP213" i="1"/>
  <c r="Z215" i="1"/>
  <c r="Z221" i="1" s="1"/>
  <c r="BN215" i="1"/>
  <c r="Z217" i="1"/>
  <c r="BN217" i="1"/>
  <c r="Z219" i="1"/>
  <c r="BN219" i="1"/>
  <c r="Z225" i="1"/>
  <c r="Z226" i="1" s="1"/>
  <c r="BN225" i="1"/>
  <c r="BP225" i="1"/>
  <c r="Z230" i="1"/>
  <c r="BN230" i="1"/>
  <c r="BP230" i="1"/>
  <c r="Z232" i="1"/>
  <c r="BN232" i="1"/>
  <c r="Z234" i="1"/>
  <c r="BN234" i="1"/>
  <c r="Z236" i="1"/>
  <c r="BN236" i="1"/>
  <c r="Y239" i="1"/>
  <c r="Z241" i="1"/>
  <c r="Z243" i="1" s="1"/>
  <c r="BN241" i="1"/>
  <c r="BP241" i="1"/>
  <c r="Y244" i="1"/>
  <c r="Z246" i="1"/>
  <c r="Z247" i="1" s="1"/>
  <c r="BN246" i="1"/>
  <c r="BP246" i="1"/>
  <c r="Y247" i="1"/>
  <c r="L602" i="1"/>
  <c r="Z256" i="1"/>
  <c r="Z261" i="1" s="1"/>
  <c r="BN256" i="1"/>
  <c r="BP256" i="1"/>
  <c r="Z258" i="1"/>
  <c r="BN258" i="1"/>
  <c r="Z260" i="1"/>
  <c r="BN260" i="1"/>
  <c r="Y261" i="1"/>
  <c r="Z265" i="1"/>
  <c r="Z266" i="1" s="1"/>
  <c r="BN265" i="1"/>
  <c r="BP265" i="1"/>
  <c r="Y266" i="1"/>
  <c r="Z270" i="1"/>
  <c r="Z273" i="1" s="1"/>
  <c r="BN270" i="1"/>
  <c r="BP270" i="1"/>
  <c r="Z272" i="1"/>
  <c r="BN272" i="1"/>
  <c r="Y273" i="1"/>
  <c r="Z277" i="1"/>
  <c r="Z282" i="1" s="1"/>
  <c r="BN277" i="1"/>
  <c r="BP277" i="1"/>
  <c r="Z279" i="1"/>
  <c r="BN279" i="1"/>
  <c r="Z281" i="1"/>
  <c r="BN281" i="1"/>
  <c r="Y282" i="1"/>
  <c r="Z286" i="1"/>
  <c r="Z287" i="1" s="1"/>
  <c r="BN286" i="1"/>
  <c r="BP286" i="1"/>
  <c r="Y287" i="1"/>
  <c r="Z290" i="1"/>
  <c r="Z291" i="1" s="1"/>
  <c r="Y295" i="1"/>
  <c r="BP294" i="1"/>
  <c r="BN294" i="1"/>
  <c r="Z294" i="1"/>
  <c r="Z295" i="1" s="1"/>
  <c r="Y296" i="1"/>
  <c r="R602" i="1"/>
  <c r="Y300" i="1"/>
  <c r="BP299" i="1"/>
  <c r="BN299" i="1"/>
  <c r="Z299" i="1"/>
  <c r="Z300" i="1" s="1"/>
  <c r="Y301" i="1"/>
  <c r="S602" i="1"/>
  <c r="Y305" i="1"/>
  <c r="BP304" i="1"/>
  <c r="BN304" i="1"/>
  <c r="Z304" i="1"/>
  <c r="Z305" i="1" s="1"/>
  <c r="Y306" i="1"/>
  <c r="Y311" i="1"/>
  <c r="BP308" i="1"/>
  <c r="BN308" i="1"/>
  <c r="Z308" i="1"/>
  <c r="Z310" i="1" s="1"/>
  <c r="Z340" i="1"/>
  <c r="Y193" i="1"/>
  <c r="Y238" i="1"/>
  <c r="Y267" i="1"/>
  <c r="Y274" i="1"/>
  <c r="Y283" i="1"/>
  <c r="Y288" i="1"/>
  <c r="Y291" i="1"/>
  <c r="BP290" i="1"/>
  <c r="BN290" i="1"/>
  <c r="BP320" i="1"/>
  <c r="BN320" i="1"/>
  <c r="Z320" i="1"/>
  <c r="Z325" i="1" s="1"/>
  <c r="Y326" i="1"/>
  <c r="Z346" i="1"/>
  <c r="Y332" i="1"/>
  <c r="Y340" i="1"/>
  <c r="Y346" i="1"/>
  <c r="Y354" i="1"/>
  <c r="Y360" i="1"/>
  <c r="Y365" i="1"/>
  <c r="Y371" i="1"/>
  <c r="Y385" i="1"/>
  <c r="Y391" i="1"/>
  <c r="Y400" i="1"/>
  <c r="Y409" i="1"/>
  <c r="Y415" i="1"/>
  <c r="Y422" i="1"/>
  <c r="Y427" i="1"/>
  <c r="Y449" i="1"/>
  <c r="Y454" i="1"/>
  <c r="Y316" i="1"/>
  <c r="U602" i="1"/>
  <c r="Z322" i="1"/>
  <c r="BN322" i="1"/>
  <c r="Z324" i="1"/>
  <c r="BN324" i="1"/>
  <c r="Y325" i="1"/>
  <c r="Z328" i="1"/>
  <c r="Z332" i="1" s="1"/>
  <c r="BN328" i="1"/>
  <c r="BP328" i="1"/>
  <c r="Z330" i="1"/>
  <c r="BN330" i="1"/>
  <c r="Z336" i="1"/>
  <c r="BN336" i="1"/>
  <c r="Z338" i="1"/>
  <c r="BN338" i="1"/>
  <c r="Z344" i="1"/>
  <c r="BN344" i="1"/>
  <c r="Z349" i="1"/>
  <c r="BN349" i="1"/>
  <c r="BP349" i="1"/>
  <c r="Z350" i="1"/>
  <c r="BN350" i="1"/>
  <c r="Z352" i="1"/>
  <c r="BN352" i="1"/>
  <c r="Z356" i="1"/>
  <c r="Z359" i="1" s="1"/>
  <c r="BN356" i="1"/>
  <c r="BP356" i="1"/>
  <c r="Z358" i="1"/>
  <c r="BN358" i="1"/>
  <c r="Z363" i="1"/>
  <c r="Z364" i="1" s="1"/>
  <c r="BN363" i="1"/>
  <c r="BP363" i="1"/>
  <c r="Y364" i="1"/>
  <c r="Z367" i="1"/>
  <c r="BN367" i="1"/>
  <c r="BP367" i="1"/>
  <c r="Z369" i="1"/>
  <c r="BN369" i="1"/>
  <c r="Z375" i="1"/>
  <c r="Z385" i="1" s="1"/>
  <c r="BN375" i="1"/>
  <c r="BP375" i="1"/>
  <c r="Z377" i="1"/>
  <c r="BN377" i="1"/>
  <c r="Z379" i="1"/>
  <c r="BN379" i="1"/>
  <c r="Z381" i="1"/>
  <c r="BN381" i="1"/>
  <c r="Z383" i="1"/>
  <c r="BN383" i="1"/>
  <c r="Y386" i="1"/>
  <c r="Z389" i="1"/>
  <c r="Z390" i="1" s="1"/>
  <c r="BN389" i="1"/>
  <c r="Z398" i="1"/>
  <c r="Z399" i="1" s="1"/>
  <c r="BN398" i="1"/>
  <c r="BP398" i="1"/>
  <c r="Z403" i="1"/>
  <c r="BN403" i="1"/>
  <c r="BP403" i="1"/>
  <c r="Z405" i="1"/>
  <c r="BN405" i="1"/>
  <c r="Z407" i="1"/>
  <c r="BN407" i="1"/>
  <c r="Y410" i="1"/>
  <c r="Z413" i="1"/>
  <c r="Z414" i="1" s="1"/>
  <c r="BN413" i="1"/>
  <c r="Z417" i="1"/>
  <c r="BN417" i="1"/>
  <c r="BP417" i="1"/>
  <c r="Z418" i="1"/>
  <c r="BN418" i="1"/>
  <c r="Z420" i="1"/>
  <c r="BN420" i="1"/>
  <c r="Z425" i="1"/>
  <c r="Z426" i="1" s="1"/>
  <c r="BN425" i="1"/>
  <c r="BP425" i="1"/>
  <c r="Y602" i="1"/>
  <c r="Z435" i="1"/>
  <c r="Z443" i="1" s="1"/>
  <c r="BN435" i="1"/>
  <c r="Z436" i="1"/>
  <c r="BN436" i="1"/>
  <c r="Z438" i="1"/>
  <c r="BN438" i="1"/>
  <c r="Z441" i="1"/>
  <c r="BN441" i="1"/>
  <c r="Y444" i="1"/>
  <c r="Z447" i="1"/>
  <c r="Z448" i="1" s="1"/>
  <c r="BN447" i="1"/>
  <c r="Z452" i="1"/>
  <c r="Z454" i="1" s="1"/>
  <c r="BN452" i="1"/>
  <c r="BP452" i="1"/>
  <c r="Y455" i="1"/>
  <c r="Z457" i="1"/>
  <c r="BN457" i="1"/>
  <c r="BP457" i="1"/>
  <c r="Z460" i="1"/>
  <c r="BN460" i="1"/>
  <c r="Y461" i="1"/>
  <c r="Y468" i="1"/>
  <c r="Y473" i="1"/>
  <c r="AC602" i="1"/>
  <c r="Z482" i="1"/>
  <c r="Z496" i="1" s="1"/>
  <c r="BN482" i="1"/>
  <c r="Z484" i="1"/>
  <c r="BN484" i="1"/>
  <c r="Z487" i="1"/>
  <c r="BN487" i="1"/>
  <c r="Z489" i="1"/>
  <c r="BN489" i="1"/>
  <c r="Z490" i="1"/>
  <c r="BN490" i="1"/>
  <c r="Z491" i="1"/>
  <c r="BN491" i="1"/>
  <c r="Z492" i="1"/>
  <c r="BN492" i="1"/>
  <c r="Z494" i="1"/>
  <c r="BN494" i="1"/>
  <c r="Y497" i="1"/>
  <c r="Z506" i="1"/>
  <c r="BN506" i="1"/>
  <c r="BP506" i="1"/>
  <c r="Z507" i="1"/>
  <c r="BN507" i="1"/>
  <c r="Z508" i="1"/>
  <c r="BN508" i="1"/>
  <c r="Z509" i="1"/>
  <c r="BN509" i="1"/>
  <c r="Z513" i="1"/>
  <c r="BN513" i="1"/>
  <c r="Z514" i="1"/>
  <c r="BN514" i="1"/>
  <c r="Z516" i="1"/>
  <c r="BN516" i="1"/>
  <c r="Z517" i="1"/>
  <c r="BN517" i="1"/>
  <c r="Y519" i="1"/>
  <c r="Y524" i="1"/>
  <c r="BP521" i="1"/>
  <c r="BN521" i="1"/>
  <c r="Z521" i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Y496" i="1"/>
  <c r="BP523" i="1"/>
  <c r="BN523" i="1"/>
  <c r="Z523" i="1"/>
  <c r="Y525" i="1"/>
  <c r="Y529" i="1"/>
  <c r="BP527" i="1"/>
  <c r="BN527" i="1"/>
  <c r="Z527" i="1"/>
  <c r="Z529" i="1" s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Z566" i="1" l="1"/>
  <c r="Z548" i="1"/>
  <c r="Z518" i="1"/>
  <c r="Z461" i="1"/>
  <c r="Z422" i="1"/>
  <c r="Z409" i="1"/>
  <c r="Z370" i="1"/>
  <c r="Z353" i="1"/>
  <c r="Z238" i="1"/>
  <c r="Z209" i="1"/>
  <c r="Z101" i="1"/>
  <c r="Z89" i="1"/>
  <c r="Z61" i="1"/>
  <c r="Z54" i="1"/>
  <c r="Y592" i="1"/>
  <c r="Y594" i="1"/>
  <c r="Z26" i="1"/>
  <c r="Z160" i="1"/>
  <c r="Z524" i="1"/>
  <c r="Y593" i="1"/>
  <c r="Y595" i="1" s="1"/>
  <c r="Y596" i="1"/>
  <c r="Z597" i="1" l="1"/>
</calcChain>
</file>

<file path=xl/sharedStrings.xml><?xml version="1.0" encoding="utf-8"?>
<sst xmlns="http://schemas.openxmlformats.org/spreadsheetml/2006/main" count="2735" uniqueCount="969">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</sst>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2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46" t="s">
        <v>0</v>
      </c>
      <c r="E1" s="696"/>
      <c r="F1" s="696"/>
      <c r="G1" s="12" t="s">
        <v>1</v>
      </c>
      <c r="H1" s="746" t="s">
        <v>2</v>
      </c>
      <c r="I1" s="696"/>
      <c r="J1" s="696"/>
      <c r="K1" s="696"/>
      <c r="L1" s="696"/>
      <c r="M1" s="696"/>
      <c r="N1" s="696"/>
      <c r="O1" s="696"/>
      <c r="P1" s="696"/>
      <c r="Q1" s="696"/>
      <c r="R1" s="695" t="s">
        <v>3</v>
      </c>
      <c r="S1" s="696"/>
      <c r="T1" s="6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08" t="s">
        <v>8</v>
      </c>
      <c r="B5" s="809"/>
      <c r="C5" s="810"/>
      <c r="D5" s="753"/>
      <c r="E5" s="754"/>
      <c r="F5" s="1000" t="s">
        <v>9</v>
      </c>
      <c r="G5" s="810"/>
      <c r="H5" s="753"/>
      <c r="I5" s="937"/>
      <c r="J5" s="937"/>
      <c r="K5" s="937"/>
      <c r="L5" s="937"/>
      <c r="M5" s="754"/>
      <c r="N5" s="58"/>
      <c r="P5" s="24" t="s">
        <v>10</v>
      </c>
      <c r="Q5" s="1019">
        <v>45753</v>
      </c>
      <c r="R5" s="805"/>
      <c r="T5" s="851" t="s">
        <v>11</v>
      </c>
      <c r="U5" s="762"/>
      <c r="V5" s="852" t="s">
        <v>12</v>
      </c>
      <c r="W5" s="805"/>
      <c r="AB5" s="51"/>
      <c r="AC5" s="51"/>
      <c r="AD5" s="51"/>
      <c r="AE5" s="51"/>
    </row>
    <row r="6" spans="1:32" s="659" customFormat="1" ht="24" customHeight="1" x14ac:dyDescent="0.2">
      <c r="A6" s="808" t="s">
        <v>13</v>
      </c>
      <c r="B6" s="809"/>
      <c r="C6" s="810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805"/>
      <c r="N6" s="59"/>
      <c r="P6" s="24" t="s">
        <v>15</v>
      </c>
      <c r="Q6" s="1028" t="str">
        <f>IF(Q5=0," ",CHOOSE(WEEKDAY(Q5,2),"Понедельник","Вторник","Среда","Четверг","Пятница","Суббота","Воскресенье"))</f>
        <v>Воскресенье</v>
      </c>
      <c r="R6" s="670"/>
      <c r="T6" s="856" t="s">
        <v>16</v>
      </c>
      <c r="U6" s="762"/>
      <c r="V6" s="921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19" t="str">
        <f>IFERROR(VLOOKUP(DeliveryAddress,Table,3,0),1)</f>
        <v>1</v>
      </c>
      <c r="E7" s="720"/>
      <c r="F7" s="720"/>
      <c r="G7" s="720"/>
      <c r="H7" s="720"/>
      <c r="I7" s="720"/>
      <c r="J7" s="720"/>
      <c r="K7" s="720"/>
      <c r="L7" s="720"/>
      <c r="M7" s="721"/>
      <c r="N7" s="60"/>
      <c r="P7" s="24"/>
      <c r="Q7" s="42"/>
      <c r="R7" s="42"/>
      <c r="T7" s="680"/>
      <c r="U7" s="762"/>
      <c r="V7" s="922"/>
      <c r="W7" s="923"/>
      <c r="AB7" s="51"/>
      <c r="AC7" s="51"/>
      <c r="AD7" s="51"/>
      <c r="AE7" s="51"/>
    </row>
    <row r="8" spans="1:32" s="659" customFormat="1" ht="25.5" customHeight="1" x14ac:dyDescent="0.2">
      <c r="A8" s="1044" t="s">
        <v>18</v>
      </c>
      <c r="B8" s="686"/>
      <c r="C8" s="687"/>
      <c r="D8" s="734" t="s">
        <v>19</v>
      </c>
      <c r="E8" s="735"/>
      <c r="F8" s="735"/>
      <c r="G8" s="735"/>
      <c r="H8" s="735"/>
      <c r="I8" s="735"/>
      <c r="J8" s="735"/>
      <c r="K8" s="735"/>
      <c r="L8" s="735"/>
      <c r="M8" s="736"/>
      <c r="N8" s="61"/>
      <c r="P8" s="24" t="s">
        <v>20</v>
      </c>
      <c r="Q8" s="816">
        <v>0.375</v>
      </c>
      <c r="R8" s="721"/>
      <c r="T8" s="680"/>
      <c r="U8" s="762"/>
      <c r="V8" s="922"/>
      <c r="W8" s="923"/>
      <c r="AB8" s="51"/>
      <c r="AC8" s="51"/>
      <c r="AD8" s="51"/>
      <c r="AE8" s="51"/>
    </row>
    <row r="9" spans="1:32" s="659" customFormat="1" ht="39.950000000000003" customHeight="1" x14ac:dyDescent="0.2">
      <c r="A9" s="8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1"/>
      <c r="E9" s="684"/>
      <c r="F9" s="8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21</v>
      </c>
      <c r="Q9" s="798"/>
      <c r="R9" s="799"/>
      <c r="T9" s="680"/>
      <c r="U9" s="762"/>
      <c r="V9" s="924"/>
      <c r="W9" s="925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1"/>
      <c r="E10" s="684"/>
      <c r="F10" s="8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14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22</v>
      </c>
      <c r="Q10" s="857"/>
      <c r="R10" s="858"/>
      <c r="U10" s="24" t="s">
        <v>23</v>
      </c>
      <c r="V10" s="709" t="s">
        <v>24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4"/>
      <c r="R11" s="805"/>
      <c r="U11" s="24" t="s">
        <v>27</v>
      </c>
      <c r="V11" s="964" t="s">
        <v>28</v>
      </c>
      <c r="W11" s="799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29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10"/>
      <c r="N12" s="62"/>
      <c r="P12" s="24" t="s">
        <v>30</v>
      </c>
      <c r="Q12" s="816"/>
      <c r="R12" s="721"/>
      <c r="S12" s="23"/>
      <c r="U12" s="24"/>
      <c r="V12" s="696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31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10"/>
      <c r="N13" s="62"/>
      <c r="O13" s="26"/>
      <c r="P13" s="26" t="s">
        <v>32</v>
      </c>
      <c r="Q13" s="964"/>
      <c r="R13" s="7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33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8" t="s">
        <v>34</v>
      </c>
      <c r="B15" s="809"/>
      <c r="C15" s="809"/>
      <c r="D15" s="809"/>
      <c r="E15" s="809"/>
      <c r="F15" s="809"/>
      <c r="G15" s="809"/>
      <c r="H15" s="809"/>
      <c r="I15" s="809"/>
      <c r="J15" s="809"/>
      <c r="K15" s="809"/>
      <c r="L15" s="809"/>
      <c r="M15" s="810"/>
      <c r="N15" s="63"/>
      <c r="P15" s="836" t="s">
        <v>35</v>
      </c>
      <c r="Q15" s="696"/>
      <c r="R15" s="696"/>
      <c r="S15" s="696"/>
      <c r="T15" s="6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822" t="s">
        <v>38</v>
      </c>
      <c r="D17" s="705" t="s">
        <v>39</v>
      </c>
      <c r="E17" s="778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77"/>
      <c r="R17" s="777"/>
      <c r="S17" s="777"/>
      <c r="T17" s="778"/>
      <c r="U17" s="1043" t="s">
        <v>51</v>
      </c>
      <c r="V17" s="810"/>
      <c r="W17" s="705" t="s">
        <v>52</v>
      </c>
      <c r="X17" s="705" t="s">
        <v>53</v>
      </c>
      <c r="Y17" s="1041" t="s">
        <v>54</v>
      </c>
      <c r="Z17" s="934" t="s">
        <v>55</v>
      </c>
      <c r="AA17" s="911" t="s">
        <v>56</v>
      </c>
      <c r="AB17" s="911" t="s">
        <v>57</v>
      </c>
      <c r="AC17" s="911" t="s">
        <v>58</v>
      </c>
      <c r="AD17" s="911" t="s">
        <v>59</v>
      </c>
      <c r="AE17" s="995"/>
      <c r="AF17" s="996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79"/>
      <c r="E18" s="781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79"/>
      <c r="Q18" s="780"/>
      <c r="R18" s="780"/>
      <c r="S18" s="780"/>
      <c r="T18" s="781"/>
      <c r="U18" s="67" t="s">
        <v>61</v>
      </c>
      <c r="V18" s="67" t="s">
        <v>62</v>
      </c>
      <c r="W18" s="706"/>
      <c r="X18" s="706"/>
      <c r="Y18" s="1042"/>
      <c r="Z18" s="935"/>
      <c r="AA18" s="912"/>
      <c r="AB18" s="912"/>
      <c r="AC18" s="912"/>
      <c r="AD18" s="997"/>
      <c r="AE18" s="998"/>
      <c r="AF18" s="999"/>
      <c r="AG18" s="66"/>
      <c r="BD18" s="65"/>
    </row>
    <row r="19" spans="1:68" ht="27.75" customHeight="1" x14ac:dyDescent="0.2">
      <c r="A19" s="800" t="s">
        <v>63</v>
      </c>
      <c r="B19" s="801"/>
      <c r="C19" s="801"/>
      <c r="D19" s="801"/>
      <c r="E19" s="801"/>
      <c r="F19" s="801"/>
      <c r="G19" s="801"/>
      <c r="H19" s="801"/>
      <c r="I19" s="801"/>
      <c r="J19" s="801"/>
      <c r="K19" s="801"/>
      <c r="L19" s="801"/>
      <c r="M19" s="801"/>
      <c r="N19" s="801"/>
      <c r="O19" s="801"/>
      <c r="P19" s="801"/>
      <c r="Q19" s="801"/>
      <c r="R19" s="801"/>
      <c r="S19" s="801"/>
      <c r="T19" s="801"/>
      <c r="U19" s="801"/>
      <c r="V19" s="801"/>
      <c r="W19" s="801"/>
      <c r="X19" s="801"/>
      <c r="Y19" s="801"/>
      <c r="Z19" s="801"/>
      <c r="AA19" s="48"/>
      <c r="AB19" s="48"/>
      <c r="AC19" s="48"/>
    </row>
    <row r="20" spans="1:68" ht="16.5" customHeight="1" x14ac:dyDescent="0.25">
      <c r="A20" s="716" t="s">
        <v>63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customHeight="1" x14ac:dyDescent="0.25">
      <c r="A21" s="682" t="s">
        <v>64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69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69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69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69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80</v>
      </c>
      <c r="Q26" s="686"/>
      <c r="R26" s="686"/>
      <c r="S26" s="686"/>
      <c r="T26" s="686"/>
      <c r="U26" s="686"/>
      <c r="V26" s="687"/>
      <c r="W26" s="37" t="s">
        <v>81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80</v>
      </c>
      <c r="Q27" s="686"/>
      <c r="R27" s="686"/>
      <c r="S27" s="686"/>
      <c r="T27" s="686"/>
      <c r="U27" s="686"/>
      <c r="V27" s="687"/>
      <c r="W27" s="37" t="s">
        <v>69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customHeight="1" x14ac:dyDescent="0.25">
      <c r="A28" s="682" t="s">
        <v>82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69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80</v>
      </c>
      <c r="Q30" s="686"/>
      <c r="R30" s="686"/>
      <c r="S30" s="686"/>
      <c r="T30" s="686"/>
      <c r="U30" s="686"/>
      <c r="V30" s="687"/>
      <c r="W30" s="37" t="s">
        <v>81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80</v>
      </c>
      <c r="Q31" s="686"/>
      <c r="R31" s="686"/>
      <c r="S31" s="686"/>
      <c r="T31" s="686"/>
      <c r="U31" s="686"/>
      <c r="V31" s="687"/>
      <c r="W31" s="37" t="s">
        <v>69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customHeight="1" x14ac:dyDescent="0.2">
      <c r="A32" s="800" t="s">
        <v>88</v>
      </c>
      <c r="B32" s="801"/>
      <c r="C32" s="801"/>
      <c r="D32" s="801"/>
      <c r="E32" s="801"/>
      <c r="F32" s="801"/>
      <c r="G32" s="801"/>
      <c r="H32" s="801"/>
      <c r="I32" s="801"/>
      <c r="J32" s="801"/>
      <c r="K32" s="801"/>
      <c r="L32" s="801"/>
      <c r="M32" s="801"/>
      <c r="N32" s="801"/>
      <c r="O32" s="801"/>
      <c r="P32" s="801"/>
      <c r="Q32" s="801"/>
      <c r="R32" s="801"/>
      <c r="S32" s="801"/>
      <c r="T32" s="801"/>
      <c r="U32" s="801"/>
      <c r="V32" s="801"/>
      <c r="W32" s="801"/>
      <c r="X32" s="801"/>
      <c r="Y32" s="801"/>
      <c r="Z32" s="801"/>
      <c r="AA32" s="48"/>
      <c r="AB32" s="48"/>
      <c r="AC32" s="48"/>
    </row>
    <row r="33" spans="1:68" ht="16.5" customHeight="1" x14ac:dyDescent="0.25">
      <c r="A33" s="716" t="s">
        <v>89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customHeight="1" x14ac:dyDescent="0.25">
      <c r="A34" s="682" t="s">
        <v>90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69</v>
      </c>
      <c r="X35" s="665">
        <v>200</v>
      </c>
      <c r="Y35" s="666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27" customHeight="1" x14ac:dyDescent="0.25">
      <c r="A36" s="54" t="s">
        <v>96</v>
      </c>
      <c r="B36" s="54" t="s">
        <v>97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98</v>
      </c>
      <c r="L36" s="32" t="s">
        <v>99</v>
      </c>
      <c r="M36" s="33" t="s">
        <v>100</v>
      </c>
      <c r="N36" s="33"/>
      <c r="O36" s="32">
        <v>50</v>
      </c>
      <c r="P36" s="9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69</v>
      </c>
      <c r="X36" s="665">
        <v>280</v>
      </c>
      <c r="Y36" s="666">
        <f>IFERROR(IF(X36="",0,CEILING((X36/$H36),1)*$H36),"")</f>
        <v>280</v>
      </c>
      <c r="Z36" s="36">
        <f>IFERROR(IF(Y36=0,"",ROUNDUP(Y36/H36,0)*0.00902),"")</f>
        <v>0.63139999999999996</v>
      </c>
      <c r="AA36" s="56"/>
      <c r="AB36" s="57"/>
      <c r="AC36" s="81" t="s">
        <v>95</v>
      </c>
      <c r="AG36" s="64"/>
      <c r="AJ36" s="68" t="s">
        <v>101</v>
      </c>
      <c r="AK36" s="68">
        <v>528</v>
      </c>
      <c r="BB36" s="82" t="s">
        <v>1</v>
      </c>
      <c r="BM36" s="64">
        <f>IFERROR(X36*I36/H36,"0")</f>
        <v>294.7</v>
      </c>
      <c r="BN36" s="64">
        <f>IFERROR(Y36*I36/H36,"0")</f>
        <v>294.7</v>
      </c>
      <c r="BO36" s="64">
        <f>IFERROR(1/J36*(X36/H36),"0")</f>
        <v>0.53030303030303028</v>
      </c>
      <c r="BP36" s="64">
        <f>IFERROR(1/J36*(Y36/H36),"0")</f>
        <v>0.53030303030303028</v>
      </c>
    </row>
    <row r="37" spans="1:68" ht="27" customHeight="1" x14ac:dyDescent="0.25">
      <c r="A37" s="54" t="s">
        <v>102</v>
      </c>
      <c r="B37" s="54" t="s">
        <v>103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98</v>
      </c>
      <c r="L37" s="32"/>
      <c r="M37" s="33" t="s">
        <v>100</v>
      </c>
      <c r="N37" s="33"/>
      <c r="O37" s="32">
        <v>50</v>
      </c>
      <c r="P37" s="8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69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104</v>
      </c>
      <c r="B38" s="54" t="s">
        <v>105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98</v>
      </c>
      <c r="L38" s="32"/>
      <c r="M38" s="33" t="s">
        <v>94</v>
      </c>
      <c r="N38" s="33"/>
      <c r="O38" s="32">
        <v>50</v>
      </c>
      <c r="P38" s="9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69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106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80</v>
      </c>
      <c r="Q39" s="686"/>
      <c r="R39" s="686"/>
      <c r="S39" s="686"/>
      <c r="T39" s="686"/>
      <c r="U39" s="686"/>
      <c r="V39" s="687"/>
      <c r="W39" s="37" t="s">
        <v>81</v>
      </c>
      <c r="X39" s="667">
        <f>IFERROR(X35/H35,"0")+IFERROR(X36/H36,"0")+IFERROR(X37/H37,"0")+IFERROR(X38/H38,"0")</f>
        <v>88.518518518518519</v>
      </c>
      <c r="Y39" s="667">
        <f>IFERROR(Y35/H35,"0")+IFERROR(Y36/H36,"0")+IFERROR(Y37/H37,"0")+IFERROR(Y38/H38,"0")</f>
        <v>89</v>
      </c>
      <c r="Z39" s="667">
        <f>IFERROR(IF(Z35="",0,Z35),"0")+IFERROR(IF(Z36="",0,Z36),"0")+IFERROR(IF(Z37="",0,Z37),"0")+IFERROR(IF(Z38="",0,Z38),"0")</f>
        <v>0.9920199999999999</v>
      </c>
      <c r="AA39" s="668"/>
      <c r="AB39" s="668"/>
      <c r="AC39" s="668"/>
    </row>
    <row r="40" spans="1:68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80</v>
      </c>
      <c r="Q40" s="686"/>
      <c r="R40" s="686"/>
      <c r="S40" s="686"/>
      <c r="T40" s="686"/>
      <c r="U40" s="686"/>
      <c r="V40" s="687"/>
      <c r="W40" s="37" t="s">
        <v>69</v>
      </c>
      <c r="X40" s="667">
        <f>IFERROR(SUM(X35:X38),"0")</f>
        <v>480</v>
      </c>
      <c r="Y40" s="667">
        <f>IFERROR(SUM(Y35:Y38),"0")</f>
        <v>485.20000000000005</v>
      </c>
      <c r="Z40" s="37"/>
      <c r="AA40" s="668"/>
      <c r="AB40" s="668"/>
      <c r="AC40" s="668"/>
    </row>
    <row r="41" spans="1:68" ht="14.25" customHeight="1" x14ac:dyDescent="0.25">
      <c r="A41" s="682" t="s">
        <v>64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customHeight="1" x14ac:dyDescent="0.25">
      <c r="A42" s="54" t="s">
        <v>107</v>
      </c>
      <c r="B42" s="54" t="s">
        <v>108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67</v>
      </c>
      <c r="L42" s="32"/>
      <c r="M42" s="33" t="s">
        <v>100</v>
      </c>
      <c r="N42" s="33"/>
      <c r="O42" s="32">
        <v>40</v>
      </c>
      <c r="P42" s="7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69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109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80</v>
      </c>
      <c r="Q43" s="686"/>
      <c r="R43" s="686"/>
      <c r="S43" s="686"/>
      <c r="T43" s="686"/>
      <c r="U43" s="686"/>
      <c r="V43" s="687"/>
      <c r="W43" s="37" t="s">
        <v>81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80</v>
      </c>
      <c r="Q44" s="686"/>
      <c r="R44" s="686"/>
      <c r="S44" s="686"/>
      <c r="T44" s="686"/>
      <c r="U44" s="686"/>
      <c r="V44" s="687"/>
      <c r="W44" s="37" t="s">
        <v>69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customHeight="1" x14ac:dyDescent="0.25">
      <c r="A45" s="716" t="s">
        <v>110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customHeight="1" x14ac:dyDescent="0.25">
      <c r="A46" s="682" t="s">
        <v>90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customHeight="1" x14ac:dyDescent="0.25">
      <c r="A47" s="54" t="s">
        <v>111</v>
      </c>
      <c r="B47" s="54" t="s">
        <v>112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93</v>
      </c>
      <c r="L47" s="32"/>
      <c r="M47" s="33" t="s">
        <v>100</v>
      </c>
      <c r="N47" s="33"/>
      <c r="O47" s="32">
        <v>50</v>
      </c>
      <c r="P47" s="7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69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113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114</v>
      </c>
      <c r="B48" s="54" t="s">
        <v>115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93</v>
      </c>
      <c r="L48" s="32" t="s">
        <v>99</v>
      </c>
      <c r="M48" s="33" t="s">
        <v>94</v>
      </c>
      <c r="N48" s="33"/>
      <c r="O48" s="32">
        <v>50</v>
      </c>
      <c r="P48" s="9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69</v>
      </c>
      <c r="X48" s="665">
        <v>200</v>
      </c>
      <c r="Y48" s="666">
        <f t="shared" si="0"/>
        <v>205.20000000000002</v>
      </c>
      <c r="Z48" s="36">
        <f>IFERROR(IF(Y48=0,"",ROUNDUP(Y48/H48,0)*0.01898),"")</f>
        <v>0.36062</v>
      </c>
      <c r="AA48" s="56"/>
      <c r="AB48" s="57"/>
      <c r="AC48" s="91" t="s">
        <v>116</v>
      </c>
      <c r="AG48" s="64"/>
      <c r="AJ48" s="68" t="s">
        <v>101</v>
      </c>
      <c r="AK48" s="68">
        <v>691.2</v>
      </c>
      <c r="BB48" s="92" t="s">
        <v>1</v>
      </c>
      <c r="BM48" s="64">
        <f t="shared" si="1"/>
        <v>208.05555555555554</v>
      </c>
      <c r="BN48" s="64">
        <f t="shared" si="2"/>
        <v>213.46499999999997</v>
      </c>
      <c r="BO48" s="64">
        <f t="shared" si="3"/>
        <v>0.28935185185185186</v>
      </c>
      <c r="BP48" s="64">
        <f t="shared" si="4"/>
        <v>0.296875</v>
      </c>
    </row>
    <row r="49" spans="1:68" ht="27" customHeight="1" x14ac:dyDescent="0.25">
      <c r="A49" s="54" t="s">
        <v>117</v>
      </c>
      <c r="B49" s="54" t="s">
        <v>118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98</v>
      </c>
      <c r="L49" s="32"/>
      <c r="M49" s="33" t="s">
        <v>94</v>
      </c>
      <c r="N49" s="33"/>
      <c r="O49" s="32">
        <v>45</v>
      </c>
      <c r="P49" s="9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69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98</v>
      </c>
      <c r="L50" s="32"/>
      <c r="M50" s="33" t="s">
        <v>94</v>
      </c>
      <c r="N50" s="33"/>
      <c r="O50" s="32">
        <v>90</v>
      </c>
      <c r="P50" s="78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69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customHeight="1" x14ac:dyDescent="0.25">
      <c r="A51" s="54" t="s">
        <v>123</v>
      </c>
      <c r="B51" s="54" t="s">
        <v>124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98</v>
      </c>
      <c r="L51" s="32"/>
      <c r="M51" s="33" t="s">
        <v>94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69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67</v>
      </c>
      <c r="L52" s="32"/>
      <c r="M52" s="33" t="s">
        <v>127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69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98</v>
      </c>
      <c r="L53" s="32" t="s">
        <v>99</v>
      </c>
      <c r="M53" s="33" t="s">
        <v>94</v>
      </c>
      <c r="N53" s="33"/>
      <c r="O53" s="32">
        <v>50</v>
      </c>
      <c r="P53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69</v>
      </c>
      <c r="X53" s="665">
        <v>540</v>
      </c>
      <c r="Y53" s="666">
        <f t="shared" si="0"/>
        <v>540</v>
      </c>
      <c r="Z53" s="36">
        <f>IFERROR(IF(Y53=0,"",ROUNDUP(Y53/H53,0)*0.00902),"")</f>
        <v>1.0824</v>
      </c>
      <c r="AA53" s="56"/>
      <c r="AB53" s="57"/>
      <c r="AC53" s="101" t="s">
        <v>116</v>
      </c>
      <c r="AG53" s="64"/>
      <c r="AJ53" s="68" t="s">
        <v>101</v>
      </c>
      <c r="AK53" s="68">
        <v>594</v>
      </c>
      <c r="BB53" s="102" t="s">
        <v>1</v>
      </c>
      <c r="BM53" s="64">
        <f t="shared" si="1"/>
        <v>565.20000000000005</v>
      </c>
      <c r="BN53" s="64">
        <f t="shared" si="2"/>
        <v>565.20000000000005</v>
      </c>
      <c r="BO53" s="64">
        <f t="shared" si="3"/>
        <v>0.90909090909090917</v>
      </c>
      <c r="BP53" s="64">
        <f t="shared" si="4"/>
        <v>0.90909090909090917</v>
      </c>
    </row>
    <row r="54" spans="1:68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80</v>
      </c>
      <c r="Q54" s="686"/>
      <c r="R54" s="686"/>
      <c r="S54" s="686"/>
      <c r="T54" s="686"/>
      <c r="U54" s="686"/>
      <c r="V54" s="687"/>
      <c r="W54" s="37" t="s">
        <v>81</v>
      </c>
      <c r="X54" s="667">
        <f>IFERROR(X47/H47,"0")+IFERROR(X48/H48,"0")+IFERROR(X49/H49,"0")+IFERROR(X50/H50,"0")+IFERROR(X51/H51,"0")+IFERROR(X52/H52,"0")+IFERROR(X53/H53,"0")</f>
        <v>138.51851851851853</v>
      </c>
      <c r="Y54" s="667">
        <f>IFERROR(Y47/H47,"0")+IFERROR(Y48/H48,"0")+IFERROR(Y49/H49,"0")+IFERROR(Y50/H50,"0")+IFERROR(Y51/H51,"0")+IFERROR(Y52/H52,"0")+IFERROR(Y53/H53,"0")</f>
        <v>139</v>
      </c>
      <c r="Z54" s="667">
        <f>IFERROR(IF(Z47="",0,Z47),"0")+IFERROR(IF(Z48="",0,Z48),"0")+IFERROR(IF(Z49="",0,Z49),"0")+IFERROR(IF(Z50="",0,Z50),"0")+IFERROR(IF(Z51="",0,Z51),"0")+IFERROR(IF(Z52="",0,Z52),"0")+IFERROR(IF(Z53="",0,Z53),"0")</f>
        <v>1.44302</v>
      </c>
      <c r="AA54" s="668"/>
      <c r="AB54" s="668"/>
      <c r="AC54" s="668"/>
    </row>
    <row r="55" spans="1:68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80</v>
      </c>
      <c r="Q55" s="686"/>
      <c r="R55" s="686"/>
      <c r="S55" s="686"/>
      <c r="T55" s="686"/>
      <c r="U55" s="686"/>
      <c r="V55" s="687"/>
      <c r="W55" s="37" t="s">
        <v>69</v>
      </c>
      <c r="X55" s="667">
        <f>IFERROR(SUM(X47:X53),"0")</f>
        <v>740</v>
      </c>
      <c r="Y55" s="667">
        <f>IFERROR(SUM(Y47:Y53),"0")</f>
        <v>745.2</v>
      </c>
      <c r="Z55" s="37"/>
      <c r="AA55" s="668"/>
      <c r="AB55" s="668"/>
      <c r="AC55" s="668"/>
    </row>
    <row r="56" spans="1:68" ht="14.25" customHeight="1" x14ac:dyDescent="0.25">
      <c r="A56" s="682" t="s">
        <v>131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customHeight="1" x14ac:dyDescent="0.25">
      <c r="A57" s="54" t="s">
        <v>132</v>
      </c>
      <c r="B57" s="54" t="s">
        <v>133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93</v>
      </c>
      <c r="L57" s="32"/>
      <c r="M57" s="33" t="s">
        <v>94</v>
      </c>
      <c r="N57" s="33"/>
      <c r="O57" s="32">
        <v>50</v>
      </c>
      <c r="P57" s="10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69</v>
      </c>
      <c r="X57" s="665">
        <v>50</v>
      </c>
      <c r="Y57" s="666">
        <f>IFERROR(IF(X57="",0,CEILING((X57/$H57),1)*$H57),"")</f>
        <v>54</v>
      </c>
      <c r="Z57" s="36">
        <f>IFERROR(IF(Y57=0,"",ROUNDUP(Y57/H57,0)*0.01898),"")</f>
        <v>9.4899999999999998E-2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>IFERROR(X57*I57/H57,"0")</f>
        <v>52.013888888888886</v>
      </c>
      <c r="BN57" s="64">
        <f>IFERROR(Y57*I57/H57,"0")</f>
        <v>56.17499999999999</v>
      </c>
      <c r="BO57" s="64">
        <f>IFERROR(1/J57*(X57/H57),"0")</f>
        <v>7.2337962962962965E-2</v>
      </c>
      <c r="BP57" s="64">
        <f>IFERROR(1/J57*(Y57/H57),"0")</f>
        <v>7.8125E-2</v>
      </c>
    </row>
    <row r="58" spans="1:68" ht="27" customHeight="1" x14ac:dyDescent="0.25">
      <c r="A58" s="54" t="s">
        <v>135</v>
      </c>
      <c r="B58" s="54" t="s">
        <v>136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98</v>
      </c>
      <c r="L58" s="32"/>
      <c r="M58" s="33" t="s">
        <v>94</v>
      </c>
      <c r="N58" s="33"/>
      <c r="O58" s="32">
        <v>90</v>
      </c>
      <c r="P58" s="10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69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138</v>
      </c>
      <c r="B59" s="54" t="s">
        <v>139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67</v>
      </c>
      <c r="L59" s="32"/>
      <c r="M59" s="33" t="s">
        <v>100</v>
      </c>
      <c r="N59" s="33"/>
      <c r="O59" s="32">
        <v>50</v>
      </c>
      <c r="P59" s="9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69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134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140</v>
      </c>
      <c r="B60" s="54" t="s">
        <v>141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67</v>
      </c>
      <c r="L60" s="32" t="s">
        <v>99</v>
      </c>
      <c r="M60" s="33" t="s">
        <v>94</v>
      </c>
      <c r="N60" s="33"/>
      <c r="O60" s="32">
        <v>50</v>
      </c>
      <c r="P60" s="10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69</v>
      </c>
      <c r="X60" s="665">
        <v>135</v>
      </c>
      <c r="Y60" s="666">
        <f>IFERROR(IF(X60="",0,CEILING((X60/$H60),1)*$H60),"")</f>
        <v>135</v>
      </c>
      <c r="Z60" s="36">
        <f>IFERROR(IF(Y60=0,"",ROUNDUP(Y60/H60,0)*0.00651),"")</f>
        <v>0.32550000000000001</v>
      </c>
      <c r="AA60" s="56"/>
      <c r="AB60" s="57"/>
      <c r="AC60" s="109" t="s">
        <v>134</v>
      </c>
      <c r="AG60" s="64"/>
      <c r="AJ60" s="68" t="s">
        <v>101</v>
      </c>
      <c r="AK60" s="68">
        <v>491.4</v>
      </c>
      <c r="BB60" s="110" t="s">
        <v>1</v>
      </c>
      <c r="BM60" s="64">
        <f>IFERROR(X60*I60/H60,"0")</f>
        <v>144</v>
      </c>
      <c r="BN60" s="64">
        <f>IFERROR(Y60*I60/H60,"0")</f>
        <v>144</v>
      </c>
      <c r="BO60" s="64">
        <f>IFERROR(1/J60*(X60/H60),"0")</f>
        <v>0.27472527472527475</v>
      </c>
      <c r="BP60" s="64">
        <f>IFERROR(1/J60*(Y60/H60),"0")</f>
        <v>0.27472527472527475</v>
      </c>
    </row>
    <row r="61" spans="1:68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80</v>
      </c>
      <c r="Q61" s="686"/>
      <c r="R61" s="686"/>
      <c r="S61" s="686"/>
      <c r="T61" s="686"/>
      <c r="U61" s="686"/>
      <c r="V61" s="687"/>
      <c r="W61" s="37" t="s">
        <v>81</v>
      </c>
      <c r="X61" s="667">
        <f>IFERROR(X57/H57,"0")+IFERROR(X58/H58,"0")+IFERROR(X59/H59,"0")+IFERROR(X60/H60,"0")</f>
        <v>54.629629629629633</v>
      </c>
      <c r="Y61" s="667">
        <f>IFERROR(Y57/H57,"0")+IFERROR(Y58/H58,"0")+IFERROR(Y59/H59,"0")+IFERROR(Y60/H60,"0")</f>
        <v>55</v>
      </c>
      <c r="Z61" s="667">
        <f>IFERROR(IF(Z57="",0,Z57),"0")+IFERROR(IF(Z58="",0,Z58),"0")+IFERROR(IF(Z59="",0,Z59),"0")+IFERROR(IF(Z60="",0,Z60),"0")</f>
        <v>0.4204</v>
      </c>
      <c r="AA61" s="668"/>
      <c r="AB61" s="668"/>
      <c r="AC61" s="668"/>
    </row>
    <row r="62" spans="1:68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80</v>
      </c>
      <c r="Q62" s="686"/>
      <c r="R62" s="686"/>
      <c r="S62" s="686"/>
      <c r="T62" s="686"/>
      <c r="U62" s="686"/>
      <c r="V62" s="687"/>
      <c r="W62" s="37" t="s">
        <v>69</v>
      </c>
      <c r="X62" s="667">
        <f>IFERROR(SUM(X57:X60),"0")</f>
        <v>185</v>
      </c>
      <c r="Y62" s="667">
        <f>IFERROR(SUM(Y57:Y60),"0")</f>
        <v>189</v>
      </c>
      <c r="Z62" s="37"/>
      <c r="AA62" s="668"/>
      <c r="AB62" s="668"/>
      <c r="AC62" s="668"/>
    </row>
    <row r="63" spans="1:68" ht="14.25" customHeight="1" x14ac:dyDescent="0.25">
      <c r="A63" s="682" t="s">
        <v>142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customHeight="1" x14ac:dyDescent="0.25">
      <c r="A64" s="54" t="s">
        <v>143</v>
      </c>
      <c r="B64" s="54" t="s">
        <v>144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145</v>
      </c>
      <c r="L64" s="32"/>
      <c r="M64" s="33" t="s">
        <v>68</v>
      </c>
      <c r="N64" s="33"/>
      <c r="O64" s="32">
        <v>40</v>
      </c>
      <c r="P64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69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145</v>
      </c>
      <c r="L65" s="32"/>
      <c r="M65" s="33" t="s">
        <v>68</v>
      </c>
      <c r="N65" s="33"/>
      <c r="O65" s="32">
        <v>40</v>
      </c>
      <c r="P65" s="10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69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149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145</v>
      </c>
      <c r="L66" s="32"/>
      <c r="M66" s="33" t="s">
        <v>68</v>
      </c>
      <c r="N66" s="33"/>
      <c r="O66" s="32">
        <v>40</v>
      </c>
      <c r="P66" s="8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69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80</v>
      </c>
      <c r="Q67" s="686"/>
      <c r="R67" s="686"/>
      <c r="S67" s="686"/>
      <c r="T67" s="686"/>
      <c r="U67" s="686"/>
      <c r="V67" s="687"/>
      <c r="W67" s="37" t="s">
        <v>81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80</v>
      </c>
      <c r="Q68" s="686"/>
      <c r="R68" s="686"/>
      <c r="S68" s="686"/>
      <c r="T68" s="686"/>
      <c r="U68" s="686"/>
      <c r="V68" s="687"/>
      <c r="W68" s="37" t="s">
        <v>69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customHeight="1" x14ac:dyDescent="0.25">
      <c r="A69" s="682" t="s">
        <v>64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customHeight="1" x14ac:dyDescent="0.25">
      <c r="A70" s="54" t="s">
        <v>153</v>
      </c>
      <c r="B70" s="54" t="s">
        <v>154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93</v>
      </c>
      <c r="L70" s="32"/>
      <c r="M70" s="33" t="s">
        <v>100</v>
      </c>
      <c r="N70" s="33"/>
      <c r="O70" s="32">
        <v>40</v>
      </c>
      <c r="P70" s="10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69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customHeight="1" x14ac:dyDescent="0.25">
      <c r="A71" s="54" t="s">
        <v>156</v>
      </c>
      <c r="B71" s="54" t="s">
        <v>157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93</v>
      </c>
      <c r="L71" s="32"/>
      <c r="M71" s="33" t="s">
        <v>100</v>
      </c>
      <c r="N71" s="33"/>
      <c r="O71" s="32">
        <v>45</v>
      </c>
      <c r="P71" s="10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69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customHeight="1" x14ac:dyDescent="0.25">
      <c r="A72" s="54" t="s">
        <v>159</v>
      </c>
      <c r="B72" s="54" t="s">
        <v>160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93</v>
      </c>
      <c r="L72" s="32"/>
      <c r="M72" s="33" t="s">
        <v>68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69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67</v>
      </c>
      <c r="L73" s="32"/>
      <c r="M73" s="33" t="s">
        <v>100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69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67</v>
      </c>
      <c r="L74" s="32"/>
      <c r="M74" s="33" t="s">
        <v>100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69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customHeight="1" x14ac:dyDescent="0.25">
      <c r="A75" s="54" t="s">
        <v>166</v>
      </c>
      <c r="B75" s="54" t="s">
        <v>167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67</v>
      </c>
      <c r="L75" s="32"/>
      <c r="M75" s="33" t="s">
        <v>68</v>
      </c>
      <c r="N75" s="33"/>
      <c r="O75" s="32">
        <v>40</v>
      </c>
      <c r="P75" s="10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69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161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80</v>
      </c>
      <c r="Q76" s="686"/>
      <c r="R76" s="686"/>
      <c r="S76" s="686"/>
      <c r="T76" s="686"/>
      <c r="U76" s="686"/>
      <c r="V76" s="687"/>
      <c r="W76" s="37" t="s">
        <v>81</v>
      </c>
      <c r="X76" s="667">
        <f>IFERROR(X70/H70,"0")+IFERROR(X71/H71,"0")+IFERROR(X72/H72,"0")+IFERROR(X73/H73,"0")+IFERROR(X74/H74,"0")+IFERROR(X75/H75,"0")</f>
        <v>0</v>
      </c>
      <c r="Y76" s="667">
        <f>IFERROR(Y70/H70,"0")+IFERROR(Y71/H71,"0")+IFERROR(Y72/H72,"0")+IFERROR(Y73/H73,"0")+IFERROR(Y74/H74,"0")+IFERROR(Y75/H75,"0")</f>
        <v>0</v>
      </c>
      <c r="Z76" s="667">
        <f>IFERROR(IF(Z70="",0,Z70),"0")+IFERROR(IF(Z71="",0,Z71),"0")+IFERROR(IF(Z72="",0,Z72),"0")+IFERROR(IF(Z73="",0,Z73),"0")+IFERROR(IF(Z74="",0,Z74),"0")+IFERROR(IF(Z75="",0,Z75),"0")</f>
        <v>0</v>
      </c>
      <c r="AA76" s="668"/>
      <c r="AB76" s="668"/>
      <c r="AC76" s="668"/>
    </row>
    <row r="77" spans="1:68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80</v>
      </c>
      <c r="Q77" s="686"/>
      <c r="R77" s="686"/>
      <c r="S77" s="686"/>
      <c r="T77" s="686"/>
      <c r="U77" s="686"/>
      <c r="V77" s="687"/>
      <c r="W77" s="37" t="s">
        <v>69</v>
      </c>
      <c r="X77" s="667">
        <f>IFERROR(SUM(X70:X75),"0")</f>
        <v>0</v>
      </c>
      <c r="Y77" s="667">
        <f>IFERROR(SUM(Y70:Y75),"0")</f>
        <v>0</v>
      </c>
      <c r="Z77" s="37"/>
      <c r="AA77" s="668"/>
      <c r="AB77" s="668"/>
      <c r="AC77" s="668"/>
    </row>
    <row r="78" spans="1:68" ht="14.25" customHeight="1" x14ac:dyDescent="0.25">
      <c r="A78" s="682" t="s">
        <v>168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customHeight="1" x14ac:dyDescent="0.25">
      <c r="A79" s="54" t="s">
        <v>169</v>
      </c>
      <c r="B79" s="54" t="s">
        <v>170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93</v>
      </c>
      <c r="L79" s="32"/>
      <c r="M79" s="33" t="s">
        <v>68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69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customHeight="1" x14ac:dyDescent="0.25">
      <c r="A80" s="54" t="s">
        <v>169</v>
      </c>
      <c r="B80" s="54" t="s">
        <v>172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69</v>
      </c>
      <c r="X80" s="665">
        <v>50</v>
      </c>
      <c r="Y80" s="666">
        <f>IFERROR(IF(X80="",0,CEILING((X80/$H80),1)*$H80),"")</f>
        <v>50.400000000000006</v>
      </c>
      <c r="Z80" s="36">
        <f>IFERROR(IF(Y80=0,"",ROUNDUP(Y80/H80,0)*0.01898),"")</f>
        <v>0.11388000000000001</v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>IFERROR(X80*I80/H80,"0")</f>
        <v>53.089285714285715</v>
      </c>
      <c r="BN80" s="64">
        <f>IFERROR(Y80*I80/H80,"0")</f>
        <v>53.514000000000003</v>
      </c>
      <c r="BO80" s="64">
        <f>IFERROR(1/J80*(X80/H80),"0")</f>
        <v>9.3005952380952384E-2</v>
      </c>
      <c r="BP80" s="64">
        <f>IFERROR(1/J80*(Y80/H80),"0")</f>
        <v>9.375E-2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98</v>
      </c>
      <c r="L81" s="32"/>
      <c r="M81" s="33" t="s">
        <v>100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69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80</v>
      </c>
      <c r="Q82" s="686"/>
      <c r="R82" s="686"/>
      <c r="S82" s="686"/>
      <c r="T82" s="686"/>
      <c r="U82" s="686"/>
      <c r="V82" s="687"/>
      <c r="W82" s="37" t="s">
        <v>81</v>
      </c>
      <c r="X82" s="667">
        <f>IFERROR(X79/H79,"0")+IFERROR(X80/H80,"0")+IFERROR(X81/H81,"0")</f>
        <v>5.9523809523809526</v>
      </c>
      <c r="Y82" s="667">
        <f>IFERROR(Y79/H79,"0")+IFERROR(Y80/H80,"0")+IFERROR(Y81/H81,"0")</f>
        <v>6</v>
      </c>
      <c r="Z82" s="667">
        <f>IFERROR(IF(Z79="",0,Z79),"0")+IFERROR(IF(Z80="",0,Z80),"0")+IFERROR(IF(Z81="",0,Z81),"0")</f>
        <v>0.11388000000000001</v>
      </c>
      <c r="AA82" s="668"/>
      <c r="AB82" s="668"/>
      <c r="AC82" s="668"/>
    </row>
    <row r="83" spans="1:68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80</v>
      </c>
      <c r="Q83" s="686"/>
      <c r="R83" s="686"/>
      <c r="S83" s="686"/>
      <c r="T83" s="686"/>
      <c r="U83" s="686"/>
      <c r="V83" s="687"/>
      <c r="W83" s="37" t="s">
        <v>69</v>
      </c>
      <c r="X83" s="667">
        <f>IFERROR(SUM(X79:X81),"0")</f>
        <v>50</v>
      </c>
      <c r="Y83" s="667">
        <f>IFERROR(SUM(Y79:Y81),"0")</f>
        <v>50.400000000000006</v>
      </c>
      <c r="Z83" s="37"/>
      <c r="AA83" s="668"/>
      <c r="AB83" s="668"/>
      <c r="AC83" s="668"/>
    </row>
    <row r="84" spans="1:68" ht="16.5" customHeight="1" x14ac:dyDescent="0.25">
      <c r="A84" s="716" t="s">
        <v>176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customHeight="1" x14ac:dyDescent="0.25">
      <c r="A85" s="682" t="s">
        <v>90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93</v>
      </c>
      <c r="L86" s="32"/>
      <c r="M86" s="33" t="s">
        <v>127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69</v>
      </c>
      <c r="X86" s="665">
        <v>170</v>
      </c>
      <c r="Y86" s="666">
        <f>IFERROR(IF(X86="",0,CEILING((X86/$H86),1)*$H86),"")</f>
        <v>172.8</v>
      </c>
      <c r="Z86" s="36">
        <f>IFERROR(IF(Y86=0,"",ROUNDUP(Y86/H86,0)*0.01898),"")</f>
        <v>0.30368000000000001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176.8472222222222</v>
      </c>
      <c r="BN86" s="64">
        <f>IFERROR(Y86*I86/H86,"0")</f>
        <v>179.76</v>
      </c>
      <c r="BO86" s="64">
        <f>IFERROR(1/J86*(X86/H86),"0")</f>
        <v>0.24594907407407407</v>
      </c>
      <c r="BP86" s="64">
        <f>IFERROR(1/J86*(Y86/H86),"0")</f>
        <v>0.25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98</v>
      </c>
      <c r="L87" s="32"/>
      <c r="M87" s="33" t="s">
        <v>100</v>
      </c>
      <c r="N87" s="33"/>
      <c r="O87" s="32">
        <v>50</v>
      </c>
      <c r="P87" s="8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69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98</v>
      </c>
      <c r="L88" s="32" t="s">
        <v>99</v>
      </c>
      <c r="M88" s="33" t="s">
        <v>127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69</v>
      </c>
      <c r="X88" s="665">
        <v>360</v>
      </c>
      <c r="Y88" s="666">
        <f>IFERROR(IF(X88="",0,CEILING((X88/$H88),1)*$H88),"")</f>
        <v>360</v>
      </c>
      <c r="Z88" s="36">
        <f>IFERROR(IF(Y88=0,"",ROUNDUP(Y88/H88,0)*0.00902),"")</f>
        <v>0.72160000000000002</v>
      </c>
      <c r="AA88" s="56"/>
      <c r="AB88" s="57"/>
      <c r="AC88" s="139" t="s">
        <v>184</v>
      </c>
      <c r="AG88" s="64"/>
      <c r="AJ88" s="68" t="s">
        <v>101</v>
      </c>
      <c r="AK88" s="68">
        <v>594</v>
      </c>
      <c r="BB88" s="140" t="s">
        <v>1</v>
      </c>
      <c r="BM88" s="64">
        <f>IFERROR(X88*I88/H88,"0")</f>
        <v>376.79999999999995</v>
      </c>
      <c r="BN88" s="64">
        <f>IFERROR(Y88*I88/H88,"0")</f>
        <v>376.79999999999995</v>
      </c>
      <c r="BO88" s="64">
        <f>IFERROR(1/J88*(X88/H88),"0")</f>
        <v>0.60606060606060608</v>
      </c>
      <c r="BP88" s="64">
        <f>IFERROR(1/J88*(Y88/H88),"0")</f>
        <v>0.60606060606060608</v>
      </c>
    </row>
    <row r="89" spans="1:68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80</v>
      </c>
      <c r="Q89" s="686"/>
      <c r="R89" s="686"/>
      <c r="S89" s="686"/>
      <c r="T89" s="686"/>
      <c r="U89" s="686"/>
      <c r="V89" s="687"/>
      <c r="W89" s="37" t="s">
        <v>81</v>
      </c>
      <c r="X89" s="667">
        <f>IFERROR(X86/H86,"0")+IFERROR(X87/H87,"0")+IFERROR(X88/H88,"0")</f>
        <v>95.740740740740733</v>
      </c>
      <c r="Y89" s="667">
        <f>IFERROR(Y86/H86,"0")+IFERROR(Y87/H87,"0")+IFERROR(Y88/H88,"0")</f>
        <v>96</v>
      </c>
      <c r="Z89" s="667">
        <f>IFERROR(IF(Z86="",0,Z86),"0")+IFERROR(IF(Z87="",0,Z87),"0")+IFERROR(IF(Z88="",0,Z88),"0")</f>
        <v>1.02528</v>
      </c>
      <c r="AA89" s="668"/>
      <c r="AB89" s="668"/>
      <c r="AC89" s="668"/>
    </row>
    <row r="90" spans="1:68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80</v>
      </c>
      <c r="Q90" s="686"/>
      <c r="R90" s="686"/>
      <c r="S90" s="686"/>
      <c r="T90" s="686"/>
      <c r="U90" s="686"/>
      <c r="V90" s="687"/>
      <c r="W90" s="37" t="s">
        <v>69</v>
      </c>
      <c r="X90" s="667">
        <f>IFERROR(SUM(X86:X88),"0")</f>
        <v>530</v>
      </c>
      <c r="Y90" s="667">
        <f>IFERROR(SUM(Y86:Y88),"0")</f>
        <v>532.79999999999995</v>
      </c>
      <c r="Z90" s="37"/>
      <c r="AA90" s="668"/>
      <c r="AB90" s="668"/>
      <c r="AC90" s="668"/>
    </row>
    <row r="91" spans="1:68" ht="14.25" customHeight="1" x14ac:dyDescent="0.25">
      <c r="A91" s="682" t="s">
        <v>64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27" customHeight="1" x14ac:dyDescent="0.25">
      <c r="A92" s="54" t="s">
        <v>185</v>
      </c>
      <c r="B92" s="54" t="s">
        <v>186</v>
      </c>
      <c r="C92" s="31">
        <v>4301051437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93</v>
      </c>
      <c r="L92" s="32"/>
      <c r="M92" s="33" t="s">
        <v>100</v>
      </c>
      <c r="N92" s="33"/>
      <c r="O92" s="32">
        <v>45</v>
      </c>
      <c r="P92" s="7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2" s="672"/>
      <c r="R92" s="672"/>
      <c r="S92" s="672"/>
      <c r="T92" s="673"/>
      <c r="U92" s="34"/>
      <c r="V92" s="34"/>
      <c r="W92" s="35" t="s">
        <v>69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customHeight="1" x14ac:dyDescent="0.25">
      <c r="A93" s="54" t="s">
        <v>185</v>
      </c>
      <c r="B93" s="54" t="s">
        <v>188</v>
      </c>
      <c r="C93" s="31">
        <v>4301051546</v>
      </c>
      <c r="D93" s="669">
        <v>4607091386967</v>
      </c>
      <c r="E93" s="670"/>
      <c r="F93" s="664">
        <v>1.4</v>
      </c>
      <c r="G93" s="32">
        <v>6</v>
      </c>
      <c r="H93" s="664">
        <v>8.4</v>
      </c>
      <c r="I93" s="664">
        <v>8.9190000000000005</v>
      </c>
      <c r="J93" s="32">
        <v>64</v>
      </c>
      <c r="K93" s="32" t="s">
        <v>93</v>
      </c>
      <c r="L93" s="32"/>
      <c r="M93" s="33" t="s">
        <v>100</v>
      </c>
      <c r="N93" s="33"/>
      <c r="O93" s="32">
        <v>45</v>
      </c>
      <c r="P93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72"/>
      <c r="R93" s="672"/>
      <c r="S93" s="672"/>
      <c r="T93" s="673"/>
      <c r="U93" s="34"/>
      <c r="V93" s="34"/>
      <c r="W93" s="35" t="s">
        <v>69</v>
      </c>
      <c r="X93" s="665">
        <v>300</v>
      </c>
      <c r="Y93" s="666">
        <f t="shared" si="10"/>
        <v>302.40000000000003</v>
      </c>
      <c r="Z93" s="36">
        <f>IFERROR(IF(Y93=0,"",ROUNDUP(Y93/H93,0)*0.01898),"")</f>
        <v>0.68328</v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318.53571428571428</v>
      </c>
      <c r="BN93" s="64">
        <f t="shared" si="12"/>
        <v>321.084</v>
      </c>
      <c r="BO93" s="64">
        <f t="shared" si="13"/>
        <v>0.5580357142857143</v>
      </c>
      <c r="BP93" s="64">
        <f t="shared" si="14"/>
        <v>0.5625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69">
        <v>4607091386967</v>
      </c>
      <c r="E94" s="670"/>
      <c r="F94" s="664">
        <v>1.35</v>
      </c>
      <c r="G94" s="32">
        <v>6</v>
      </c>
      <c r="H94" s="664">
        <v>8.1</v>
      </c>
      <c r="I94" s="664">
        <v>8.6189999999999998</v>
      </c>
      <c r="J94" s="32">
        <v>64</v>
      </c>
      <c r="K94" s="32" t="s">
        <v>93</v>
      </c>
      <c r="L94" s="32"/>
      <c r="M94" s="33" t="s">
        <v>127</v>
      </c>
      <c r="N94" s="33"/>
      <c r="O94" s="32">
        <v>45</v>
      </c>
      <c r="P94" s="731" t="s">
        <v>190</v>
      </c>
      <c r="Q94" s="672"/>
      <c r="R94" s="672"/>
      <c r="S94" s="672"/>
      <c r="T94" s="673"/>
      <c r="U94" s="34"/>
      <c r="V94" s="34"/>
      <c r="W94" s="35" t="s">
        <v>69</v>
      </c>
      <c r="X94" s="665">
        <v>0</v>
      </c>
      <c r="Y94" s="666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192</v>
      </c>
      <c r="B95" s="54" t="s">
        <v>193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67</v>
      </c>
      <c r="L95" s="32"/>
      <c r="M95" s="33" t="s">
        <v>100</v>
      </c>
      <c r="N95" s="33"/>
      <c r="O95" s="32">
        <v>45</v>
      </c>
      <c r="P95" s="742" t="s">
        <v>194</v>
      </c>
      <c r="Q95" s="672"/>
      <c r="R95" s="672"/>
      <c r="S95" s="672"/>
      <c r="T95" s="673"/>
      <c r="U95" s="34"/>
      <c r="V95" s="34"/>
      <c r="W95" s="35" t="s">
        <v>69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customHeight="1" x14ac:dyDescent="0.25">
      <c r="A96" s="54" t="s">
        <v>196</v>
      </c>
      <c r="B96" s="54" t="s">
        <v>197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67</v>
      </c>
      <c r="L96" s="32"/>
      <c r="M96" s="33" t="s">
        <v>127</v>
      </c>
      <c r="N96" s="33"/>
      <c r="O96" s="32">
        <v>45</v>
      </c>
      <c r="P96" s="902" t="s">
        <v>198</v>
      </c>
      <c r="Q96" s="672"/>
      <c r="R96" s="672"/>
      <c r="S96" s="672"/>
      <c r="T96" s="673"/>
      <c r="U96" s="34"/>
      <c r="V96" s="34"/>
      <c r="W96" s="35" t="s">
        <v>69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191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196</v>
      </c>
      <c r="B97" s="54" t="s">
        <v>199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67</v>
      </c>
      <c r="L97" s="32"/>
      <c r="M97" s="33" t="s">
        <v>100</v>
      </c>
      <c r="N97" s="33"/>
      <c r="O97" s="32">
        <v>45</v>
      </c>
      <c r="P97" s="771" t="s">
        <v>200</v>
      </c>
      <c r="Q97" s="672"/>
      <c r="R97" s="672"/>
      <c r="S97" s="672"/>
      <c r="T97" s="673"/>
      <c r="U97" s="34"/>
      <c r="V97" s="34"/>
      <c r="W97" s="35" t="s">
        <v>69</v>
      </c>
      <c r="X97" s="665">
        <v>945</v>
      </c>
      <c r="Y97" s="666">
        <f t="shared" si="10"/>
        <v>945.00000000000011</v>
      </c>
      <c r="Z97" s="36">
        <f>IFERROR(IF(Y97=0,"",ROUNDUP(Y97/H97,0)*0.00651),"")</f>
        <v>2.2785000000000002</v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1033.1999999999998</v>
      </c>
      <c r="BN97" s="64">
        <f t="shared" si="12"/>
        <v>1033.2</v>
      </c>
      <c r="BO97" s="64">
        <f t="shared" si="13"/>
        <v>1.9230769230769231</v>
      </c>
      <c r="BP97" s="64">
        <f t="shared" si="14"/>
        <v>1.9230769230769231</v>
      </c>
    </row>
    <row r="98" spans="1:68" ht="16.5" customHeight="1" x14ac:dyDescent="0.25">
      <c r="A98" s="54" t="s">
        <v>201</v>
      </c>
      <c r="B98" s="54" t="s">
        <v>202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67</v>
      </c>
      <c r="L98" s="32"/>
      <c r="M98" s="33" t="s">
        <v>100</v>
      </c>
      <c r="N98" s="33"/>
      <c r="O98" s="32">
        <v>45</v>
      </c>
      <c r="P98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69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204</v>
      </c>
      <c r="B99" s="54" t="s">
        <v>205</v>
      </c>
      <c r="C99" s="31">
        <v>4301051439</v>
      </c>
      <c r="D99" s="669">
        <v>4680115880214</v>
      </c>
      <c r="E99" s="670"/>
      <c r="F99" s="664">
        <v>0.45</v>
      </c>
      <c r="G99" s="32">
        <v>6</v>
      </c>
      <c r="H99" s="664">
        <v>2.7</v>
      </c>
      <c r="I99" s="664">
        <v>2.988</v>
      </c>
      <c r="J99" s="32">
        <v>132</v>
      </c>
      <c r="K99" s="32" t="s">
        <v>98</v>
      </c>
      <c r="L99" s="32"/>
      <c r="M99" s="33" t="s">
        <v>100</v>
      </c>
      <c r="N99" s="33"/>
      <c r="O99" s="32">
        <v>45</v>
      </c>
      <c r="P99" s="7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99" s="672"/>
      <c r="R99" s="672"/>
      <c r="S99" s="672"/>
      <c r="T99" s="673"/>
      <c r="U99" s="34"/>
      <c r="V99" s="34"/>
      <c r="W99" s="35" t="s">
        <v>69</v>
      </c>
      <c r="X99" s="665">
        <v>0</v>
      </c>
      <c r="Y99" s="666">
        <f t="shared" si="10"/>
        <v>0</v>
      </c>
      <c r="Z99" s="36" t="str">
        <f>IFERROR(IF(Y99=0,"",ROUNDUP(Y99/H99,0)*0.00902),"")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206</v>
      </c>
      <c r="C100" s="31">
        <v>4301051687</v>
      </c>
      <c r="D100" s="669">
        <v>4680115880214</v>
      </c>
      <c r="E100" s="670"/>
      <c r="F100" s="664">
        <v>0.45</v>
      </c>
      <c r="G100" s="32">
        <v>4</v>
      </c>
      <c r="H100" s="664">
        <v>1.8</v>
      </c>
      <c r="I100" s="664">
        <v>2.032</v>
      </c>
      <c r="J100" s="32">
        <v>182</v>
      </c>
      <c r="K100" s="32" t="s">
        <v>67</v>
      </c>
      <c r="L100" s="32"/>
      <c r="M100" s="33" t="s">
        <v>100</v>
      </c>
      <c r="N100" s="33"/>
      <c r="O100" s="32">
        <v>45</v>
      </c>
      <c r="P100" s="72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72"/>
      <c r="R100" s="672"/>
      <c r="S100" s="672"/>
      <c r="T100" s="673"/>
      <c r="U100" s="34"/>
      <c r="V100" s="34"/>
      <c r="W100" s="35" t="s">
        <v>69</v>
      </c>
      <c r="X100" s="665">
        <v>0</v>
      </c>
      <c r="Y100" s="666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80</v>
      </c>
      <c r="Q101" s="686"/>
      <c r="R101" s="686"/>
      <c r="S101" s="686"/>
      <c r="T101" s="686"/>
      <c r="U101" s="686"/>
      <c r="V101" s="687"/>
      <c r="W101" s="37" t="s">
        <v>81</v>
      </c>
      <c r="X101" s="667">
        <f>IFERROR(X92/H92,"0")+IFERROR(X93/H93,"0")+IFERROR(X94/H94,"0")+IFERROR(X95/H95,"0")+IFERROR(X96/H96,"0")+IFERROR(X97/H97,"0")+IFERROR(X98/H98,"0")+IFERROR(X99/H99,"0")+IFERROR(X100/H100,"0")</f>
        <v>385.71428571428572</v>
      </c>
      <c r="Y101" s="667">
        <f>IFERROR(Y92/H92,"0")+IFERROR(Y93/H93,"0")+IFERROR(Y94/H94,"0")+IFERROR(Y95/H95,"0")+IFERROR(Y96/H96,"0")+IFERROR(Y97/H97,"0")+IFERROR(Y98/H98,"0")+IFERROR(Y99/H99,"0")+IFERROR(Y100/H100,"0")</f>
        <v>386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2.9617800000000001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80</v>
      </c>
      <c r="Q102" s="686"/>
      <c r="R102" s="686"/>
      <c r="S102" s="686"/>
      <c r="T102" s="686"/>
      <c r="U102" s="686"/>
      <c r="V102" s="687"/>
      <c r="W102" s="37" t="s">
        <v>69</v>
      </c>
      <c r="X102" s="667">
        <f>IFERROR(SUM(X92:X100),"0")</f>
        <v>1245</v>
      </c>
      <c r="Y102" s="667">
        <f>IFERROR(SUM(Y92:Y100),"0")</f>
        <v>1247.4000000000001</v>
      </c>
      <c r="Z102" s="37"/>
      <c r="AA102" s="668"/>
      <c r="AB102" s="668"/>
      <c r="AC102" s="668"/>
    </row>
    <row r="103" spans="1:68" ht="16.5" customHeight="1" x14ac:dyDescent="0.25">
      <c r="A103" s="716" t="s">
        <v>207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customHeight="1" x14ac:dyDescent="0.25">
      <c r="A104" s="682" t="s">
        <v>90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customHeight="1" x14ac:dyDescent="0.25">
      <c r="A105" s="54" t="s">
        <v>208</v>
      </c>
      <c r="B105" s="54" t="s">
        <v>209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93</v>
      </c>
      <c r="L105" s="32"/>
      <c r="M105" s="33" t="s">
        <v>94</v>
      </c>
      <c r="N105" s="33"/>
      <c r="O105" s="32">
        <v>50</v>
      </c>
      <c r="P105" s="9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69</v>
      </c>
      <c r="X105" s="665">
        <v>50</v>
      </c>
      <c r="Y105" s="666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9" t="s">
        <v>210</v>
      </c>
      <c r="AG105" s="64"/>
      <c r="AJ105" s="68"/>
      <c r="AK105" s="68">
        <v>0</v>
      </c>
      <c r="BB105" s="160" t="s">
        <v>1</v>
      </c>
      <c r="BM105" s="64">
        <f>IFERROR(X105*I105/H105,"0")</f>
        <v>52.013888888888886</v>
      </c>
      <c r="BN105" s="64">
        <f>IFERROR(Y105*I105/H105,"0")</f>
        <v>56.17499999999999</v>
      </c>
      <c r="BO105" s="64">
        <f>IFERROR(1/J105*(X105/H105),"0")</f>
        <v>7.2337962962962965E-2</v>
      </c>
      <c r="BP105" s="64">
        <f>IFERROR(1/J105*(Y105/H105),"0")</f>
        <v>7.8125E-2</v>
      </c>
    </row>
    <row r="106" spans="1:68" ht="16.5" customHeight="1" x14ac:dyDescent="0.25">
      <c r="A106" s="54" t="s">
        <v>211</v>
      </c>
      <c r="B106" s="54" t="s">
        <v>212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98</v>
      </c>
      <c r="L106" s="32"/>
      <c r="M106" s="33" t="s">
        <v>100</v>
      </c>
      <c r="N106" s="33"/>
      <c r="O106" s="32">
        <v>50</v>
      </c>
      <c r="P106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69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210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213</v>
      </c>
      <c r="B107" s="54" t="s">
        <v>214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98</v>
      </c>
      <c r="L107" s="32"/>
      <c r="M107" s="33" t="s">
        <v>100</v>
      </c>
      <c r="N107" s="33"/>
      <c r="O107" s="32">
        <v>50</v>
      </c>
      <c r="P107" s="9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69</v>
      </c>
      <c r="X107" s="665">
        <v>270</v>
      </c>
      <c r="Y107" s="666">
        <f>IFERROR(IF(X107="",0,CEILING((X107/$H107),1)*$H107),"")</f>
        <v>270</v>
      </c>
      <c r="Z107" s="36">
        <f>IFERROR(IF(Y107=0,"",ROUNDUP(Y107/H107,0)*0.00902),"")</f>
        <v>0.54120000000000001</v>
      </c>
      <c r="AA107" s="56"/>
      <c r="AB107" s="57"/>
      <c r="AC107" s="163" t="s">
        <v>210</v>
      </c>
      <c r="AG107" s="64"/>
      <c r="AJ107" s="68"/>
      <c r="AK107" s="68">
        <v>0</v>
      </c>
      <c r="BB107" s="164" t="s">
        <v>1</v>
      </c>
      <c r="BM107" s="64">
        <f>IFERROR(X107*I107/H107,"0")</f>
        <v>282.60000000000002</v>
      </c>
      <c r="BN107" s="64">
        <f>IFERROR(Y107*I107/H107,"0")</f>
        <v>282.60000000000002</v>
      </c>
      <c r="BO107" s="64">
        <f>IFERROR(1/J107*(X107/H107),"0")</f>
        <v>0.45454545454545459</v>
      </c>
      <c r="BP107" s="64">
        <f>IFERROR(1/J107*(Y107/H107),"0")</f>
        <v>0.45454545454545459</v>
      </c>
    </row>
    <row r="108" spans="1:68" ht="16.5" customHeight="1" x14ac:dyDescent="0.25">
      <c r="A108" s="54" t="s">
        <v>215</v>
      </c>
      <c r="B108" s="54" t="s">
        <v>216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98</v>
      </c>
      <c r="L108" s="32"/>
      <c r="M108" s="33" t="s">
        <v>100</v>
      </c>
      <c r="N108" s="33"/>
      <c r="O108" s="32">
        <v>50</v>
      </c>
      <c r="P108" s="9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69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210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80</v>
      </c>
      <c r="Q109" s="686"/>
      <c r="R109" s="686"/>
      <c r="S109" s="686"/>
      <c r="T109" s="686"/>
      <c r="U109" s="686"/>
      <c r="V109" s="687"/>
      <c r="W109" s="37" t="s">
        <v>81</v>
      </c>
      <c r="X109" s="667">
        <f>IFERROR(X105/H105,"0")+IFERROR(X106/H106,"0")+IFERROR(X107/H107,"0")+IFERROR(X108/H108,"0")</f>
        <v>64.629629629629633</v>
      </c>
      <c r="Y109" s="667">
        <f>IFERROR(Y105/H105,"0")+IFERROR(Y106/H106,"0")+IFERROR(Y107/H107,"0")+IFERROR(Y108/H108,"0")</f>
        <v>65</v>
      </c>
      <c r="Z109" s="667">
        <f>IFERROR(IF(Z105="",0,Z105),"0")+IFERROR(IF(Z106="",0,Z106),"0")+IFERROR(IF(Z107="",0,Z107),"0")+IFERROR(IF(Z108="",0,Z108),"0")</f>
        <v>0.6361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80</v>
      </c>
      <c r="Q110" s="686"/>
      <c r="R110" s="686"/>
      <c r="S110" s="686"/>
      <c r="T110" s="686"/>
      <c r="U110" s="686"/>
      <c r="V110" s="687"/>
      <c r="W110" s="37" t="s">
        <v>69</v>
      </c>
      <c r="X110" s="667">
        <f>IFERROR(SUM(X105:X108),"0")</f>
        <v>320</v>
      </c>
      <c r="Y110" s="667">
        <f>IFERROR(SUM(Y105:Y108),"0")</f>
        <v>324</v>
      </c>
      <c r="Z110" s="37"/>
      <c r="AA110" s="668"/>
      <c r="AB110" s="668"/>
      <c r="AC110" s="668"/>
    </row>
    <row r="111" spans="1:68" ht="14.25" customHeight="1" x14ac:dyDescent="0.25">
      <c r="A111" s="682" t="s">
        <v>131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customHeight="1" x14ac:dyDescent="0.25">
      <c r="A112" s="54" t="s">
        <v>217</v>
      </c>
      <c r="B112" s="54" t="s">
        <v>218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93</v>
      </c>
      <c r="L112" s="32"/>
      <c r="M112" s="33" t="s">
        <v>94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69</v>
      </c>
      <c r="X112" s="665">
        <v>0</v>
      </c>
      <c r="Y112" s="66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7" t="s">
        <v>219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220</v>
      </c>
      <c r="B113" s="54" t="s">
        <v>221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145</v>
      </c>
      <c r="L113" s="32"/>
      <c r="M113" s="33" t="s">
        <v>94</v>
      </c>
      <c r="N113" s="33"/>
      <c r="O113" s="32">
        <v>55</v>
      </c>
      <c r="P113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69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219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222</v>
      </c>
      <c r="B114" s="54" t="s">
        <v>223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67</v>
      </c>
      <c r="L114" s="32"/>
      <c r="M114" s="33" t="s">
        <v>94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69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80</v>
      </c>
      <c r="Q115" s="686"/>
      <c r="R115" s="686"/>
      <c r="S115" s="686"/>
      <c r="T115" s="686"/>
      <c r="U115" s="686"/>
      <c r="V115" s="687"/>
      <c r="W115" s="37" t="s">
        <v>81</v>
      </c>
      <c r="X115" s="667">
        <f>IFERROR(X112/H112,"0")+IFERROR(X113/H113,"0")+IFERROR(X114/H114,"0")</f>
        <v>0</v>
      </c>
      <c r="Y115" s="667">
        <f>IFERROR(Y112/H112,"0")+IFERROR(Y113/H113,"0")+IFERROR(Y114/H114,"0")</f>
        <v>0</v>
      </c>
      <c r="Z115" s="667">
        <f>IFERROR(IF(Z112="",0,Z112),"0")+IFERROR(IF(Z113="",0,Z113),"0")+IFERROR(IF(Z114="",0,Z114),"0")</f>
        <v>0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80</v>
      </c>
      <c r="Q116" s="686"/>
      <c r="R116" s="686"/>
      <c r="S116" s="686"/>
      <c r="T116" s="686"/>
      <c r="U116" s="686"/>
      <c r="V116" s="687"/>
      <c r="W116" s="37" t="s">
        <v>69</v>
      </c>
      <c r="X116" s="667">
        <f>IFERROR(SUM(X112:X114),"0")</f>
        <v>0</v>
      </c>
      <c r="Y116" s="667">
        <f>IFERROR(SUM(Y112:Y114),"0")</f>
        <v>0</v>
      </c>
      <c r="Z116" s="37"/>
      <c r="AA116" s="668"/>
      <c r="AB116" s="668"/>
      <c r="AC116" s="668"/>
    </row>
    <row r="117" spans="1:68" ht="14.25" customHeight="1" x14ac:dyDescent="0.25">
      <c r="A117" s="682" t="s">
        <v>64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37.5" customHeight="1" x14ac:dyDescent="0.25">
      <c r="A118" s="54" t="s">
        <v>224</v>
      </c>
      <c r="B118" s="54" t="s">
        <v>225</v>
      </c>
      <c r="C118" s="31">
        <v>4301051360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93</v>
      </c>
      <c r="L118" s="32"/>
      <c r="M118" s="33" t="s">
        <v>100</v>
      </c>
      <c r="N118" s="33"/>
      <c r="O118" s="32">
        <v>45</v>
      </c>
      <c r="P118" s="8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72"/>
      <c r="R118" s="672"/>
      <c r="S118" s="672"/>
      <c r="T118" s="673"/>
      <c r="U118" s="34"/>
      <c r="V118" s="34"/>
      <c r="W118" s="35" t="s">
        <v>69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226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16.5" customHeight="1" x14ac:dyDescent="0.25">
      <c r="A119" s="54" t="s">
        <v>224</v>
      </c>
      <c r="B119" s="54" t="s">
        <v>227</v>
      </c>
      <c r="C119" s="31">
        <v>4301051724</v>
      </c>
      <c r="D119" s="669">
        <v>4607091385168</v>
      </c>
      <c r="E119" s="670"/>
      <c r="F119" s="664">
        <v>1.35</v>
      </c>
      <c r="G119" s="32">
        <v>6</v>
      </c>
      <c r="H119" s="664">
        <v>8.1</v>
      </c>
      <c r="I119" s="664">
        <v>8.6129999999999995</v>
      </c>
      <c r="J119" s="32">
        <v>64</v>
      </c>
      <c r="K119" s="32" t="s">
        <v>93</v>
      </c>
      <c r="L119" s="32"/>
      <c r="M119" s="33" t="s">
        <v>127</v>
      </c>
      <c r="N119" s="33"/>
      <c r="O119" s="32">
        <v>45</v>
      </c>
      <c r="P119" s="818" t="s">
        <v>228</v>
      </c>
      <c r="Q119" s="672"/>
      <c r="R119" s="672"/>
      <c r="S119" s="672"/>
      <c r="T119" s="673"/>
      <c r="U119" s="34"/>
      <c r="V119" s="34"/>
      <c r="W119" s="35" t="s">
        <v>69</v>
      </c>
      <c r="X119" s="665">
        <v>0</v>
      </c>
      <c r="Y119" s="666">
        <f t="shared" si="15"/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16"/>
        <v>0</v>
      </c>
      <c r="BN119" s="64">
        <f t="shared" si="17"/>
        <v>0</v>
      </c>
      <c r="BO119" s="64">
        <f t="shared" si="18"/>
        <v>0</v>
      </c>
      <c r="BP119" s="64">
        <f t="shared" si="19"/>
        <v>0</v>
      </c>
    </row>
    <row r="120" spans="1:68" ht="27" customHeight="1" x14ac:dyDescent="0.25">
      <c r="A120" s="54" t="s">
        <v>224</v>
      </c>
      <c r="B120" s="54" t="s">
        <v>230</v>
      </c>
      <c r="C120" s="31">
        <v>4301051625</v>
      </c>
      <c r="D120" s="669">
        <v>4607091385168</v>
      </c>
      <c r="E120" s="670"/>
      <c r="F120" s="664">
        <v>1.4</v>
      </c>
      <c r="G120" s="32">
        <v>6</v>
      </c>
      <c r="H120" s="664">
        <v>8.4</v>
      </c>
      <c r="I120" s="664">
        <v>8.9130000000000003</v>
      </c>
      <c r="J120" s="32">
        <v>64</v>
      </c>
      <c r="K120" s="32" t="s">
        <v>93</v>
      </c>
      <c r="L120" s="32"/>
      <c r="M120" s="33" t="s">
        <v>100</v>
      </c>
      <c r="N120" s="33"/>
      <c r="O120" s="32">
        <v>45</v>
      </c>
      <c r="P120" s="7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72"/>
      <c r="R120" s="672"/>
      <c r="S120" s="672"/>
      <c r="T120" s="673"/>
      <c r="U120" s="34"/>
      <c r="V120" s="34"/>
      <c r="W120" s="35" t="s">
        <v>69</v>
      </c>
      <c r="X120" s="665">
        <v>700</v>
      </c>
      <c r="Y120" s="666">
        <f t="shared" si="15"/>
        <v>705.6</v>
      </c>
      <c r="Z120" s="36">
        <f>IFERROR(IF(Y120=0,"",ROUNDUP(Y120/H120,0)*0.01898),"")</f>
        <v>1.59432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si="16"/>
        <v>742.75</v>
      </c>
      <c r="BN120" s="64">
        <f t="shared" si="17"/>
        <v>748.69200000000001</v>
      </c>
      <c r="BO120" s="64">
        <f t="shared" si="18"/>
        <v>1.3020833333333333</v>
      </c>
      <c r="BP120" s="64">
        <f t="shared" si="19"/>
        <v>1.3125</v>
      </c>
    </row>
    <row r="121" spans="1:68" ht="37.5" customHeight="1" x14ac:dyDescent="0.25">
      <c r="A121" s="54" t="s">
        <v>232</v>
      </c>
      <c r="B121" s="54" t="s">
        <v>233</v>
      </c>
      <c r="C121" s="31">
        <v>4301051362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67</v>
      </c>
      <c r="L121" s="32"/>
      <c r="M121" s="33" t="s">
        <v>100</v>
      </c>
      <c r="N121" s="33"/>
      <c r="O121" s="32">
        <v>45</v>
      </c>
      <c r="P121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1" s="672"/>
      <c r="R121" s="672"/>
      <c r="S121" s="672"/>
      <c r="T121" s="673"/>
      <c r="U121" s="34"/>
      <c r="V121" s="34"/>
      <c r="W121" s="35" t="s">
        <v>69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226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27" customHeight="1" x14ac:dyDescent="0.25">
      <c r="A122" s="54" t="s">
        <v>232</v>
      </c>
      <c r="B122" s="54" t="s">
        <v>234</v>
      </c>
      <c r="C122" s="31">
        <v>4301051730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67</v>
      </c>
      <c r="L122" s="32"/>
      <c r="M122" s="33" t="s">
        <v>127</v>
      </c>
      <c r="N122" s="33"/>
      <c r="O122" s="32">
        <v>45</v>
      </c>
      <c r="P122" s="846" t="s">
        <v>235</v>
      </c>
      <c r="Q122" s="672"/>
      <c r="R122" s="672"/>
      <c r="S122" s="672"/>
      <c r="T122" s="673"/>
      <c r="U122" s="34"/>
      <c r="V122" s="34"/>
      <c r="W122" s="35" t="s">
        <v>69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236</v>
      </c>
      <c r="B123" s="54" t="s">
        <v>237</v>
      </c>
      <c r="C123" s="31">
        <v>4301051358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67</v>
      </c>
      <c r="L123" s="32" t="s">
        <v>99</v>
      </c>
      <c r="M123" s="33" t="s">
        <v>100</v>
      </c>
      <c r="N123" s="33"/>
      <c r="O123" s="32">
        <v>45</v>
      </c>
      <c r="P123" s="101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3" s="672"/>
      <c r="R123" s="672"/>
      <c r="S123" s="672"/>
      <c r="T123" s="673"/>
      <c r="U123" s="34"/>
      <c r="V123" s="34"/>
      <c r="W123" s="35" t="s">
        <v>69</v>
      </c>
      <c r="X123" s="665">
        <v>540</v>
      </c>
      <c r="Y123" s="666">
        <f t="shared" si="15"/>
        <v>540</v>
      </c>
      <c r="Z123" s="36">
        <f t="shared" si="20"/>
        <v>1.302</v>
      </c>
      <c r="AA123" s="56"/>
      <c r="AB123" s="57"/>
      <c r="AC123" s="183" t="s">
        <v>226</v>
      </c>
      <c r="AG123" s="64"/>
      <c r="AJ123" s="68" t="s">
        <v>101</v>
      </c>
      <c r="AK123" s="68">
        <v>491.4</v>
      </c>
      <c r="BB123" s="184" t="s">
        <v>1</v>
      </c>
      <c r="BM123" s="64">
        <f t="shared" si="16"/>
        <v>590.4</v>
      </c>
      <c r="BN123" s="64">
        <f t="shared" si="17"/>
        <v>590.4</v>
      </c>
      <c r="BO123" s="64">
        <f t="shared" si="18"/>
        <v>1.098901098901099</v>
      </c>
      <c r="BP123" s="64">
        <f t="shared" si="19"/>
        <v>1.098901098901099</v>
      </c>
    </row>
    <row r="124" spans="1:68" ht="27" customHeight="1" x14ac:dyDescent="0.25">
      <c r="A124" s="54" t="s">
        <v>236</v>
      </c>
      <c r="B124" s="54" t="s">
        <v>238</v>
      </c>
      <c r="C124" s="31">
        <v>4301051721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67</v>
      </c>
      <c r="L124" s="32"/>
      <c r="M124" s="33" t="s">
        <v>127</v>
      </c>
      <c r="N124" s="33"/>
      <c r="O124" s="32">
        <v>45</v>
      </c>
      <c r="P124" s="1040" t="s">
        <v>239</v>
      </c>
      <c r="Q124" s="672"/>
      <c r="R124" s="672"/>
      <c r="S124" s="672"/>
      <c r="T124" s="673"/>
      <c r="U124" s="34"/>
      <c r="V124" s="34"/>
      <c r="W124" s="35" t="s">
        <v>69</v>
      </c>
      <c r="X124" s="665">
        <v>0</v>
      </c>
      <c r="Y124" s="666">
        <f t="shared" si="15"/>
        <v>0</v>
      </c>
      <c r="Z124" s="36" t="str">
        <f t="shared" si="20"/>
        <v/>
      </c>
      <c r="AA124" s="56"/>
      <c r="AB124" s="57"/>
      <c r="AC124" s="185" t="s">
        <v>229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241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67</v>
      </c>
      <c r="L125" s="32"/>
      <c r="M125" s="33" t="s">
        <v>100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69</v>
      </c>
      <c r="X125" s="665">
        <v>33</v>
      </c>
      <c r="Y125" s="666">
        <f t="shared" si="15"/>
        <v>34.200000000000003</v>
      </c>
      <c r="Z125" s="36">
        <f t="shared" si="20"/>
        <v>0.12369000000000001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36.300000000000004</v>
      </c>
      <c r="BN125" s="64">
        <f t="shared" si="17"/>
        <v>37.620000000000005</v>
      </c>
      <c r="BO125" s="64">
        <f t="shared" si="18"/>
        <v>0.10073260073260074</v>
      </c>
      <c r="BP125" s="64">
        <f t="shared" si="19"/>
        <v>0.1043956043956044</v>
      </c>
    </row>
    <row r="126" spans="1:68" ht="37.5" customHeight="1" x14ac:dyDescent="0.25">
      <c r="A126" s="54" t="s">
        <v>243</v>
      </c>
      <c r="B126" s="54" t="s">
        <v>244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67</v>
      </c>
      <c r="L126" s="32"/>
      <c r="M126" s="33" t="s">
        <v>68</v>
      </c>
      <c r="N126" s="33"/>
      <c r="O126" s="32">
        <v>40</v>
      </c>
      <c r="P126" s="10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69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80</v>
      </c>
      <c r="Q127" s="686"/>
      <c r="R127" s="686"/>
      <c r="S127" s="686"/>
      <c r="T127" s="686"/>
      <c r="U127" s="686"/>
      <c r="V127" s="687"/>
      <c r="W127" s="37" t="s">
        <v>81</v>
      </c>
      <c r="X127" s="667">
        <f>IFERROR(X118/H118,"0")+IFERROR(X119/H119,"0")+IFERROR(X120/H120,"0")+IFERROR(X121/H121,"0")+IFERROR(X122/H122,"0")+IFERROR(X123/H123,"0")+IFERROR(X124/H124,"0")+IFERROR(X125/H125,"0")+IFERROR(X126/H126,"0")</f>
        <v>301.66666666666663</v>
      </c>
      <c r="Y127" s="667">
        <f>IFERROR(Y118/H118,"0")+IFERROR(Y119/H119,"0")+IFERROR(Y120/H120,"0")+IFERROR(Y121/H121,"0")+IFERROR(Y122/H122,"0")+IFERROR(Y123/H123,"0")+IFERROR(Y124/H124,"0")+IFERROR(Y125/H125,"0")+IFERROR(Y126/H126,"0")</f>
        <v>303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3.0200100000000001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80</v>
      </c>
      <c r="Q128" s="686"/>
      <c r="R128" s="686"/>
      <c r="S128" s="686"/>
      <c r="T128" s="686"/>
      <c r="U128" s="686"/>
      <c r="V128" s="687"/>
      <c r="W128" s="37" t="s">
        <v>69</v>
      </c>
      <c r="X128" s="667">
        <f>IFERROR(SUM(X118:X126),"0")</f>
        <v>1273</v>
      </c>
      <c r="Y128" s="667">
        <f>IFERROR(SUM(Y118:Y126),"0")</f>
        <v>1279.8</v>
      </c>
      <c r="Z128" s="37"/>
      <c r="AA128" s="668"/>
      <c r="AB128" s="668"/>
      <c r="AC128" s="668"/>
    </row>
    <row r="129" spans="1:68" ht="14.25" customHeight="1" x14ac:dyDescent="0.25">
      <c r="A129" s="682" t="s">
        <v>168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customHeight="1" x14ac:dyDescent="0.25">
      <c r="A130" s="54" t="s">
        <v>246</v>
      </c>
      <c r="B130" s="54" t="s">
        <v>247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67</v>
      </c>
      <c r="L130" s="32"/>
      <c r="M130" s="33" t="s">
        <v>68</v>
      </c>
      <c r="N130" s="33"/>
      <c r="O130" s="32">
        <v>40</v>
      </c>
      <c r="P130" s="9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69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249</v>
      </c>
      <c r="B131" s="54" t="s">
        <v>250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67</v>
      </c>
      <c r="L131" s="32"/>
      <c r="M131" s="33" t="s">
        <v>100</v>
      </c>
      <c r="N131" s="33"/>
      <c r="O131" s="32">
        <v>40</v>
      </c>
      <c r="P131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69</v>
      </c>
      <c r="X131" s="665">
        <v>49.5</v>
      </c>
      <c r="Y131" s="666">
        <f>IFERROR(IF(X131="",0,CEILING((X131/$H131),1)*$H131),"")</f>
        <v>49.5</v>
      </c>
      <c r="Z131" s="36">
        <f>IFERROR(IF(Y131=0,"",ROUNDUP(Y131/H131,0)*0.00651),"")</f>
        <v>0.16275000000000001</v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55.95</v>
      </c>
      <c r="BN131" s="64">
        <f>IFERROR(Y131*I131/H131,"0")</f>
        <v>55.95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80</v>
      </c>
      <c r="Q132" s="686"/>
      <c r="R132" s="686"/>
      <c r="S132" s="686"/>
      <c r="T132" s="686"/>
      <c r="U132" s="686"/>
      <c r="V132" s="687"/>
      <c r="W132" s="37" t="s">
        <v>81</v>
      </c>
      <c r="X132" s="667">
        <f>IFERROR(X130/H130,"0")+IFERROR(X131/H131,"0")</f>
        <v>25</v>
      </c>
      <c r="Y132" s="667">
        <f>IFERROR(Y130/H130,"0")+IFERROR(Y131/H131,"0")</f>
        <v>25</v>
      </c>
      <c r="Z132" s="667">
        <f>IFERROR(IF(Z130="",0,Z130),"0")+IFERROR(IF(Z131="",0,Z131),"0")</f>
        <v>0.16275000000000001</v>
      </c>
      <c r="AA132" s="668"/>
      <c r="AB132" s="668"/>
      <c r="AC132" s="668"/>
    </row>
    <row r="133" spans="1:68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80</v>
      </c>
      <c r="Q133" s="686"/>
      <c r="R133" s="686"/>
      <c r="S133" s="686"/>
      <c r="T133" s="686"/>
      <c r="U133" s="686"/>
      <c r="V133" s="687"/>
      <c r="W133" s="37" t="s">
        <v>69</v>
      </c>
      <c r="X133" s="667">
        <f>IFERROR(SUM(X130:X131),"0")</f>
        <v>49.5</v>
      </c>
      <c r="Y133" s="667">
        <f>IFERROR(SUM(Y130:Y131),"0")</f>
        <v>49.5</v>
      </c>
      <c r="Z133" s="37"/>
      <c r="AA133" s="668"/>
      <c r="AB133" s="668"/>
      <c r="AC133" s="668"/>
    </row>
    <row r="134" spans="1:68" ht="16.5" customHeight="1" x14ac:dyDescent="0.25">
      <c r="A134" s="716" t="s">
        <v>252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customHeight="1" x14ac:dyDescent="0.25">
      <c r="A135" s="682" t="s">
        <v>90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customHeight="1" x14ac:dyDescent="0.25">
      <c r="A136" s="54" t="s">
        <v>253</v>
      </c>
      <c r="B136" s="54" t="s">
        <v>254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67</v>
      </c>
      <c r="L136" s="32"/>
      <c r="M136" s="33" t="s">
        <v>85</v>
      </c>
      <c r="N136" s="33"/>
      <c r="O136" s="32">
        <v>90</v>
      </c>
      <c r="P136" s="10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69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255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253</v>
      </c>
      <c r="B137" s="54" t="s">
        <v>256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69</v>
      </c>
      <c r="X137" s="665">
        <v>56</v>
      </c>
      <c r="Y137" s="666">
        <f>IFERROR(IF(X137="",0,CEILING((X137/$H137),1)*$H137),"")</f>
        <v>57.6</v>
      </c>
      <c r="Z137" s="36">
        <f>IFERROR(IF(Y137=0,"",ROUNDUP(Y137/H137,0)*0.00651),"")</f>
        <v>0.11718000000000001</v>
      </c>
      <c r="AA137" s="56"/>
      <c r="AB137" s="57"/>
      <c r="AC137" s="197" t="s">
        <v>255</v>
      </c>
      <c r="AG137" s="64"/>
      <c r="AJ137" s="68"/>
      <c r="AK137" s="68">
        <v>0</v>
      </c>
      <c r="BB137" s="198" t="s">
        <v>1</v>
      </c>
      <c r="BM137" s="64">
        <f>IFERROR(X137*I137/H137,"0")</f>
        <v>59.15</v>
      </c>
      <c r="BN137" s="64">
        <f>IFERROR(Y137*I137/H137,"0")</f>
        <v>60.839999999999996</v>
      </c>
      <c r="BO137" s="64">
        <f>IFERROR(1/J137*(X137/H137),"0")</f>
        <v>9.6153846153846159E-2</v>
      </c>
      <c r="BP137" s="64">
        <f>IFERROR(1/J137*(Y137/H137),"0")</f>
        <v>9.8901098901098911E-2</v>
      </c>
    </row>
    <row r="138" spans="1:68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80</v>
      </c>
      <c r="Q138" s="686"/>
      <c r="R138" s="686"/>
      <c r="S138" s="686"/>
      <c r="T138" s="686"/>
      <c r="U138" s="686"/>
      <c r="V138" s="687"/>
      <c r="W138" s="37" t="s">
        <v>81</v>
      </c>
      <c r="X138" s="667">
        <f>IFERROR(X136/H136,"0")+IFERROR(X137/H137,"0")</f>
        <v>17.5</v>
      </c>
      <c r="Y138" s="667">
        <f>IFERROR(Y136/H136,"0")+IFERROR(Y137/H137,"0")</f>
        <v>18</v>
      </c>
      <c r="Z138" s="667">
        <f>IFERROR(IF(Z136="",0,Z136),"0")+IFERROR(IF(Z137="",0,Z137),"0")</f>
        <v>0.11718000000000001</v>
      </c>
      <c r="AA138" s="668"/>
      <c r="AB138" s="668"/>
      <c r="AC138" s="668"/>
    </row>
    <row r="139" spans="1:68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80</v>
      </c>
      <c r="Q139" s="686"/>
      <c r="R139" s="686"/>
      <c r="S139" s="686"/>
      <c r="T139" s="686"/>
      <c r="U139" s="686"/>
      <c r="V139" s="687"/>
      <c r="W139" s="37" t="s">
        <v>69</v>
      </c>
      <c r="X139" s="667">
        <f>IFERROR(SUM(X136:X137),"0")</f>
        <v>56</v>
      </c>
      <c r="Y139" s="667">
        <f>IFERROR(SUM(Y136:Y137),"0")</f>
        <v>57.6</v>
      </c>
      <c r="Z139" s="37"/>
      <c r="AA139" s="668"/>
      <c r="AB139" s="668"/>
      <c r="AC139" s="668"/>
    </row>
    <row r="140" spans="1:68" ht="14.25" customHeight="1" x14ac:dyDescent="0.25">
      <c r="A140" s="682" t="s">
        <v>142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customHeight="1" x14ac:dyDescent="0.25">
      <c r="A141" s="54" t="s">
        <v>257</v>
      </c>
      <c r="B141" s="54" t="s">
        <v>258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69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259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257</v>
      </c>
      <c r="B142" s="54" t="s">
        <v>260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69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259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80</v>
      </c>
      <c r="Q143" s="686"/>
      <c r="R143" s="686"/>
      <c r="S143" s="686"/>
      <c r="T143" s="686"/>
      <c r="U143" s="686"/>
      <c r="V143" s="687"/>
      <c r="W143" s="37" t="s">
        <v>81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80</v>
      </c>
      <c r="Q144" s="686"/>
      <c r="R144" s="686"/>
      <c r="S144" s="686"/>
      <c r="T144" s="686"/>
      <c r="U144" s="686"/>
      <c r="V144" s="687"/>
      <c r="W144" s="37" t="s">
        <v>69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customHeight="1" x14ac:dyDescent="0.25">
      <c r="A145" s="682" t="s">
        <v>64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customHeight="1" x14ac:dyDescent="0.25">
      <c r="A146" s="54" t="s">
        <v>261</v>
      </c>
      <c r="B146" s="54" t="s">
        <v>262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60</v>
      </c>
      <c r="P146" s="10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69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255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261</v>
      </c>
      <c r="B147" s="54" t="s">
        <v>263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69</v>
      </c>
      <c r="X147" s="665">
        <v>36.299999999999997</v>
      </c>
      <c r="Y147" s="666">
        <f>IFERROR(IF(X147="",0,CEILING((X147/$H147),1)*$H147),"")</f>
        <v>36.96</v>
      </c>
      <c r="Z147" s="36">
        <f>IFERROR(IF(Y147=0,"",ROUNDUP(Y147/H147,0)*0.00651),"")</f>
        <v>9.1139999999999999E-2</v>
      </c>
      <c r="AA147" s="56"/>
      <c r="AB147" s="57"/>
      <c r="AC147" s="205" t="s">
        <v>255</v>
      </c>
      <c r="AG147" s="64"/>
      <c r="AJ147" s="68"/>
      <c r="AK147" s="68">
        <v>0</v>
      </c>
      <c r="BB147" s="206" t="s">
        <v>1</v>
      </c>
      <c r="BM147" s="64">
        <f>IFERROR(X147*I147/H147,"0")</f>
        <v>39.984999999999992</v>
      </c>
      <c r="BN147" s="64">
        <f>IFERROR(Y147*I147/H147,"0")</f>
        <v>40.711999999999996</v>
      </c>
      <c r="BO147" s="64">
        <f>IFERROR(1/J147*(X147/H147),"0")</f>
        <v>7.5549450549450545E-2</v>
      </c>
      <c r="BP147" s="64">
        <f>IFERROR(1/J147*(Y147/H147),"0")</f>
        <v>7.6923076923076927E-2</v>
      </c>
    </row>
    <row r="148" spans="1:68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80</v>
      </c>
      <c r="Q148" s="686"/>
      <c r="R148" s="686"/>
      <c r="S148" s="686"/>
      <c r="T148" s="686"/>
      <c r="U148" s="686"/>
      <c r="V148" s="687"/>
      <c r="W148" s="37" t="s">
        <v>81</v>
      </c>
      <c r="X148" s="667">
        <f>IFERROR(X146/H146,"0")+IFERROR(X147/H147,"0")</f>
        <v>13.749999999999998</v>
      </c>
      <c r="Y148" s="667">
        <f>IFERROR(Y146/H146,"0")+IFERROR(Y147/H147,"0")</f>
        <v>14</v>
      </c>
      <c r="Z148" s="667">
        <f>IFERROR(IF(Z146="",0,Z146),"0")+IFERROR(IF(Z147="",0,Z147),"0")</f>
        <v>9.1139999999999999E-2</v>
      </c>
      <c r="AA148" s="668"/>
      <c r="AB148" s="668"/>
      <c r="AC148" s="668"/>
    </row>
    <row r="149" spans="1:68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80</v>
      </c>
      <c r="Q149" s="686"/>
      <c r="R149" s="686"/>
      <c r="S149" s="686"/>
      <c r="T149" s="686"/>
      <c r="U149" s="686"/>
      <c r="V149" s="687"/>
      <c r="W149" s="37" t="s">
        <v>69</v>
      </c>
      <c r="X149" s="667">
        <f>IFERROR(SUM(X146:X147),"0")</f>
        <v>36.299999999999997</v>
      </c>
      <c r="Y149" s="667">
        <f>IFERROR(SUM(Y146:Y147),"0")</f>
        <v>36.96</v>
      </c>
      <c r="Z149" s="37"/>
      <c r="AA149" s="668"/>
      <c r="AB149" s="668"/>
      <c r="AC149" s="668"/>
    </row>
    <row r="150" spans="1:68" ht="16.5" customHeight="1" x14ac:dyDescent="0.25">
      <c r="A150" s="716" t="s">
        <v>88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customHeight="1" x14ac:dyDescent="0.25">
      <c r="A151" s="682" t="s">
        <v>90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customHeight="1" x14ac:dyDescent="0.25">
      <c r="A152" s="54" t="s">
        <v>264</v>
      </c>
      <c r="B152" s="54" t="s">
        <v>265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98</v>
      </c>
      <c r="L152" s="32"/>
      <c r="M152" s="33" t="s">
        <v>94</v>
      </c>
      <c r="N152" s="33"/>
      <c r="O152" s="32">
        <v>50</v>
      </c>
      <c r="P152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69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266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80</v>
      </c>
      <c r="Q153" s="686"/>
      <c r="R153" s="686"/>
      <c r="S153" s="686"/>
      <c r="T153" s="686"/>
      <c r="U153" s="686"/>
      <c r="V153" s="687"/>
      <c r="W153" s="37" t="s">
        <v>81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80</v>
      </c>
      <c r="Q154" s="686"/>
      <c r="R154" s="686"/>
      <c r="S154" s="686"/>
      <c r="T154" s="686"/>
      <c r="U154" s="686"/>
      <c r="V154" s="687"/>
      <c r="W154" s="37" t="s">
        <v>69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customHeight="1" x14ac:dyDescent="0.25">
      <c r="A155" s="682" t="s">
        <v>142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customHeight="1" x14ac:dyDescent="0.25">
      <c r="A156" s="54" t="s">
        <v>267</v>
      </c>
      <c r="B156" s="54" t="s">
        <v>268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93</v>
      </c>
      <c r="L156" s="32"/>
      <c r="M156" s="33" t="s">
        <v>94</v>
      </c>
      <c r="N156" s="33"/>
      <c r="O156" s="32">
        <v>40</v>
      </c>
      <c r="P156" s="9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69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269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270</v>
      </c>
      <c r="B157" s="54" t="s">
        <v>271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98</v>
      </c>
      <c r="L157" s="32"/>
      <c r="M157" s="33" t="s">
        <v>68</v>
      </c>
      <c r="N157" s="33"/>
      <c r="O157" s="32">
        <v>40</v>
      </c>
      <c r="P157" s="9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69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272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273</v>
      </c>
      <c r="B158" s="54" t="s">
        <v>274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93</v>
      </c>
      <c r="L158" s="32"/>
      <c r="M158" s="33" t="s">
        <v>68</v>
      </c>
      <c r="N158" s="33"/>
      <c r="O158" s="32">
        <v>40</v>
      </c>
      <c r="P158" s="7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69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275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276</v>
      </c>
      <c r="B159" s="54" t="s">
        <v>277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145</v>
      </c>
      <c r="L159" s="32"/>
      <c r="M159" s="33" t="s">
        <v>68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69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80</v>
      </c>
      <c r="Q160" s="686"/>
      <c r="R160" s="686"/>
      <c r="S160" s="686"/>
      <c r="T160" s="686"/>
      <c r="U160" s="686"/>
      <c r="V160" s="687"/>
      <c r="W160" s="37" t="s">
        <v>81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80</v>
      </c>
      <c r="Q161" s="686"/>
      <c r="R161" s="686"/>
      <c r="S161" s="686"/>
      <c r="T161" s="686"/>
      <c r="U161" s="686"/>
      <c r="V161" s="687"/>
      <c r="W161" s="37" t="s">
        <v>69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customHeight="1" x14ac:dyDescent="0.25">
      <c r="A162" s="682" t="s">
        <v>64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customHeight="1" x14ac:dyDescent="0.25">
      <c r="A163" s="54" t="s">
        <v>278</v>
      </c>
      <c r="B163" s="54" t="s">
        <v>279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67</v>
      </c>
      <c r="L163" s="32"/>
      <c r="M163" s="33" t="s">
        <v>100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69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280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281</v>
      </c>
      <c r="B164" s="54" t="s">
        <v>282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67</v>
      </c>
      <c r="L164" s="32"/>
      <c r="M164" s="33" t="s">
        <v>68</v>
      </c>
      <c r="N164" s="33"/>
      <c r="O164" s="32">
        <v>40</v>
      </c>
      <c r="P164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69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283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80</v>
      </c>
      <c r="Q165" s="686"/>
      <c r="R165" s="686"/>
      <c r="S165" s="686"/>
      <c r="T165" s="686"/>
      <c r="U165" s="686"/>
      <c r="V165" s="687"/>
      <c r="W165" s="37" t="s">
        <v>81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80</v>
      </c>
      <c r="Q166" s="686"/>
      <c r="R166" s="686"/>
      <c r="S166" s="686"/>
      <c r="T166" s="686"/>
      <c r="U166" s="686"/>
      <c r="V166" s="687"/>
      <c r="W166" s="37" t="s">
        <v>69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customHeight="1" x14ac:dyDescent="0.2">
      <c r="A167" s="800" t="s">
        <v>284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48"/>
      <c r="AB167" s="48"/>
      <c r="AC167" s="48"/>
    </row>
    <row r="168" spans="1:68" ht="16.5" customHeight="1" x14ac:dyDescent="0.25">
      <c r="A168" s="716" t="s">
        <v>285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customHeight="1" x14ac:dyDescent="0.25">
      <c r="A169" s="682" t="s">
        <v>131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customHeight="1" x14ac:dyDescent="0.25">
      <c r="A170" s="54" t="s">
        <v>286</v>
      </c>
      <c r="B170" s="54" t="s">
        <v>287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145</v>
      </c>
      <c r="L170" s="32"/>
      <c r="M170" s="33" t="s">
        <v>68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69</v>
      </c>
      <c r="X170" s="665">
        <v>0</v>
      </c>
      <c r="Y170" s="666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21" t="s">
        <v>288</v>
      </c>
      <c r="AG170" s="64"/>
      <c r="AJ170" s="68"/>
      <c r="AK170" s="68">
        <v>0</v>
      </c>
      <c r="BB170" s="22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80</v>
      </c>
      <c r="Q171" s="686"/>
      <c r="R171" s="686"/>
      <c r="S171" s="686"/>
      <c r="T171" s="686"/>
      <c r="U171" s="686"/>
      <c r="V171" s="687"/>
      <c r="W171" s="37" t="s">
        <v>81</v>
      </c>
      <c r="X171" s="667">
        <f>IFERROR(X170/H170,"0")</f>
        <v>0</v>
      </c>
      <c r="Y171" s="667">
        <f>IFERROR(Y170/H170,"0")</f>
        <v>0</v>
      </c>
      <c r="Z171" s="667">
        <f>IFERROR(IF(Z170="",0,Z170),"0")</f>
        <v>0</v>
      </c>
      <c r="AA171" s="668"/>
      <c r="AB171" s="668"/>
      <c r="AC171" s="668"/>
    </row>
    <row r="172" spans="1:68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80</v>
      </c>
      <c r="Q172" s="686"/>
      <c r="R172" s="686"/>
      <c r="S172" s="686"/>
      <c r="T172" s="686"/>
      <c r="U172" s="686"/>
      <c r="V172" s="687"/>
      <c r="W172" s="37" t="s">
        <v>69</v>
      </c>
      <c r="X172" s="667">
        <f>IFERROR(SUM(X170:X170),"0")</f>
        <v>0</v>
      </c>
      <c r="Y172" s="667">
        <f>IFERROR(SUM(Y170:Y170),"0")</f>
        <v>0</v>
      </c>
      <c r="Z172" s="37"/>
      <c r="AA172" s="668"/>
      <c r="AB172" s="668"/>
      <c r="AC172" s="668"/>
    </row>
    <row r="173" spans="1:68" ht="14.25" customHeight="1" x14ac:dyDescent="0.25">
      <c r="A173" s="682" t="s">
        <v>142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289</v>
      </c>
      <c r="B174" s="54" t="s">
        <v>290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98</v>
      </c>
      <c r="L174" s="32"/>
      <c r="M174" s="33" t="s">
        <v>68</v>
      </c>
      <c r="N174" s="33"/>
      <c r="O174" s="32">
        <v>40</v>
      </c>
      <c r="P174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69</v>
      </c>
      <c r="X174" s="665">
        <v>70</v>
      </c>
      <c r="Y174" s="666">
        <f t="shared" ref="Y174:Y182" si="21">IFERROR(IF(X174="",0,CEILING((X174/$H174),1)*$H174),"")</f>
        <v>71.400000000000006</v>
      </c>
      <c r="Z174" s="36">
        <f>IFERROR(IF(Y174=0,"",ROUNDUP(Y174/H174,0)*0.00902),"")</f>
        <v>0.15334</v>
      </c>
      <c r="AA174" s="56"/>
      <c r="AB174" s="57"/>
      <c r="AC174" s="223" t="s">
        <v>291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74.499999999999986</v>
      </c>
      <c r="BN174" s="64">
        <f t="shared" ref="BN174:BN182" si="23">IFERROR(Y174*I174/H174,"0")</f>
        <v>75.989999999999995</v>
      </c>
      <c r="BO174" s="64">
        <f t="shared" ref="BO174:BO182" si="24">IFERROR(1/J174*(X174/H174),"0")</f>
        <v>0.12626262626262624</v>
      </c>
      <c r="BP174" s="64">
        <f t="shared" ref="BP174:BP182" si="25">IFERROR(1/J174*(Y174/H174),"0")</f>
        <v>0.12878787878787878</v>
      </c>
    </row>
    <row r="175" spans="1:68" ht="27" customHeight="1" x14ac:dyDescent="0.25">
      <c r="A175" s="54" t="s">
        <v>292</v>
      </c>
      <c r="B175" s="54" t="s">
        <v>293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98</v>
      </c>
      <c r="L175" s="32"/>
      <c r="M175" s="33" t="s">
        <v>68</v>
      </c>
      <c r="N175" s="33"/>
      <c r="O175" s="32">
        <v>40</v>
      </c>
      <c r="P175" s="9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69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294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98</v>
      </c>
      <c r="L176" s="32"/>
      <c r="M176" s="33" t="s">
        <v>68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69</v>
      </c>
      <c r="X176" s="665">
        <v>0</v>
      </c>
      <c r="Y176" s="666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297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145</v>
      </c>
      <c r="L177" s="32"/>
      <c r="M177" s="33" t="s">
        <v>68</v>
      </c>
      <c r="N177" s="33"/>
      <c r="O177" s="32">
        <v>40</v>
      </c>
      <c r="P177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69</v>
      </c>
      <c r="X177" s="665">
        <v>105</v>
      </c>
      <c r="Y177" s="666">
        <f t="shared" si="21"/>
        <v>105</v>
      </c>
      <c r="Z177" s="36">
        <f>IFERROR(IF(Y177=0,"",ROUNDUP(Y177/H177,0)*0.00502),"")</f>
        <v>0.251</v>
      </c>
      <c r="AA177" s="56"/>
      <c r="AB177" s="57"/>
      <c r="AC177" s="229" t="s">
        <v>291</v>
      </c>
      <c r="AG177" s="64"/>
      <c r="AJ177" s="68"/>
      <c r="AK177" s="68">
        <v>0</v>
      </c>
      <c r="BB177" s="230" t="s">
        <v>1</v>
      </c>
      <c r="BM177" s="64">
        <f t="shared" si="22"/>
        <v>111.5</v>
      </c>
      <c r="BN177" s="64">
        <f t="shared" si="23"/>
        <v>111.5</v>
      </c>
      <c r="BO177" s="64">
        <f t="shared" si="24"/>
        <v>0.21367521367521369</v>
      </c>
      <c r="BP177" s="64">
        <f t="shared" si="25"/>
        <v>0.21367521367521369</v>
      </c>
    </row>
    <row r="178" spans="1:68" ht="27" customHeight="1" x14ac:dyDescent="0.25">
      <c r="A178" s="54" t="s">
        <v>300</v>
      </c>
      <c r="B178" s="54" t="s">
        <v>301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145</v>
      </c>
      <c r="L178" s="32"/>
      <c r="M178" s="33" t="s">
        <v>68</v>
      </c>
      <c r="N178" s="33"/>
      <c r="O178" s="32">
        <v>40</v>
      </c>
      <c r="P178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69</v>
      </c>
      <c r="X178" s="665">
        <v>192.5</v>
      </c>
      <c r="Y178" s="666">
        <f t="shared" si="21"/>
        <v>193.20000000000002</v>
      </c>
      <c r="Z178" s="36">
        <f>IFERROR(IF(Y178=0,"",ROUNDUP(Y178/H178,0)*0.00502),"")</f>
        <v>0.46184000000000003</v>
      </c>
      <c r="AA178" s="56"/>
      <c r="AB178" s="57"/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si="22"/>
        <v>204.41666666666666</v>
      </c>
      <c r="BN178" s="64">
        <f t="shared" si="23"/>
        <v>205.16</v>
      </c>
      <c r="BO178" s="64">
        <f t="shared" si="24"/>
        <v>0.39173789173789175</v>
      </c>
      <c r="BP178" s="64">
        <f t="shared" si="25"/>
        <v>0.39316239316239321</v>
      </c>
    </row>
    <row r="179" spans="1:68" ht="27" customHeight="1" x14ac:dyDescent="0.25">
      <c r="A179" s="54" t="s">
        <v>302</v>
      </c>
      <c r="B179" s="54" t="s">
        <v>303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145</v>
      </c>
      <c r="L179" s="32"/>
      <c r="M179" s="33" t="s">
        <v>68</v>
      </c>
      <c r="N179" s="33"/>
      <c r="O179" s="32">
        <v>40</v>
      </c>
      <c r="P179" s="882" t="s">
        <v>304</v>
      </c>
      <c r="Q179" s="672"/>
      <c r="R179" s="672"/>
      <c r="S179" s="672"/>
      <c r="T179" s="673"/>
      <c r="U179" s="34"/>
      <c r="V179" s="34"/>
      <c r="W179" s="35" t="s">
        <v>69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305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customHeight="1" x14ac:dyDescent="0.25">
      <c r="A180" s="54" t="s">
        <v>306</v>
      </c>
      <c r="B180" s="54" t="s">
        <v>307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145</v>
      </c>
      <c r="L180" s="32"/>
      <c r="M180" s="33" t="s">
        <v>68</v>
      </c>
      <c r="N180" s="33"/>
      <c r="O180" s="32">
        <v>40</v>
      </c>
      <c r="P180" s="8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69</v>
      </c>
      <c r="X180" s="665">
        <v>245</v>
      </c>
      <c r="Y180" s="666">
        <f t="shared" si="21"/>
        <v>245.70000000000002</v>
      </c>
      <c r="Z180" s="36">
        <f>IFERROR(IF(Y180=0,"",ROUNDUP(Y180/H180,0)*0.00502),"")</f>
        <v>0.58733999999999997</v>
      </c>
      <c r="AA180" s="56"/>
      <c r="AB180" s="57"/>
      <c r="AC180" s="235" t="s">
        <v>297</v>
      </c>
      <c r="AG180" s="64"/>
      <c r="AJ180" s="68"/>
      <c r="AK180" s="68">
        <v>0</v>
      </c>
      <c r="BB180" s="236" t="s">
        <v>1</v>
      </c>
      <c r="BM180" s="64">
        <f t="shared" si="22"/>
        <v>256.66666666666663</v>
      </c>
      <c r="BN180" s="64">
        <f t="shared" si="23"/>
        <v>257.40000000000003</v>
      </c>
      <c r="BO180" s="64">
        <f t="shared" si="24"/>
        <v>0.4985754985754986</v>
      </c>
      <c r="BP180" s="64">
        <f t="shared" si="25"/>
        <v>0.5</v>
      </c>
    </row>
    <row r="181" spans="1:68" ht="27" customHeight="1" x14ac:dyDescent="0.25">
      <c r="A181" s="54" t="s">
        <v>308</v>
      </c>
      <c r="B181" s="54" t="s">
        <v>309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67</v>
      </c>
      <c r="L181" s="32"/>
      <c r="M181" s="33" t="s">
        <v>68</v>
      </c>
      <c r="N181" s="33"/>
      <c r="O181" s="32">
        <v>40</v>
      </c>
      <c r="P181" s="10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69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297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145</v>
      </c>
      <c r="L182" s="32"/>
      <c r="M182" s="33" t="s">
        <v>68</v>
      </c>
      <c r="N182" s="33"/>
      <c r="O182" s="32">
        <v>40</v>
      </c>
      <c r="P182" s="8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69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80</v>
      </c>
      <c r="Q183" s="686"/>
      <c r="R183" s="686"/>
      <c r="S183" s="686"/>
      <c r="T183" s="686"/>
      <c r="U183" s="686"/>
      <c r="V183" s="687"/>
      <c r="W183" s="37" t="s">
        <v>81</v>
      </c>
      <c r="X183" s="667">
        <f>IFERROR(X174/H174,"0")+IFERROR(X175/H175,"0")+IFERROR(X176/H176,"0")+IFERROR(X177/H177,"0")+IFERROR(X178/H178,"0")+IFERROR(X179/H179,"0")+IFERROR(X180/H180,"0")+IFERROR(X181/H181,"0")+IFERROR(X182/H182,"0")</f>
        <v>275</v>
      </c>
      <c r="Y183" s="667">
        <f>IFERROR(Y174/H174,"0")+IFERROR(Y175/H175,"0")+IFERROR(Y176/H176,"0")+IFERROR(Y177/H177,"0")+IFERROR(Y178/H178,"0")+IFERROR(Y179/H179,"0")+IFERROR(Y180/H180,"0")+IFERROR(Y181/H181,"0")+IFERROR(Y182/H182,"0")</f>
        <v>276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1.4535200000000001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80</v>
      </c>
      <c r="Q184" s="686"/>
      <c r="R184" s="686"/>
      <c r="S184" s="686"/>
      <c r="T184" s="686"/>
      <c r="U184" s="686"/>
      <c r="V184" s="687"/>
      <c r="W184" s="37" t="s">
        <v>69</v>
      </c>
      <c r="X184" s="667">
        <f>IFERROR(SUM(X174:X182),"0")</f>
        <v>612.5</v>
      </c>
      <c r="Y184" s="667">
        <f>IFERROR(SUM(Y174:Y182),"0")</f>
        <v>615.30000000000007</v>
      </c>
      <c r="Z184" s="37"/>
      <c r="AA184" s="668"/>
      <c r="AB184" s="668"/>
      <c r="AC184" s="668"/>
    </row>
    <row r="185" spans="1:68" ht="14.25" customHeight="1" x14ac:dyDescent="0.25">
      <c r="A185" s="682" t="s">
        <v>82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customHeight="1" x14ac:dyDescent="0.25">
      <c r="A186" s="54" t="s">
        <v>313</v>
      </c>
      <c r="B186" s="54" t="s">
        <v>314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315</v>
      </c>
      <c r="L186" s="32"/>
      <c r="M186" s="33" t="s">
        <v>316</v>
      </c>
      <c r="N186" s="33"/>
      <c r="O186" s="32">
        <v>60</v>
      </c>
      <c r="P186" s="1002" t="s">
        <v>317</v>
      </c>
      <c r="Q186" s="672"/>
      <c r="R186" s="672"/>
      <c r="S186" s="672"/>
      <c r="T186" s="673"/>
      <c r="U186" s="34"/>
      <c r="V186" s="34"/>
      <c r="W186" s="35" t="s">
        <v>69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318</v>
      </c>
      <c r="AC186" s="241" t="s">
        <v>319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80</v>
      </c>
      <c r="Q187" s="686"/>
      <c r="R187" s="686"/>
      <c r="S187" s="686"/>
      <c r="T187" s="686"/>
      <c r="U187" s="686"/>
      <c r="V187" s="687"/>
      <c r="W187" s="37" t="s">
        <v>81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80</v>
      </c>
      <c r="Q188" s="686"/>
      <c r="R188" s="686"/>
      <c r="S188" s="686"/>
      <c r="T188" s="686"/>
      <c r="U188" s="686"/>
      <c r="V188" s="687"/>
      <c r="W188" s="37" t="s">
        <v>69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customHeight="1" x14ac:dyDescent="0.25">
      <c r="A189" s="716" t="s">
        <v>320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customHeight="1" x14ac:dyDescent="0.25">
      <c r="A190" s="682" t="s">
        <v>90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9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69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323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7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69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323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80</v>
      </c>
      <c r="Q193" s="686"/>
      <c r="R193" s="686"/>
      <c r="S193" s="686"/>
      <c r="T193" s="686"/>
      <c r="U193" s="686"/>
      <c r="V193" s="687"/>
      <c r="W193" s="37" t="s">
        <v>81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80</v>
      </c>
      <c r="Q194" s="686"/>
      <c r="R194" s="686"/>
      <c r="S194" s="686"/>
      <c r="T194" s="686"/>
      <c r="U194" s="686"/>
      <c r="V194" s="687"/>
      <c r="W194" s="37" t="s">
        <v>69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customHeight="1" x14ac:dyDescent="0.25">
      <c r="A195" s="682" t="s">
        <v>131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93</v>
      </c>
      <c r="L196" s="32"/>
      <c r="M196" s="33" t="s">
        <v>100</v>
      </c>
      <c r="N196" s="33"/>
      <c r="O196" s="32">
        <v>50</v>
      </c>
      <c r="P196" s="9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69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328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69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328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80</v>
      </c>
      <c r="Q198" s="686"/>
      <c r="R198" s="686"/>
      <c r="S198" s="686"/>
      <c r="T198" s="686"/>
      <c r="U198" s="686"/>
      <c r="V198" s="687"/>
      <c r="W198" s="37" t="s">
        <v>81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80</v>
      </c>
      <c r="Q199" s="686"/>
      <c r="R199" s="686"/>
      <c r="S199" s="686"/>
      <c r="T199" s="686"/>
      <c r="U199" s="686"/>
      <c r="V199" s="687"/>
      <c r="W199" s="37" t="s">
        <v>69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customHeight="1" x14ac:dyDescent="0.25">
      <c r="A200" s="682" t="s">
        <v>142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98</v>
      </c>
      <c r="L201" s="32"/>
      <c r="M201" s="33" t="s">
        <v>68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69</v>
      </c>
      <c r="X201" s="665">
        <v>150</v>
      </c>
      <c r="Y201" s="666">
        <f t="shared" ref="Y201:Y208" si="26">IFERROR(IF(X201="",0,CEILING((X201/$H201),1)*$H201),"")</f>
        <v>151.20000000000002</v>
      </c>
      <c r="Z201" s="36">
        <f>IFERROR(IF(Y201=0,"",ROUNDUP(Y201/H201,0)*0.00902),"")</f>
        <v>0.25256000000000001</v>
      </c>
      <c r="AA201" s="56"/>
      <c r="AB201" s="57"/>
      <c r="AC201" s="251" t="s">
        <v>333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155.83333333333331</v>
      </c>
      <c r="BN201" s="64">
        <f t="shared" ref="BN201:BN208" si="28">IFERROR(Y201*I201/H201,"0")</f>
        <v>157.08000000000001</v>
      </c>
      <c r="BO201" s="64">
        <f t="shared" ref="BO201:BO208" si="29">IFERROR(1/J201*(X201/H201),"0")</f>
        <v>0.21043771043771042</v>
      </c>
      <c r="BP201" s="64">
        <f t="shared" ref="BP201:BP208" si="30">IFERROR(1/J201*(Y201/H201),"0")</f>
        <v>0.21212121212121213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98</v>
      </c>
      <c r="L202" s="32"/>
      <c r="M202" s="33" t="s">
        <v>68</v>
      </c>
      <c r="N202" s="33"/>
      <c r="O202" s="32">
        <v>40</v>
      </c>
      <c r="P202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69</v>
      </c>
      <c r="X202" s="665">
        <v>40</v>
      </c>
      <c r="Y202" s="666">
        <f t="shared" si="26"/>
        <v>43.2</v>
      </c>
      <c r="Z202" s="36">
        <f>IFERROR(IF(Y202=0,"",ROUNDUP(Y202/H202,0)*0.00902),"")</f>
        <v>7.2160000000000002E-2</v>
      </c>
      <c r="AA202" s="56"/>
      <c r="AB202" s="57"/>
      <c r="AC202" s="253" t="s">
        <v>336</v>
      </c>
      <c r="AG202" s="64"/>
      <c r="AJ202" s="68"/>
      <c r="AK202" s="68">
        <v>0</v>
      </c>
      <c r="BB202" s="254" t="s">
        <v>1</v>
      </c>
      <c r="BM202" s="64">
        <f t="shared" si="27"/>
        <v>41.555555555555557</v>
      </c>
      <c r="BN202" s="64">
        <f t="shared" si="28"/>
        <v>44.88</v>
      </c>
      <c r="BO202" s="64">
        <f t="shared" si="29"/>
        <v>5.6116722783389444E-2</v>
      </c>
      <c r="BP202" s="64">
        <f t="shared" si="30"/>
        <v>6.0606060606060608E-2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98</v>
      </c>
      <c r="L203" s="32"/>
      <c r="M203" s="33" t="s">
        <v>68</v>
      </c>
      <c r="N203" s="33"/>
      <c r="O203" s="32">
        <v>40</v>
      </c>
      <c r="P203" s="8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69</v>
      </c>
      <c r="X203" s="665">
        <v>330</v>
      </c>
      <c r="Y203" s="666">
        <f t="shared" si="26"/>
        <v>334.8</v>
      </c>
      <c r="Z203" s="36">
        <f>IFERROR(IF(Y203=0,"",ROUNDUP(Y203/H203,0)*0.00902),"")</f>
        <v>0.55923999999999996</v>
      </c>
      <c r="AA203" s="56"/>
      <c r="AB203" s="57"/>
      <c r="AC203" s="255" t="s">
        <v>339</v>
      </c>
      <c r="AG203" s="64"/>
      <c r="AJ203" s="68"/>
      <c r="AK203" s="68">
        <v>0</v>
      </c>
      <c r="BB203" s="256" t="s">
        <v>1</v>
      </c>
      <c r="BM203" s="64">
        <f t="shared" si="27"/>
        <v>342.83333333333337</v>
      </c>
      <c r="BN203" s="64">
        <f t="shared" si="28"/>
        <v>347.82</v>
      </c>
      <c r="BO203" s="64">
        <f t="shared" si="29"/>
        <v>0.46296296296296297</v>
      </c>
      <c r="BP203" s="64">
        <f t="shared" si="30"/>
        <v>0.46969696969696972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98</v>
      </c>
      <c r="L204" s="32"/>
      <c r="M204" s="33" t="s">
        <v>68</v>
      </c>
      <c r="N204" s="33"/>
      <c r="O204" s="32">
        <v>40</v>
      </c>
      <c r="P204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69</v>
      </c>
      <c r="X204" s="665">
        <v>70</v>
      </c>
      <c r="Y204" s="666">
        <f t="shared" si="26"/>
        <v>70.2</v>
      </c>
      <c r="Z204" s="36">
        <f>IFERROR(IF(Y204=0,"",ROUNDUP(Y204/H204,0)*0.00902),"")</f>
        <v>0.11726</v>
      </c>
      <c r="AA204" s="56"/>
      <c r="AB204" s="57"/>
      <c r="AC204" s="257" t="s">
        <v>342</v>
      </c>
      <c r="AG204" s="64"/>
      <c r="AJ204" s="68"/>
      <c r="AK204" s="68">
        <v>0</v>
      </c>
      <c r="BB204" s="258" t="s">
        <v>1</v>
      </c>
      <c r="BM204" s="64">
        <f t="shared" si="27"/>
        <v>72.722222222222229</v>
      </c>
      <c r="BN204" s="64">
        <f t="shared" si="28"/>
        <v>72.930000000000007</v>
      </c>
      <c r="BO204" s="64">
        <f t="shared" si="29"/>
        <v>9.8204264870931535E-2</v>
      </c>
      <c r="BP204" s="64">
        <f t="shared" si="30"/>
        <v>9.8484848484848481E-2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145</v>
      </c>
      <c r="L205" s="32"/>
      <c r="M205" s="33" t="s">
        <v>68</v>
      </c>
      <c r="N205" s="33"/>
      <c r="O205" s="32">
        <v>40</v>
      </c>
      <c r="P205" s="8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69</v>
      </c>
      <c r="X205" s="665">
        <v>120</v>
      </c>
      <c r="Y205" s="666">
        <f t="shared" si="26"/>
        <v>120.60000000000001</v>
      </c>
      <c r="Z205" s="36">
        <f>IFERROR(IF(Y205=0,"",ROUNDUP(Y205/H205,0)*0.00502),"")</f>
        <v>0.33634000000000003</v>
      </c>
      <c r="AA205" s="56"/>
      <c r="AB205" s="57"/>
      <c r="AC205" s="259" t="s">
        <v>333</v>
      </c>
      <c r="AG205" s="64"/>
      <c r="AJ205" s="68"/>
      <c r="AK205" s="68">
        <v>0</v>
      </c>
      <c r="BB205" s="260" t="s">
        <v>1</v>
      </c>
      <c r="BM205" s="64">
        <f t="shared" si="27"/>
        <v>128.66666666666666</v>
      </c>
      <c r="BN205" s="64">
        <f t="shared" si="28"/>
        <v>129.31</v>
      </c>
      <c r="BO205" s="64">
        <f t="shared" si="29"/>
        <v>0.28490028490028496</v>
      </c>
      <c r="BP205" s="64">
        <f t="shared" si="30"/>
        <v>0.28632478632478636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145</v>
      </c>
      <c r="L206" s="32"/>
      <c r="M206" s="33" t="s">
        <v>68</v>
      </c>
      <c r="N206" s="33"/>
      <c r="O206" s="32">
        <v>40</v>
      </c>
      <c r="P206" s="8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69</v>
      </c>
      <c r="X206" s="665">
        <v>45</v>
      </c>
      <c r="Y206" s="666">
        <f t="shared" si="26"/>
        <v>45</v>
      </c>
      <c r="Z206" s="36">
        <f>IFERROR(IF(Y206=0,"",ROUNDUP(Y206/H206,0)*0.00502),"")</f>
        <v>0.1255</v>
      </c>
      <c r="AA206" s="56"/>
      <c r="AB206" s="57"/>
      <c r="AC206" s="261" t="s">
        <v>336</v>
      </c>
      <c r="AG206" s="64"/>
      <c r="AJ206" s="68"/>
      <c r="AK206" s="68">
        <v>0</v>
      </c>
      <c r="BB206" s="262" t="s">
        <v>1</v>
      </c>
      <c r="BM206" s="64">
        <f t="shared" si="27"/>
        <v>47.5</v>
      </c>
      <c r="BN206" s="64">
        <f t="shared" si="28"/>
        <v>47.5</v>
      </c>
      <c r="BO206" s="64">
        <f t="shared" si="29"/>
        <v>0.10683760683760685</v>
      </c>
      <c r="BP206" s="64">
        <f t="shared" si="30"/>
        <v>0.10683760683760685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145</v>
      </c>
      <c r="L207" s="32"/>
      <c r="M207" s="33" t="s">
        <v>68</v>
      </c>
      <c r="N207" s="33"/>
      <c r="O207" s="32">
        <v>40</v>
      </c>
      <c r="P207" s="8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69</v>
      </c>
      <c r="X207" s="665">
        <v>54</v>
      </c>
      <c r="Y207" s="666">
        <f t="shared" si="26"/>
        <v>54</v>
      </c>
      <c r="Z207" s="36">
        <f>IFERROR(IF(Y207=0,"",ROUNDUP(Y207/H207,0)*0.00502),"")</f>
        <v>0.15060000000000001</v>
      </c>
      <c r="AA207" s="56"/>
      <c r="AB207" s="57"/>
      <c r="AC207" s="263" t="s">
        <v>339</v>
      </c>
      <c r="AG207" s="64"/>
      <c r="AJ207" s="68"/>
      <c r="AK207" s="68">
        <v>0</v>
      </c>
      <c r="BB207" s="264" t="s">
        <v>1</v>
      </c>
      <c r="BM207" s="64">
        <f t="shared" si="27"/>
        <v>56.999999999999993</v>
      </c>
      <c r="BN207" s="64">
        <f t="shared" si="28"/>
        <v>56.999999999999993</v>
      </c>
      <c r="BO207" s="64">
        <f t="shared" si="29"/>
        <v>0.12820512820512822</v>
      </c>
      <c r="BP207" s="64">
        <f t="shared" si="30"/>
        <v>0.12820512820512822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145</v>
      </c>
      <c r="L208" s="32"/>
      <c r="M208" s="33" t="s">
        <v>68</v>
      </c>
      <c r="N208" s="33"/>
      <c r="O208" s="32">
        <v>40</v>
      </c>
      <c r="P208" s="8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69</v>
      </c>
      <c r="X208" s="665">
        <v>30</v>
      </c>
      <c r="Y208" s="666">
        <f t="shared" si="26"/>
        <v>30.6</v>
      </c>
      <c r="Z208" s="36">
        <f>IFERROR(IF(Y208=0,"",ROUNDUP(Y208/H208,0)*0.00502),"")</f>
        <v>8.5339999999999999E-2</v>
      </c>
      <c r="AA208" s="56"/>
      <c r="AB208" s="57"/>
      <c r="AC208" s="265" t="s">
        <v>342</v>
      </c>
      <c r="AG208" s="64"/>
      <c r="AJ208" s="68"/>
      <c r="AK208" s="68">
        <v>0</v>
      </c>
      <c r="BB208" s="266" t="s">
        <v>1</v>
      </c>
      <c r="BM208" s="64">
        <f t="shared" si="27"/>
        <v>31.666666666666664</v>
      </c>
      <c r="BN208" s="64">
        <f t="shared" si="28"/>
        <v>32.299999999999997</v>
      </c>
      <c r="BO208" s="64">
        <f t="shared" si="29"/>
        <v>7.122507122507124E-2</v>
      </c>
      <c r="BP208" s="64">
        <f t="shared" si="30"/>
        <v>7.2649572649572655E-2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80</v>
      </c>
      <c r="Q209" s="686"/>
      <c r="R209" s="686"/>
      <c r="S209" s="686"/>
      <c r="T209" s="686"/>
      <c r="U209" s="686"/>
      <c r="V209" s="687"/>
      <c r="W209" s="37" t="s">
        <v>81</v>
      </c>
      <c r="X209" s="667">
        <f>IFERROR(X201/H201,"0")+IFERROR(X202/H202,"0")+IFERROR(X203/H203,"0")+IFERROR(X204/H204,"0")+IFERROR(X205/H205,"0")+IFERROR(X206/H206,"0")+IFERROR(X207/H207,"0")+IFERROR(X208/H208,"0")</f>
        <v>247.59259259259258</v>
      </c>
      <c r="Y209" s="667">
        <f>IFERROR(Y201/H201,"0")+IFERROR(Y202/H202,"0")+IFERROR(Y203/H203,"0")+IFERROR(Y204/H204,"0")+IFERROR(Y205/H205,"0")+IFERROR(Y206/H206,"0")+IFERROR(Y207/H207,"0")+IFERROR(Y208/H208,"0")</f>
        <v>250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1.6990000000000001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80</v>
      </c>
      <c r="Q210" s="686"/>
      <c r="R210" s="686"/>
      <c r="S210" s="686"/>
      <c r="T210" s="686"/>
      <c r="U210" s="686"/>
      <c r="V210" s="687"/>
      <c r="W210" s="37" t="s">
        <v>69</v>
      </c>
      <c r="X210" s="667">
        <f>IFERROR(SUM(X201:X208),"0")</f>
        <v>839</v>
      </c>
      <c r="Y210" s="667">
        <f>IFERROR(SUM(Y201:Y208),"0")</f>
        <v>849.60000000000014</v>
      </c>
      <c r="Z210" s="37"/>
      <c r="AA210" s="668"/>
      <c r="AB210" s="668"/>
      <c r="AC210" s="668"/>
    </row>
    <row r="211" spans="1:68" ht="14.25" customHeight="1" x14ac:dyDescent="0.25">
      <c r="A211" s="682" t="s">
        <v>64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93</v>
      </c>
      <c r="L212" s="32"/>
      <c r="M212" s="33" t="s">
        <v>100</v>
      </c>
      <c r="N212" s="33"/>
      <c r="O212" s="32">
        <v>40</v>
      </c>
      <c r="P212" s="9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69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353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93</v>
      </c>
      <c r="L213" s="32"/>
      <c r="M213" s="33" t="s">
        <v>100</v>
      </c>
      <c r="N213" s="33"/>
      <c r="O213" s="32">
        <v>40</v>
      </c>
      <c r="P213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69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357</v>
      </c>
      <c r="B214" s="54" t="s">
        <v>358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93</v>
      </c>
      <c r="L214" s="32"/>
      <c r="M214" s="33" t="s">
        <v>100</v>
      </c>
      <c r="N214" s="33"/>
      <c r="O214" s="32">
        <v>45</v>
      </c>
      <c r="P214" s="9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69</v>
      </c>
      <c r="X214" s="665">
        <v>150</v>
      </c>
      <c r="Y214" s="666">
        <f t="shared" si="31"/>
        <v>156.6</v>
      </c>
      <c r="Z214" s="36">
        <f>IFERROR(IF(Y214=0,"",ROUNDUP(Y214/H214,0)*0.01898),"")</f>
        <v>0.34164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32"/>
        <v>158.94827586206898</v>
      </c>
      <c r="BN214" s="64">
        <f t="shared" si="33"/>
        <v>165.94200000000001</v>
      </c>
      <c r="BO214" s="64">
        <f t="shared" si="34"/>
        <v>0.26939655172413796</v>
      </c>
      <c r="BP214" s="64">
        <f t="shared" si="35"/>
        <v>0.28125</v>
      </c>
    </row>
    <row r="215" spans="1:68" ht="27" customHeight="1" x14ac:dyDescent="0.25">
      <c r="A215" s="54" t="s">
        <v>360</v>
      </c>
      <c r="B215" s="54" t="s">
        <v>361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67</v>
      </c>
      <c r="L215" s="32"/>
      <c r="M215" s="33" t="s">
        <v>100</v>
      </c>
      <c r="N215" s="33"/>
      <c r="O215" s="32">
        <v>40</v>
      </c>
      <c r="P215" s="6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69</v>
      </c>
      <c r="X215" s="665">
        <v>280</v>
      </c>
      <c r="Y215" s="666">
        <f t="shared" si="31"/>
        <v>280.8</v>
      </c>
      <c r="Z215" s="36">
        <f t="shared" ref="Z215:Z220" si="36">IFERROR(IF(Y215=0,"",ROUNDUP(Y215/H215,0)*0.00651),"")</f>
        <v>0.76167000000000007</v>
      </c>
      <c r="AA215" s="56"/>
      <c r="AB215" s="57"/>
      <c r="AC215" s="273" t="s">
        <v>353</v>
      </c>
      <c r="AG215" s="64"/>
      <c r="AJ215" s="68"/>
      <c r="AK215" s="68">
        <v>0</v>
      </c>
      <c r="BB215" s="274" t="s">
        <v>1</v>
      </c>
      <c r="BM215" s="64">
        <f t="shared" si="32"/>
        <v>311.5</v>
      </c>
      <c r="BN215" s="64">
        <f t="shared" si="33"/>
        <v>312.39</v>
      </c>
      <c r="BO215" s="64">
        <f t="shared" si="34"/>
        <v>0.64102564102564108</v>
      </c>
      <c r="BP215" s="64">
        <f t="shared" si="35"/>
        <v>0.64285714285714302</v>
      </c>
    </row>
    <row r="216" spans="1:68" ht="27" customHeight="1" x14ac:dyDescent="0.25">
      <c r="A216" s="54" t="s">
        <v>362</v>
      </c>
      <c r="B216" s="54" t="s">
        <v>363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67</v>
      </c>
      <c r="L216" s="32"/>
      <c r="M216" s="33" t="s">
        <v>127</v>
      </c>
      <c r="N216" s="33"/>
      <c r="O216" s="32">
        <v>45</v>
      </c>
      <c r="P216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69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67</v>
      </c>
      <c r="L217" s="32"/>
      <c r="M217" s="33" t="s">
        <v>100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69</v>
      </c>
      <c r="X217" s="665">
        <v>380</v>
      </c>
      <c r="Y217" s="666">
        <f t="shared" si="31"/>
        <v>381.59999999999997</v>
      </c>
      <c r="Z217" s="36">
        <f t="shared" si="36"/>
        <v>1.0350900000000001</v>
      </c>
      <c r="AA217" s="56"/>
      <c r="AB217" s="57"/>
      <c r="AC217" s="277" t="s">
        <v>359</v>
      </c>
      <c r="AG217" s="64"/>
      <c r="AJ217" s="68"/>
      <c r="AK217" s="68">
        <v>0</v>
      </c>
      <c r="BB217" s="278" t="s">
        <v>1</v>
      </c>
      <c r="BM217" s="64">
        <f t="shared" si="32"/>
        <v>419.90000000000003</v>
      </c>
      <c r="BN217" s="64">
        <f t="shared" si="33"/>
        <v>421.66800000000001</v>
      </c>
      <c r="BO217" s="64">
        <f t="shared" si="34"/>
        <v>0.86996336996337009</v>
      </c>
      <c r="BP217" s="64">
        <f t="shared" si="35"/>
        <v>0.87362637362637374</v>
      </c>
    </row>
    <row r="218" spans="1:68" ht="27" customHeight="1" x14ac:dyDescent="0.25">
      <c r="A218" s="54" t="s">
        <v>367</v>
      </c>
      <c r="B218" s="54" t="s">
        <v>368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67</v>
      </c>
      <c r="L218" s="32"/>
      <c r="M218" s="33" t="s">
        <v>100</v>
      </c>
      <c r="N218" s="33"/>
      <c r="O218" s="32">
        <v>45</v>
      </c>
      <c r="P218" s="10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69</v>
      </c>
      <c r="X218" s="665">
        <v>0</v>
      </c>
      <c r="Y218" s="666">
        <f t="shared" si="31"/>
        <v>0</v>
      </c>
      <c r="Z218" s="36" t="str">
        <f t="shared" si="36"/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67</v>
      </c>
      <c r="L219" s="32"/>
      <c r="M219" s="33" t="s">
        <v>127</v>
      </c>
      <c r="N219" s="33"/>
      <c r="O219" s="32">
        <v>40</v>
      </c>
      <c r="P219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69</v>
      </c>
      <c r="X219" s="665">
        <v>120</v>
      </c>
      <c r="Y219" s="666">
        <f t="shared" si="31"/>
        <v>120</v>
      </c>
      <c r="Z219" s="36">
        <f t="shared" si="36"/>
        <v>0.32550000000000001</v>
      </c>
      <c r="AA219" s="56"/>
      <c r="AB219" s="57"/>
      <c r="AC219" s="281" t="s">
        <v>371</v>
      </c>
      <c r="AG219" s="64"/>
      <c r="AJ219" s="68"/>
      <c r="AK219" s="68">
        <v>0</v>
      </c>
      <c r="BB219" s="282" t="s">
        <v>1</v>
      </c>
      <c r="BM219" s="64">
        <f t="shared" si="32"/>
        <v>132.60000000000002</v>
      </c>
      <c r="BN219" s="64">
        <f t="shared" si="33"/>
        <v>132.60000000000002</v>
      </c>
      <c r="BO219" s="64">
        <f t="shared" si="34"/>
        <v>0.27472527472527475</v>
      </c>
      <c r="BP219" s="64">
        <f t="shared" si="35"/>
        <v>0.27472527472527475</v>
      </c>
    </row>
    <row r="220" spans="1:68" ht="27" customHeight="1" x14ac:dyDescent="0.25">
      <c r="A220" s="54" t="s">
        <v>372</v>
      </c>
      <c r="B220" s="54" t="s">
        <v>373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67</v>
      </c>
      <c r="L220" s="32"/>
      <c r="M220" s="33" t="s">
        <v>100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69</v>
      </c>
      <c r="X220" s="665">
        <v>220</v>
      </c>
      <c r="Y220" s="666">
        <f t="shared" si="31"/>
        <v>220.79999999999998</v>
      </c>
      <c r="Z220" s="36">
        <f t="shared" si="36"/>
        <v>0.59892000000000001</v>
      </c>
      <c r="AA220" s="56"/>
      <c r="AB220" s="57"/>
      <c r="AC220" s="283" t="s">
        <v>374</v>
      </c>
      <c r="AG220" s="64"/>
      <c r="AJ220" s="68"/>
      <c r="AK220" s="68">
        <v>0</v>
      </c>
      <c r="BB220" s="284" t="s">
        <v>1</v>
      </c>
      <c r="BM220" s="64">
        <f t="shared" si="32"/>
        <v>243.65</v>
      </c>
      <c r="BN220" s="64">
        <f t="shared" si="33"/>
        <v>244.536</v>
      </c>
      <c r="BO220" s="64">
        <f t="shared" si="34"/>
        <v>0.50366300366300376</v>
      </c>
      <c r="BP220" s="64">
        <f t="shared" si="35"/>
        <v>0.50549450549450559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80</v>
      </c>
      <c r="Q221" s="686"/>
      <c r="R221" s="686"/>
      <c r="S221" s="686"/>
      <c r="T221" s="686"/>
      <c r="U221" s="686"/>
      <c r="V221" s="687"/>
      <c r="W221" s="37" t="s">
        <v>81</v>
      </c>
      <c r="X221" s="667">
        <f>IFERROR(X212/H212,"0")+IFERROR(X213/H213,"0")+IFERROR(X214/H214,"0")+IFERROR(X215/H215,"0")+IFERROR(X216/H216,"0")+IFERROR(X217/H217,"0")+IFERROR(X218/H218,"0")+IFERROR(X219/H219,"0")+IFERROR(X220/H220,"0")</f>
        <v>433.90804597701157</v>
      </c>
      <c r="Y221" s="667">
        <f>IFERROR(Y212/H212,"0")+IFERROR(Y213/H213,"0")+IFERROR(Y214/H214,"0")+IFERROR(Y215/H215,"0")+IFERROR(Y216/H216,"0")+IFERROR(Y217/H217,"0")+IFERROR(Y218/H218,"0")+IFERROR(Y219/H219,"0")+IFERROR(Y220/H220,"0")</f>
        <v>436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3.0628199999999999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80</v>
      </c>
      <c r="Q222" s="686"/>
      <c r="R222" s="686"/>
      <c r="S222" s="686"/>
      <c r="T222" s="686"/>
      <c r="U222" s="686"/>
      <c r="V222" s="687"/>
      <c r="W222" s="37" t="s">
        <v>69</v>
      </c>
      <c r="X222" s="667">
        <f>IFERROR(SUM(X212:X220),"0")</f>
        <v>1150</v>
      </c>
      <c r="Y222" s="667">
        <f>IFERROR(SUM(Y212:Y220),"0")</f>
        <v>1159.8</v>
      </c>
      <c r="Z222" s="37"/>
      <c r="AA222" s="668"/>
      <c r="AB222" s="668"/>
      <c r="AC222" s="668"/>
    </row>
    <row r="223" spans="1:68" ht="14.25" customHeight="1" x14ac:dyDescent="0.25">
      <c r="A223" s="682" t="s">
        <v>168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customHeight="1" x14ac:dyDescent="0.25">
      <c r="A224" s="54" t="s">
        <v>375</v>
      </c>
      <c r="B224" s="54" t="s">
        <v>376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67</v>
      </c>
      <c r="L224" s="32"/>
      <c r="M224" s="33" t="s">
        <v>127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69</v>
      </c>
      <c r="X224" s="665">
        <v>36</v>
      </c>
      <c r="Y224" s="666">
        <f>IFERROR(IF(X224="",0,CEILING((X224/$H224),1)*$H224),"")</f>
        <v>36</v>
      </c>
      <c r="Z224" s="36">
        <f>IFERROR(IF(Y224=0,"",ROUNDUP(Y224/H224,0)*0.00651),"")</f>
        <v>9.7650000000000001E-2</v>
      </c>
      <c r="AA224" s="56"/>
      <c r="AB224" s="57"/>
      <c r="AC224" s="285" t="s">
        <v>377</v>
      </c>
      <c r="AG224" s="64"/>
      <c r="AJ224" s="68"/>
      <c r="AK224" s="68">
        <v>0</v>
      </c>
      <c r="BB224" s="286" t="s">
        <v>1</v>
      </c>
      <c r="BM224" s="64">
        <f>IFERROR(X224*I224/H224,"0")</f>
        <v>39.780000000000008</v>
      </c>
      <c r="BN224" s="64">
        <f>IFERROR(Y224*I224/H224,"0")</f>
        <v>39.780000000000008</v>
      </c>
      <c r="BO224" s="64">
        <f>IFERROR(1/J224*(X224/H224),"0")</f>
        <v>8.241758241758243E-2</v>
      </c>
      <c r="BP224" s="64">
        <f>IFERROR(1/J224*(Y224/H224),"0")</f>
        <v>8.241758241758243E-2</v>
      </c>
    </row>
    <row r="225" spans="1:68" ht="27" customHeight="1" x14ac:dyDescent="0.25">
      <c r="A225" s="54" t="s">
        <v>378</v>
      </c>
      <c r="B225" s="54" t="s">
        <v>379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67</v>
      </c>
      <c r="L225" s="32"/>
      <c r="M225" s="33" t="s">
        <v>100</v>
      </c>
      <c r="N225" s="33"/>
      <c r="O225" s="32">
        <v>40</v>
      </c>
      <c r="P225" s="9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69</v>
      </c>
      <c r="X225" s="665">
        <v>28</v>
      </c>
      <c r="Y225" s="666">
        <f>IFERROR(IF(X225="",0,CEILING((X225/$H225),1)*$H225),"")</f>
        <v>28.799999999999997</v>
      </c>
      <c r="Z225" s="36">
        <f>IFERROR(IF(Y225=0,"",ROUNDUP(Y225/H225,0)*0.00651),"")</f>
        <v>7.8119999999999995E-2</v>
      </c>
      <c r="AA225" s="56"/>
      <c r="AB225" s="57"/>
      <c r="AC225" s="287" t="s">
        <v>380</v>
      </c>
      <c r="AG225" s="64"/>
      <c r="AJ225" s="68"/>
      <c r="AK225" s="68">
        <v>0</v>
      </c>
      <c r="BB225" s="288" t="s">
        <v>1</v>
      </c>
      <c r="BM225" s="64">
        <f>IFERROR(X225*I225/H225,"0")</f>
        <v>30.94</v>
      </c>
      <c r="BN225" s="64">
        <f>IFERROR(Y225*I225/H225,"0")</f>
        <v>31.824000000000002</v>
      </c>
      <c r="BO225" s="64">
        <f>IFERROR(1/J225*(X225/H225),"0")</f>
        <v>6.4102564102564111E-2</v>
      </c>
      <c r="BP225" s="64">
        <f>IFERROR(1/J225*(Y225/H225),"0")</f>
        <v>6.5934065934065936E-2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80</v>
      </c>
      <c r="Q226" s="686"/>
      <c r="R226" s="686"/>
      <c r="S226" s="686"/>
      <c r="T226" s="686"/>
      <c r="U226" s="686"/>
      <c r="V226" s="687"/>
      <c r="W226" s="37" t="s">
        <v>81</v>
      </c>
      <c r="X226" s="667">
        <f>IFERROR(X224/H224,"0")+IFERROR(X225/H225,"0")</f>
        <v>26.666666666666668</v>
      </c>
      <c r="Y226" s="667">
        <f>IFERROR(Y224/H224,"0")+IFERROR(Y225/H225,"0")</f>
        <v>27</v>
      </c>
      <c r="Z226" s="667">
        <f>IFERROR(IF(Z224="",0,Z224),"0")+IFERROR(IF(Z225="",0,Z225),"0")</f>
        <v>0.17576999999999998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80</v>
      </c>
      <c r="Q227" s="686"/>
      <c r="R227" s="686"/>
      <c r="S227" s="686"/>
      <c r="T227" s="686"/>
      <c r="U227" s="686"/>
      <c r="V227" s="687"/>
      <c r="W227" s="37" t="s">
        <v>69</v>
      </c>
      <c r="X227" s="667">
        <f>IFERROR(SUM(X224:X225),"0")</f>
        <v>64</v>
      </c>
      <c r="Y227" s="667">
        <f>IFERROR(SUM(Y224:Y225),"0")</f>
        <v>64.8</v>
      </c>
      <c r="Z227" s="37"/>
      <c r="AA227" s="668"/>
      <c r="AB227" s="668"/>
      <c r="AC227" s="668"/>
    </row>
    <row r="228" spans="1:68" ht="16.5" customHeight="1" x14ac:dyDescent="0.25">
      <c r="A228" s="716" t="s">
        <v>381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customHeight="1" x14ac:dyDescent="0.25">
      <c r="A229" s="682" t="s">
        <v>90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customHeight="1" x14ac:dyDescent="0.25">
      <c r="A230" s="54" t="s">
        <v>382</v>
      </c>
      <c r="B230" s="54" t="s">
        <v>383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69</v>
      </c>
      <c r="X230" s="665">
        <v>90</v>
      </c>
      <c r="Y230" s="666">
        <f t="shared" ref="Y230:Y237" si="37">IFERROR(IF(X230="",0,CEILING((X230/$H230),1)*$H230),"")</f>
        <v>92.8</v>
      </c>
      <c r="Z230" s="36">
        <f>IFERROR(IF(Y230=0,"",ROUNDUP(Y230/H230,0)*0.01898),"")</f>
        <v>0.15184</v>
      </c>
      <c r="AA230" s="56"/>
      <c r="AB230" s="57"/>
      <c r="AC230" s="289" t="s">
        <v>384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93.375000000000014</v>
      </c>
      <c r="BN230" s="64">
        <f t="shared" ref="BN230:BN237" si="39">IFERROR(Y230*I230/H230,"0")</f>
        <v>96.28</v>
      </c>
      <c r="BO230" s="64">
        <f t="shared" ref="BO230:BO237" si="40">IFERROR(1/J230*(X230/H230),"0")</f>
        <v>0.12122844827586207</v>
      </c>
      <c r="BP230" s="64">
        <f t="shared" ref="BP230:BP237" si="41">IFERROR(1/J230*(Y230/H230),"0")</f>
        <v>0.125</v>
      </c>
    </row>
    <row r="231" spans="1:68" ht="27" customHeight="1" x14ac:dyDescent="0.25">
      <c r="A231" s="54" t="s">
        <v>382</v>
      </c>
      <c r="B231" s="54" t="s">
        <v>385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93</v>
      </c>
      <c r="L231" s="32"/>
      <c r="M231" s="33" t="s">
        <v>386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69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387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69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390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391</v>
      </c>
      <c r="B233" s="54" t="s">
        <v>392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93</v>
      </c>
      <c r="L233" s="32"/>
      <c r="M233" s="33" t="s">
        <v>94</v>
      </c>
      <c r="N233" s="33"/>
      <c r="O233" s="32">
        <v>55</v>
      </c>
      <c r="P233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69</v>
      </c>
      <c r="X233" s="665">
        <v>80</v>
      </c>
      <c r="Y233" s="666">
        <f t="shared" si="37"/>
        <v>81.2</v>
      </c>
      <c r="Z233" s="36">
        <f>IFERROR(IF(Y233=0,"",ROUNDUP(Y233/H233,0)*0.01898),"")</f>
        <v>0.13286000000000001</v>
      </c>
      <c r="AA233" s="56"/>
      <c r="AB233" s="57"/>
      <c r="AC233" s="295" t="s">
        <v>393</v>
      </c>
      <c r="AG233" s="64"/>
      <c r="AJ233" s="68"/>
      <c r="AK233" s="68">
        <v>0</v>
      </c>
      <c r="BB233" s="296" t="s">
        <v>1</v>
      </c>
      <c r="BM233" s="64">
        <f t="shared" si="38"/>
        <v>83</v>
      </c>
      <c r="BN233" s="64">
        <f t="shared" si="39"/>
        <v>84.245000000000005</v>
      </c>
      <c r="BO233" s="64">
        <f t="shared" si="40"/>
        <v>0.10775862068965518</v>
      </c>
      <c r="BP233" s="64">
        <f t="shared" si="41"/>
        <v>0.10937500000000001</v>
      </c>
    </row>
    <row r="234" spans="1:68" ht="27" customHeight="1" x14ac:dyDescent="0.25">
      <c r="A234" s="54" t="s">
        <v>391</v>
      </c>
      <c r="B234" s="54" t="s">
        <v>394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93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69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387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395</v>
      </c>
      <c r="B235" s="54" t="s">
        <v>396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98</v>
      </c>
      <c r="L235" s="32"/>
      <c r="M235" s="33" t="s">
        <v>94</v>
      </c>
      <c r="N235" s="33"/>
      <c r="O235" s="32">
        <v>55</v>
      </c>
      <c r="P235" s="8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69</v>
      </c>
      <c r="X235" s="665">
        <v>56</v>
      </c>
      <c r="Y235" s="666">
        <f t="shared" si="37"/>
        <v>56</v>
      </c>
      <c r="Z235" s="36">
        <f>IFERROR(IF(Y235=0,"",ROUNDUP(Y235/H235,0)*0.00902),"")</f>
        <v>0.12628</v>
      </c>
      <c r="AA235" s="56"/>
      <c r="AB235" s="57"/>
      <c r="AC235" s="299" t="s">
        <v>384</v>
      </c>
      <c r="AG235" s="64"/>
      <c r="AJ235" s="68"/>
      <c r="AK235" s="68">
        <v>0</v>
      </c>
      <c r="BB235" s="300" t="s">
        <v>1</v>
      </c>
      <c r="BM235" s="64">
        <f t="shared" si="38"/>
        <v>58.94</v>
      </c>
      <c r="BN235" s="64">
        <f t="shared" si="39"/>
        <v>58.94</v>
      </c>
      <c r="BO235" s="64">
        <f t="shared" si="40"/>
        <v>0.10606060606060606</v>
      </c>
      <c r="BP235" s="64">
        <f t="shared" si="41"/>
        <v>0.10606060606060606</v>
      </c>
    </row>
    <row r="236" spans="1:68" ht="27" customHeight="1" x14ac:dyDescent="0.25">
      <c r="A236" s="54" t="s">
        <v>397</v>
      </c>
      <c r="B236" s="54" t="s">
        <v>398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98</v>
      </c>
      <c r="L236" s="32"/>
      <c r="M236" s="33" t="s">
        <v>94</v>
      </c>
      <c r="N236" s="33"/>
      <c r="O236" s="32">
        <v>55</v>
      </c>
      <c r="P236" s="7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69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390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399</v>
      </c>
      <c r="B237" s="54" t="s">
        <v>400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98</v>
      </c>
      <c r="L237" s="32"/>
      <c r="M237" s="33" t="s">
        <v>94</v>
      </c>
      <c r="N237" s="33"/>
      <c r="O237" s="32">
        <v>55</v>
      </c>
      <c r="P237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69</v>
      </c>
      <c r="X237" s="665">
        <v>40</v>
      </c>
      <c r="Y237" s="666">
        <f t="shared" si="37"/>
        <v>40</v>
      </c>
      <c r="Z237" s="36">
        <f>IFERROR(IF(Y237=0,"",ROUNDUP(Y237/H237,0)*0.00902),"")</f>
        <v>9.0200000000000002E-2</v>
      </c>
      <c r="AA237" s="56"/>
      <c r="AB237" s="57"/>
      <c r="AC237" s="303" t="s">
        <v>393</v>
      </c>
      <c r="AG237" s="64"/>
      <c r="AJ237" s="68"/>
      <c r="AK237" s="68">
        <v>0</v>
      </c>
      <c r="BB237" s="304" t="s">
        <v>1</v>
      </c>
      <c r="BM237" s="64">
        <f t="shared" si="38"/>
        <v>42.1</v>
      </c>
      <c r="BN237" s="64">
        <f t="shared" si="39"/>
        <v>42.1</v>
      </c>
      <c r="BO237" s="64">
        <f t="shared" si="40"/>
        <v>7.575757575757576E-2</v>
      </c>
      <c r="BP237" s="64">
        <f t="shared" si="41"/>
        <v>7.575757575757576E-2</v>
      </c>
    </row>
    <row r="238" spans="1:68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80</v>
      </c>
      <c r="Q238" s="686"/>
      <c r="R238" s="686"/>
      <c r="S238" s="686"/>
      <c r="T238" s="686"/>
      <c r="U238" s="686"/>
      <c r="V238" s="687"/>
      <c r="W238" s="37" t="s">
        <v>81</v>
      </c>
      <c r="X238" s="667">
        <f>IFERROR(X230/H230,"0")+IFERROR(X231/H231,"0")+IFERROR(X232/H232,"0")+IFERROR(X233/H233,"0")+IFERROR(X234/H234,"0")+IFERROR(X235/H235,"0")+IFERROR(X236/H236,"0")+IFERROR(X237/H237,"0")</f>
        <v>38.655172413793103</v>
      </c>
      <c r="Y238" s="667">
        <f>IFERROR(Y230/H230,"0")+IFERROR(Y231/H231,"0")+IFERROR(Y232/H232,"0")+IFERROR(Y233/H233,"0")+IFERROR(Y234/H234,"0")+IFERROR(Y235/H235,"0")+IFERROR(Y236/H236,"0")+IFERROR(Y237/H237,"0")</f>
        <v>39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0.50117999999999996</v>
      </c>
      <c r="AA238" s="668"/>
      <c r="AB238" s="668"/>
      <c r="AC238" s="668"/>
    </row>
    <row r="239" spans="1:68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80</v>
      </c>
      <c r="Q239" s="686"/>
      <c r="R239" s="686"/>
      <c r="S239" s="686"/>
      <c r="T239" s="686"/>
      <c r="U239" s="686"/>
      <c r="V239" s="687"/>
      <c r="W239" s="37" t="s">
        <v>69</v>
      </c>
      <c r="X239" s="667">
        <f>IFERROR(SUM(X230:X237),"0")</f>
        <v>266</v>
      </c>
      <c r="Y239" s="667">
        <f>IFERROR(SUM(Y230:Y237),"0")</f>
        <v>270</v>
      </c>
      <c r="Z239" s="37"/>
      <c r="AA239" s="668"/>
      <c r="AB239" s="668"/>
      <c r="AC239" s="668"/>
    </row>
    <row r="240" spans="1:68" ht="14.25" customHeight="1" x14ac:dyDescent="0.25">
      <c r="A240" s="682" t="s">
        <v>131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customHeight="1" x14ac:dyDescent="0.25">
      <c r="A241" s="54" t="s">
        <v>401</v>
      </c>
      <c r="B241" s="54" t="s">
        <v>402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145</v>
      </c>
      <c r="L241" s="32"/>
      <c r="M241" s="33" t="s">
        <v>100</v>
      </c>
      <c r="N241" s="33"/>
      <c r="O241" s="32">
        <v>50</v>
      </c>
      <c r="P241" s="968" t="s">
        <v>403</v>
      </c>
      <c r="Q241" s="672"/>
      <c r="R241" s="672"/>
      <c r="S241" s="672"/>
      <c r="T241" s="673"/>
      <c r="U241" s="34"/>
      <c r="V241" s="34"/>
      <c r="W241" s="35" t="s">
        <v>69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404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401</v>
      </c>
      <c r="B242" s="54" t="s">
        <v>405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145</v>
      </c>
      <c r="L242" s="32"/>
      <c r="M242" s="33" t="s">
        <v>100</v>
      </c>
      <c r="N242" s="33"/>
      <c r="O242" s="32">
        <v>50</v>
      </c>
      <c r="P242" s="7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69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404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80</v>
      </c>
      <c r="Q243" s="686"/>
      <c r="R243" s="686"/>
      <c r="S243" s="686"/>
      <c r="T243" s="686"/>
      <c r="U243" s="686"/>
      <c r="V243" s="687"/>
      <c r="W243" s="37" t="s">
        <v>81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80</v>
      </c>
      <c r="Q244" s="686"/>
      <c r="R244" s="686"/>
      <c r="S244" s="686"/>
      <c r="T244" s="686"/>
      <c r="U244" s="686"/>
      <c r="V244" s="687"/>
      <c r="W244" s="37" t="s">
        <v>69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customHeight="1" x14ac:dyDescent="0.25">
      <c r="A245" s="682" t="s">
        <v>406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customHeight="1" x14ac:dyDescent="0.25">
      <c r="A246" s="54" t="s">
        <v>407</v>
      </c>
      <c r="B246" s="54" t="s">
        <v>408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315</v>
      </c>
      <c r="L246" s="32"/>
      <c r="M246" s="33" t="s">
        <v>316</v>
      </c>
      <c r="N246" s="33"/>
      <c r="O246" s="32">
        <v>45</v>
      </c>
      <c r="P246" s="819" t="s">
        <v>409</v>
      </c>
      <c r="Q246" s="672"/>
      <c r="R246" s="672"/>
      <c r="S246" s="672"/>
      <c r="T246" s="673"/>
      <c r="U246" s="34"/>
      <c r="V246" s="34"/>
      <c r="W246" s="35" t="s">
        <v>69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318</v>
      </c>
      <c r="AC246" s="309" t="s">
        <v>410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80</v>
      </c>
      <c r="Q247" s="686"/>
      <c r="R247" s="686"/>
      <c r="S247" s="686"/>
      <c r="T247" s="686"/>
      <c r="U247" s="686"/>
      <c r="V247" s="687"/>
      <c r="W247" s="37" t="s">
        <v>81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80</v>
      </c>
      <c r="Q248" s="686"/>
      <c r="R248" s="686"/>
      <c r="S248" s="686"/>
      <c r="T248" s="686"/>
      <c r="U248" s="686"/>
      <c r="V248" s="687"/>
      <c r="W248" s="37" t="s">
        <v>69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customHeight="1" x14ac:dyDescent="0.25">
      <c r="A249" s="682" t="s">
        <v>411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customHeight="1" x14ac:dyDescent="0.25">
      <c r="A250" s="54" t="s">
        <v>412</v>
      </c>
      <c r="B250" s="54" t="s">
        <v>413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315</v>
      </c>
      <c r="L250" s="32"/>
      <c r="M250" s="33" t="s">
        <v>316</v>
      </c>
      <c r="N250" s="33"/>
      <c r="O250" s="32">
        <v>90</v>
      </c>
      <c r="P250" s="782" t="s">
        <v>414</v>
      </c>
      <c r="Q250" s="672"/>
      <c r="R250" s="672"/>
      <c r="S250" s="672"/>
      <c r="T250" s="673"/>
      <c r="U250" s="34"/>
      <c r="V250" s="34"/>
      <c r="W250" s="35" t="s">
        <v>69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318</v>
      </c>
      <c r="AC250" s="311" t="s">
        <v>415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80</v>
      </c>
      <c r="Q251" s="686"/>
      <c r="R251" s="686"/>
      <c r="S251" s="686"/>
      <c r="T251" s="686"/>
      <c r="U251" s="686"/>
      <c r="V251" s="687"/>
      <c r="W251" s="37" t="s">
        <v>81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80</v>
      </c>
      <c r="Q252" s="686"/>
      <c r="R252" s="686"/>
      <c r="S252" s="686"/>
      <c r="T252" s="686"/>
      <c r="U252" s="686"/>
      <c r="V252" s="687"/>
      <c r="W252" s="37" t="s">
        <v>69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customHeight="1" x14ac:dyDescent="0.25">
      <c r="A253" s="716" t="s">
        <v>416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customHeight="1" x14ac:dyDescent="0.25">
      <c r="A254" s="682" t="s">
        <v>90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customHeight="1" x14ac:dyDescent="0.25">
      <c r="A255" s="54" t="s">
        <v>417</v>
      </c>
      <c r="B255" s="54" t="s">
        <v>418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93</v>
      </c>
      <c r="L255" s="32"/>
      <c r="M255" s="33" t="s">
        <v>94</v>
      </c>
      <c r="N255" s="33"/>
      <c r="O255" s="32">
        <v>55</v>
      </c>
      <c r="P255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69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419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customHeight="1" x14ac:dyDescent="0.25">
      <c r="A256" s="54" t="s">
        <v>420</v>
      </c>
      <c r="B256" s="54" t="s">
        <v>421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93</v>
      </c>
      <c r="L256" s="32"/>
      <c r="M256" s="33" t="s">
        <v>94</v>
      </c>
      <c r="N256" s="33"/>
      <c r="O256" s="32">
        <v>55</v>
      </c>
      <c r="P256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69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422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customHeight="1" x14ac:dyDescent="0.25">
      <c r="A257" s="54" t="s">
        <v>420</v>
      </c>
      <c r="B257" s="54" t="s">
        <v>423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93</v>
      </c>
      <c r="L257" s="32"/>
      <c r="M257" s="33" t="s">
        <v>386</v>
      </c>
      <c r="N257" s="33"/>
      <c r="O257" s="32">
        <v>55</v>
      </c>
      <c r="P257" s="93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69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424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customHeight="1" x14ac:dyDescent="0.25">
      <c r="A258" s="54" t="s">
        <v>425</v>
      </c>
      <c r="B258" s="54" t="s">
        <v>426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93</v>
      </c>
      <c r="L258" s="32"/>
      <c r="M258" s="33" t="s">
        <v>94</v>
      </c>
      <c r="N258" s="33"/>
      <c r="O258" s="32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69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427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customHeight="1" x14ac:dyDescent="0.25">
      <c r="A259" s="54" t="s">
        <v>428</v>
      </c>
      <c r="B259" s="54" t="s">
        <v>429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98</v>
      </c>
      <c r="L259" s="32"/>
      <c r="M259" s="33" t="s">
        <v>94</v>
      </c>
      <c r="N259" s="33"/>
      <c r="O259" s="32">
        <v>55</v>
      </c>
      <c r="P259" s="7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69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430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customHeight="1" x14ac:dyDescent="0.25">
      <c r="A260" s="54" t="s">
        <v>431</v>
      </c>
      <c r="B260" s="54" t="s">
        <v>432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98</v>
      </c>
      <c r="L260" s="32"/>
      <c r="M260" s="33" t="s">
        <v>94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69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433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80</v>
      </c>
      <c r="Q261" s="686"/>
      <c r="R261" s="686"/>
      <c r="S261" s="686"/>
      <c r="T261" s="686"/>
      <c r="U261" s="686"/>
      <c r="V261" s="687"/>
      <c r="W261" s="37" t="s">
        <v>81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80</v>
      </c>
      <c r="Q262" s="686"/>
      <c r="R262" s="686"/>
      <c r="S262" s="686"/>
      <c r="T262" s="686"/>
      <c r="U262" s="686"/>
      <c r="V262" s="687"/>
      <c r="W262" s="37" t="s">
        <v>69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customHeight="1" x14ac:dyDescent="0.25">
      <c r="A263" s="716" t="s">
        <v>434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customHeight="1" x14ac:dyDescent="0.25">
      <c r="A264" s="682" t="s">
        <v>90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customHeight="1" x14ac:dyDescent="0.25">
      <c r="A265" s="54" t="s">
        <v>435</v>
      </c>
      <c r="B265" s="54" t="s">
        <v>436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31</v>
      </c>
      <c r="P265" s="7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69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437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80</v>
      </c>
      <c r="Q266" s="686"/>
      <c r="R266" s="686"/>
      <c r="S266" s="686"/>
      <c r="T266" s="686"/>
      <c r="U266" s="686"/>
      <c r="V266" s="687"/>
      <c r="W266" s="37" t="s">
        <v>81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80</v>
      </c>
      <c r="Q267" s="686"/>
      <c r="R267" s="686"/>
      <c r="S267" s="686"/>
      <c r="T267" s="686"/>
      <c r="U267" s="686"/>
      <c r="V267" s="687"/>
      <c r="W267" s="37" t="s">
        <v>69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customHeight="1" x14ac:dyDescent="0.25">
      <c r="A268" s="716" t="s">
        <v>438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customHeight="1" x14ac:dyDescent="0.25">
      <c r="A269" s="682" t="s">
        <v>90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customHeight="1" x14ac:dyDescent="0.25">
      <c r="A270" s="54" t="s">
        <v>439</v>
      </c>
      <c r="B270" s="54" t="s">
        <v>440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93</v>
      </c>
      <c r="L270" s="32"/>
      <c r="M270" s="33" t="s">
        <v>100</v>
      </c>
      <c r="N270" s="33"/>
      <c r="O270" s="32">
        <v>35</v>
      </c>
      <c r="P270" s="97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69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95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441</v>
      </c>
      <c r="B271" s="54" t="s">
        <v>442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93</v>
      </c>
      <c r="L271" s="32"/>
      <c r="M271" s="33" t="s">
        <v>100</v>
      </c>
      <c r="N271" s="33"/>
      <c r="O271" s="32">
        <v>30</v>
      </c>
      <c r="P271" s="7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69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443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444</v>
      </c>
      <c r="B272" s="54" t="s">
        <v>445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93</v>
      </c>
      <c r="L272" s="32"/>
      <c r="M272" s="33" t="s">
        <v>100</v>
      </c>
      <c r="N272" s="33"/>
      <c r="O272" s="32">
        <v>35</v>
      </c>
      <c r="P272" s="8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69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446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80</v>
      </c>
      <c r="Q273" s="686"/>
      <c r="R273" s="686"/>
      <c r="S273" s="686"/>
      <c r="T273" s="686"/>
      <c r="U273" s="686"/>
      <c r="V273" s="687"/>
      <c r="W273" s="37" t="s">
        <v>81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80</v>
      </c>
      <c r="Q274" s="686"/>
      <c r="R274" s="686"/>
      <c r="S274" s="686"/>
      <c r="T274" s="686"/>
      <c r="U274" s="686"/>
      <c r="V274" s="687"/>
      <c r="W274" s="37" t="s">
        <v>69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customHeight="1" x14ac:dyDescent="0.25">
      <c r="A275" s="716" t="s">
        <v>447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customHeight="1" x14ac:dyDescent="0.25">
      <c r="A276" s="682" t="s">
        <v>64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customHeight="1" x14ac:dyDescent="0.25">
      <c r="A277" s="54" t="s">
        <v>448</v>
      </c>
      <c r="B277" s="54" t="s">
        <v>449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98</v>
      </c>
      <c r="L277" s="32"/>
      <c r="M277" s="33" t="s">
        <v>127</v>
      </c>
      <c r="N277" s="33"/>
      <c r="O277" s="32">
        <v>40</v>
      </c>
      <c r="P277" s="8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69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450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451</v>
      </c>
      <c r="B278" s="54" t="s">
        <v>452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67</v>
      </c>
      <c r="L278" s="32"/>
      <c r="M278" s="33" t="s">
        <v>100</v>
      </c>
      <c r="N278" s="33"/>
      <c r="O278" s="32">
        <v>45</v>
      </c>
      <c r="P278" s="9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69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453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454</v>
      </c>
      <c r="B279" s="54" t="s">
        <v>455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67</v>
      </c>
      <c r="L279" s="32"/>
      <c r="M279" s="33" t="s">
        <v>127</v>
      </c>
      <c r="N279" s="33"/>
      <c r="O279" s="32">
        <v>40</v>
      </c>
      <c r="P279" s="9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69</v>
      </c>
      <c r="X279" s="665">
        <v>140</v>
      </c>
      <c r="Y279" s="666">
        <f>IFERROR(IF(X279="",0,CEILING((X279/$H279),1)*$H279),"")</f>
        <v>141.6</v>
      </c>
      <c r="Z279" s="36">
        <f>IFERROR(IF(Y279=0,"",ROUNDUP(Y279/H279,0)*0.00651),"")</f>
        <v>0.38408999999999999</v>
      </c>
      <c r="AA279" s="56"/>
      <c r="AB279" s="57"/>
      <c r="AC279" s="337" t="s">
        <v>450</v>
      </c>
      <c r="AG279" s="64"/>
      <c r="AJ279" s="68"/>
      <c r="AK279" s="68">
        <v>0</v>
      </c>
      <c r="BB279" s="338" t="s">
        <v>1</v>
      </c>
      <c r="BM279" s="64">
        <f>IFERROR(X279*I279/H279,"0")</f>
        <v>154.70000000000002</v>
      </c>
      <c r="BN279" s="64">
        <f>IFERROR(Y279*I279/H279,"0")</f>
        <v>156.46800000000002</v>
      </c>
      <c r="BO279" s="64">
        <f>IFERROR(1/J279*(X279/H279),"0")</f>
        <v>0.32051282051282054</v>
      </c>
      <c r="BP279" s="64">
        <f>IFERROR(1/J279*(Y279/H279),"0")</f>
        <v>0.32417582417582419</v>
      </c>
    </row>
    <row r="280" spans="1:68" ht="37.5" customHeight="1" x14ac:dyDescent="0.25">
      <c r="A280" s="54" t="s">
        <v>456</v>
      </c>
      <c r="B280" s="54" t="s">
        <v>457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67</v>
      </c>
      <c r="L280" s="32" t="s">
        <v>99</v>
      </c>
      <c r="M280" s="33" t="s">
        <v>100</v>
      </c>
      <c r="N280" s="33"/>
      <c r="O280" s="32">
        <v>45</v>
      </c>
      <c r="P280" s="8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69</v>
      </c>
      <c r="X280" s="665">
        <v>200</v>
      </c>
      <c r="Y280" s="666">
        <f>IFERROR(IF(X280="",0,CEILING((X280/$H280),1)*$H280),"")</f>
        <v>201.6</v>
      </c>
      <c r="Z280" s="36">
        <f>IFERROR(IF(Y280=0,"",ROUNDUP(Y280/H280,0)*0.00651),"")</f>
        <v>0.54683999999999999</v>
      </c>
      <c r="AA280" s="56"/>
      <c r="AB280" s="57"/>
      <c r="AC280" s="339" t="s">
        <v>458</v>
      </c>
      <c r="AG280" s="64"/>
      <c r="AJ280" s="68" t="s">
        <v>101</v>
      </c>
      <c r="AK280" s="68">
        <v>436.8</v>
      </c>
      <c r="BB280" s="340" t="s">
        <v>1</v>
      </c>
      <c r="BM280" s="64">
        <f>IFERROR(X280*I280/H280,"0")</f>
        <v>215</v>
      </c>
      <c r="BN280" s="64">
        <f>IFERROR(Y280*I280/H280,"0")</f>
        <v>216.72000000000003</v>
      </c>
      <c r="BO280" s="64">
        <f>IFERROR(1/J280*(X280/H280),"0")</f>
        <v>0.45787545787545797</v>
      </c>
      <c r="BP280" s="64">
        <f>IFERROR(1/J280*(Y280/H280),"0")</f>
        <v>0.46153846153846156</v>
      </c>
    </row>
    <row r="281" spans="1:68" ht="27" customHeight="1" x14ac:dyDescent="0.25">
      <c r="A281" s="54" t="s">
        <v>459</v>
      </c>
      <c r="B281" s="54" t="s">
        <v>460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98</v>
      </c>
      <c r="L281" s="32"/>
      <c r="M281" s="33" t="s">
        <v>100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69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453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80</v>
      </c>
      <c r="Q282" s="686"/>
      <c r="R282" s="686"/>
      <c r="S282" s="686"/>
      <c r="T282" s="686"/>
      <c r="U282" s="686"/>
      <c r="V282" s="687"/>
      <c r="W282" s="37" t="s">
        <v>81</v>
      </c>
      <c r="X282" s="667">
        <f>IFERROR(X277/H277,"0")+IFERROR(X278/H278,"0")+IFERROR(X279/H279,"0")+IFERROR(X280/H280,"0")+IFERROR(X281/H281,"0")</f>
        <v>141.66666666666669</v>
      </c>
      <c r="Y282" s="667">
        <f>IFERROR(Y277/H277,"0")+IFERROR(Y278/H278,"0")+IFERROR(Y279/H279,"0")+IFERROR(Y280/H280,"0")+IFERROR(Y281/H281,"0")</f>
        <v>143</v>
      </c>
      <c r="Z282" s="667">
        <f>IFERROR(IF(Z277="",0,Z277),"0")+IFERROR(IF(Z278="",0,Z278),"0")+IFERROR(IF(Z279="",0,Z279),"0")+IFERROR(IF(Z280="",0,Z280),"0")+IFERROR(IF(Z281="",0,Z281),"0")</f>
        <v>0.93093000000000004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80</v>
      </c>
      <c r="Q283" s="686"/>
      <c r="R283" s="686"/>
      <c r="S283" s="686"/>
      <c r="T283" s="686"/>
      <c r="U283" s="686"/>
      <c r="V283" s="687"/>
      <c r="W283" s="37" t="s">
        <v>69</v>
      </c>
      <c r="X283" s="667">
        <f>IFERROR(SUM(X277:X281),"0")</f>
        <v>340</v>
      </c>
      <c r="Y283" s="667">
        <f>IFERROR(SUM(Y277:Y281),"0")</f>
        <v>343.2</v>
      </c>
      <c r="Z283" s="37"/>
      <c r="AA283" s="668"/>
      <c r="AB283" s="668"/>
      <c r="AC283" s="668"/>
    </row>
    <row r="284" spans="1:68" ht="16.5" customHeight="1" x14ac:dyDescent="0.25">
      <c r="A284" s="716" t="s">
        <v>461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customHeight="1" x14ac:dyDescent="0.25">
      <c r="A285" s="682" t="s">
        <v>90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customHeight="1" x14ac:dyDescent="0.25">
      <c r="A286" s="54" t="s">
        <v>462</v>
      </c>
      <c r="B286" s="54" t="s">
        <v>463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98</v>
      </c>
      <c r="L286" s="32"/>
      <c r="M286" s="33" t="s">
        <v>100</v>
      </c>
      <c r="N286" s="33"/>
      <c r="O286" s="32">
        <v>45</v>
      </c>
      <c r="P286" s="78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69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464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80</v>
      </c>
      <c r="Q287" s="686"/>
      <c r="R287" s="686"/>
      <c r="S287" s="686"/>
      <c r="T287" s="686"/>
      <c r="U287" s="686"/>
      <c r="V287" s="687"/>
      <c r="W287" s="37" t="s">
        <v>81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80</v>
      </c>
      <c r="Q288" s="686"/>
      <c r="R288" s="686"/>
      <c r="S288" s="686"/>
      <c r="T288" s="686"/>
      <c r="U288" s="686"/>
      <c r="V288" s="687"/>
      <c r="W288" s="37" t="s">
        <v>69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customHeight="1" x14ac:dyDescent="0.25">
      <c r="A289" s="682" t="s">
        <v>142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customHeight="1" x14ac:dyDescent="0.25">
      <c r="A290" s="54" t="s">
        <v>465</v>
      </c>
      <c r="B290" s="54" t="s">
        <v>466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145</v>
      </c>
      <c r="L290" s="32"/>
      <c r="M290" s="33" t="s">
        <v>68</v>
      </c>
      <c r="N290" s="33"/>
      <c r="O290" s="32">
        <v>40</v>
      </c>
      <c r="P290" s="7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69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467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80</v>
      </c>
      <c r="Q291" s="686"/>
      <c r="R291" s="686"/>
      <c r="S291" s="686"/>
      <c r="T291" s="686"/>
      <c r="U291" s="686"/>
      <c r="V291" s="687"/>
      <c r="W291" s="37" t="s">
        <v>81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80</v>
      </c>
      <c r="Q292" s="686"/>
      <c r="R292" s="686"/>
      <c r="S292" s="686"/>
      <c r="T292" s="686"/>
      <c r="U292" s="686"/>
      <c r="V292" s="687"/>
      <c r="W292" s="37" t="s">
        <v>69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customHeight="1" x14ac:dyDescent="0.25">
      <c r="A293" s="682" t="s">
        <v>64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customHeight="1" x14ac:dyDescent="0.25">
      <c r="A294" s="54" t="s">
        <v>468</v>
      </c>
      <c r="B294" s="54" t="s">
        <v>469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98</v>
      </c>
      <c r="L294" s="32"/>
      <c r="M294" s="33" t="s">
        <v>100</v>
      </c>
      <c r="N294" s="33"/>
      <c r="O294" s="32">
        <v>45</v>
      </c>
      <c r="P294" s="10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69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470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80</v>
      </c>
      <c r="Q295" s="686"/>
      <c r="R295" s="686"/>
      <c r="S295" s="686"/>
      <c r="T295" s="686"/>
      <c r="U295" s="686"/>
      <c r="V295" s="687"/>
      <c r="W295" s="37" t="s">
        <v>81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80</v>
      </c>
      <c r="Q296" s="686"/>
      <c r="R296" s="686"/>
      <c r="S296" s="686"/>
      <c r="T296" s="686"/>
      <c r="U296" s="686"/>
      <c r="V296" s="687"/>
      <c r="W296" s="37" t="s">
        <v>69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customHeight="1" x14ac:dyDescent="0.25">
      <c r="A297" s="716" t="s">
        <v>471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customHeight="1" x14ac:dyDescent="0.25">
      <c r="A298" s="682" t="s">
        <v>64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customHeight="1" x14ac:dyDescent="0.25">
      <c r="A299" s="54" t="s">
        <v>472</v>
      </c>
      <c r="B299" s="54" t="s">
        <v>473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67</v>
      </c>
      <c r="L299" s="32"/>
      <c r="M299" s="33" t="s">
        <v>100</v>
      </c>
      <c r="N299" s="33"/>
      <c r="O299" s="32">
        <v>40</v>
      </c>
      <c r="P299" s="8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69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474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80</v>
      </c>
      <c r="Q300" s="686"/>
      <c r="R300" s="686"/>
      <c r="S300" s="686"/>
      <c r="T300" s="686"/>
      <c r="U300" s="686"/>
      <c r="V300" s="687"/>
      <c r="W300" s="37" t="s">
        <v>81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80</v>
      </c>
      <c r="Q301" s="686"/>
      <c r="R301" s="686"/>
      <c r="S301" s="686"/>
      <c r="T301" s="686"/>
      <c r="U301" s="686"/>
      <c r="V301" s="687"/>
      <c r="W301" s="37" t="s">
        <v>69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customHeight="1" x14ac:dyDescent="0.25">
      <c r="A302" s="716" t="s">
        <v>475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customHeight="1" x14ac:dyDescent="0.25">
      <c r="A303" s="682" t="s">
        <v>90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customHeight="1" x14ac:dyDescent="0.25">
      <c r="A304" s="54" t="s">
        <v>476</v>
      </c>
      <c r="B304" s="54" t="s">
        <v>477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98</v>
      </c>
      <c r="L304" s="32"/>
      <c r="M304" s="33" t="s">
        <v>94</v>
      </c>
      <c r="N304" s="33"/>
      <c r="O304" s="32">
        <v>55</v>
      </c>
      <c r="P304" s="88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69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437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80</v>
      </c>
      <c r="Q305" s="686"/>
      <c r="R305" s="686"/>
      <c r="S305" s="686"/>
      <c r="T305" s="686"/>
      <c r="U305" s="686"/>
      <c r="V305" s="687"/>
      <c r="W305" s="37" t="s">
        <v>81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80</v>
      </c>
      <c r="Q306" s="686"/>
      <c r="R306" s="686"/>
      <c r="S306" s="686"/>
      <c r="T306" s="686"/>
      <c r="U306" s="686"/>
      <c r="V306" s="687"/>
      <c r="W306" s="37" t="s">
        <v>69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customHeight="1" x14ac:dyDescent="0.25">
      <c r="A307" s="682" t="s">
        <v>142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customHeight="1" x14ac:dyDescent="0.25">
      <c r="A308" s="54" t="s">
        <v>478</v>
      </c>
      <c r="B308" s="54" t="s">
        <v>479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145</v>
      </c>
      <c r="L308" s="32"/>
      <c r="M308" s="33" t="s">
        <v>68</v>
      </c>
      <c r="N308" s="33"/>
      <c r="O308" s="32">
        <v>40</v>
      </c>
      <c r="P308" s="8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69</v>
      </c>
      <c r="X308" s="665">
        <v>105</v>
      </c>
      <c r="Y308" s="666">
        <f>IFERROR(IF(X308="",0,CEILING((X308/$H308),1)*$H308),"")</f>
        <v>105</v>
      </c>
      <c r="Z308" s="36">
        <f>IFERROR(IF(Y308=0,"",ROUNDUP(Y308/H308,0)*0.00502),"")</f>
        <v>0.251</v>
      </c>
      <c r="AA308" s="56"/>
      <c r="AB308" s="57"/>
      <c r="AC308" s="353" t="s">
        <v>480</v>
      </c>
      <c r="AG308" s="64"/>
      <c r="AJ308" s="68"/>
      <c r="AK308" s="68">
        <v>0</v>
      </c>
      <c r="BB308" s="354" t="s">
        <v>1</v>
      </c>
      <c r="BM308" s="64">
        <f>IFERROR(X308*I308/H308,"0")</f>
        <v>110.00000000000001</v>
      </c>
      <c r="BN308" s="64">
        <f>IFERROR(Y308*I308/H308,"0")</f>
        <v>110.00000000000001</v>
      </c>
      <c r="BO308" s="64">
        <f>IFERROR(1/J308*(X308/H308),"0")</f>
        <v>0.21367521367521369</v>
      </c>
      <c r="BP308" s="64">
        <f>IFERROR(1/J308*(Y308/H308),"0")</f>
        <v>0.21367521367521369</v>
      </c>
    </row>
    <row r="309" spans="1:68" ht="27" customHeight="1" x14ac:dyDescent="0.25">
      <c r="A309" s="54" t="s">
        <v>481</v>
      </c>
      <c r="B309" s="54" t="s">
        <v>482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145</v>
      </c>
      <c r="L309" s="32"/>
      <c r="M309" s="33" t="s">
        <v>68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69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480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80</v>
      </c>
      <c r="Q310" s="686"/>
      <c r="R310" s="686"/>
      <c r="S310" s="686"/>
      <c r="T310" s="686"/>
      <c r="U310" s="686"/>
      <c r="V310" s="687"/>
      <c r="W310" s="37" t="s">
        <v>81</v>
      </c>
      <c r="X310" s="667">
        <f>IFERROR(X308/H308,"0")+IFERROR(X309/H309,"0")</f>
        <v>50</v>
      </c>
      <c r="Y310" s="667">
        <f>IFERROR(Y308/H308,"0")+IFERROR(Y309/H309,"0")</f>
        <v>50</v>
      </c>
      <c r="Z310" s="667">
        <f>IFERROR(IF(Z308="",0,Z308),"0")+IFERROR(IF(Z309="",0,Z309),"0")</f>
        <v>0.251</v>
      </c>
      <c r="AA310" s="668"/>
      <c r="AB310" s="668"/>
      <c r="AC310" s="668"/>
    </row>
    <row r="311" spans="1:68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80</v>
      </c>
      <c r="Q311" s="686"/>
      <c r="R311" s="686"/>
      <c r="S311" s="686"/>
      <c r="T311" s="686"/>
      <c r="U311" s="686"/>
      <c r="V311" s="687"/>
      <c r="W311" s="37" t="s">
        <v>69</v>
      </c>
      <c r="X311" s="667">
        <f>IFERROR(SUM(X308:X309),"0")</f>
        <v>105</v>
      </c>
      <c r="Y311" s="667">
        <f>IFERROR(SUM(Y308:Y309),"0")</f>
        <v>105</v>
      </c>
      <c r="Z311" s="37"/>
      <c r="AA311" s="668"/>
      <c r="AB311" s="668"/>
      <c r="AC311" s="668"/>
    </row>
    <row r="312" spans="1:68" ht="16.5" customHeight="1" x14ac:dyDescent="0.25">
      <c r="A312" s="716" t="s">
        <v>483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customHeight="1" x14ac:dyDescent="0.25">
      <c r="A313" s="682" t="s">
        <v>90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customHeight="1" x14ac:dyDescent="0.25">
      <c r="A314" s="54" t="s">
        <v>484</v>
      </c>
      <c r="B314" s="54" t="s">
        <v>485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93</v>
      </c>
      <c r="L314" s="32"/>
      <c r="M314" s="33" t="s">
        <v>94</v>
      </c>
      <c r="N314" s="33"/>
      <c r="O314" s="32">
        <v>55</v>
      </c>
      <c r="P314" s="93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69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486</v>
      </c>
      <c r="AB314" s="57"/>
      <c r="AC314" s="357" t="s">
        <v>487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80</v>
      </c>
      <c r="Q315" s="686"/>
      <c r="R315" s="686"/>
      <c r="S315" s="686"/>
      <c r="T315" s="686"/>
      <c r="U315" s="686"/>
      <c r="V315" s="687"/>
      <c r="W315" s="37" t="s">
        <v>81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80</v>
      </c>
      <c r="Q316" s="686"/>
      <c r="R316" s="686"/>
      <c r="S316" s="686"/>
      <c r="T316" s="686"/>
      <c r="U316" s="686"/>
      <c r="V316" s="687"/>
      <c r="W316" s="37" t="s">
        <v>69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customHeight="1" x14ac:dyDescent="0.25">
      <c r="A317" s="716" t="s">
        <v>488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customHeight="1" x14ac:dyDescent="0.25">
      <c r="A318" s="682" t="s">
        <v>90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customHeight="1" x14ac:dyDescent="0.25">
      <c r="A319" s="54" t="s">
        <v>489</v>
      </c>
      <c r="B319" s="54" t="s">
        <v>490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93</v>
      </c>
      <c r="L319" s="32"/>
      <c r="M319" s="33" t="s">
        <v>100</v>
      </c>
      <c r="N319" s="33"/>
      <c r="O319" s="32">
        <v>55</v>
      </c>
      <c r="P319" s="10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69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491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customHeight="1" x14ac:dyDescent="0.25">
      <c r="A320" s="54" t="s">
        <v>492</v>
      </c>
      <c r="B320" s="54" t="s">
        <v>493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93</v>
      </c>
      <c r="L320" s="32" t="s">
        <v>494</v>
      </c>
      <c r="M320" s="33" t="s">
        <v>100</v>
      </c>
      <c r="N320" s="33"/>
      <c r="O320" s="32">
        <v>55</v>
      </c>
      <c r="P320" s="9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69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495</v>
      </c>
      <c r="AG320" s="64"/>
      <c r="AJ320" s="68" t="s">
        <v>496</v>
      </c>
      <c r="AK320" s="68">
        <v>86.4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customHeight="1" x14ac:dyDescent="0.25">
      <c r="A321" s="54" t="s">
        <v>492</v>
      </c>
      <c r="B321" s="54" t="s">
        <v>497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93</v>
      </c>
      <c r="L321" s="32"/>
      <c r="M321" s="33" t="s">
        <v>386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69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498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customHeight="1" x14ac:dyDescent="0.25">
      <c r="A322" s="54" t="s">
        <v>499</v>
      </c>
      <c r="B322" s="54" t="s">
        <v>500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93</v>
      </c>
      <c r="L322" s="32"/>
      <c r="M322" s="33" t="s">
        <v>94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69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501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customHeight="1" x14ac:dyDescent="0.25">
      <c r="A323" s="54" t="s">
        <v>502</v>
      </c>
      <c r="B323" s="54" t="s">
        <v>503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98</v>
      </c>
      <c r="L323" s="32"/>
      <c r="M323" s="33" t="s">
        <v>94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69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504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505</v>
      </c>
      <c r="B324" s="54" t="s">
        <v>506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98</v>
      </c>
      <c r="L324" s="32"/>
      <c r="M324" s="33" t="s">
        <v>94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69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495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80</v>
      </c>
      <c r="Q325" s="686"/>
      <c r="R325" s="686"/>
      <c r="S325" s="686"/>
      <c r="T325" s="686"/>
      <c r="U325" s="686"/>
      <c r="V325" s="687"/>
      <c r="W325" s="37" t="s">
        <v>81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80</v>
      </c>
      <c r="Q326" s="686"/>
      <c r="R326" s="686"/>
      <c r="S326" s="686"/>
      <c r="T326" s="686"/>
      <c r="U326" s="686"/>
      <c r="V326" s="687"/>
      <c r="W326" s="37" t="s">
        <v>69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customHeight="1" x14ac:dyDescent="0.25">
      <c r="A327" s="682" t="s">
        <v>142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customHeight="1" x14ac:dyDescent="0.25">
      <c r="A328" s="54" t="s">
        <v>507</v>
      </c>
      <c r="B328" s="54" t="s">
        <v>508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98</v>
      </c>
      <c r="L328" s="32"/>
      <c r="M328" s="33" t="s">
        <v>68</v>
      </c>
      <c r="N328" s="33"/>
      <c r="O328" s="32">
        <v>35</v>
      </c>
      <c r="P328" s="6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69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509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510</v>
      </c>
      <c r="B329" s="54" t="s">
        <v>511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98</v>
      </c>
      <c r="L329" s="32"/>
      <c r="M329" s="33" t="s">
        <v>68</v>
      </c>
      <c r="N329" s="33"/>
      <c r="O329" s="32">
        <v>40</v>
      </c>
      <c r="P32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69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512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513</v>
      </c>
      <c r="B330" s="54" t="s">
        <v>514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98</v>
      </c>
      <c r="L330" s="32"/>
      <c r="M330" s="33" t="s">
        <v>68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69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515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516</v>
      </c>
      <c r="B331" s="54" t="s">
        <v>517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145</v>
      </c>
      <c r="L331" s="32"/>
      <c r="M331" s="33" t="s">
        <v>68</v>
      </c>
      <c r="N331" s="33"/>
      <c r="O331" s="32">
        <v>40</v>
      </c>
      <c r="P331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69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512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80</v>
      </c>
      <c r="Q332" s="686"/>
      <c r="R332" s="686"/>
      <c r="S332" s="686"/>
      <c r="T332" s="686"/>
      <c r="U332" s="686"/>
      <c r="V332" s="687"/>
      <c r="W332" s="37" t="s">
        <v>81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80</v>
      </c>
      <c r="Q333" s="686"/>
      <c r="R333" s="686"/>
      <c r="S333" s="686"/>
      <c r="T333" s="686"/>
      <c r="U333" s="686"/>
      <c r="V333" s="687"/>
      <c r="W333" s="37" t="s">
        <v>69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customHeight="1" x14ac:dyDescent="0.25">
      <c r="A334" s="682" t="s">
        <v>64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customHeight="1" x14ac:dyDescent="0.25">
      <c r="A335" s="54" t="s">
        <v>518</v>
      </c>
      <c r="B335" s="54" t="s">
        <v>519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93</v>
      </c>
      <c r="L335" s="32"/>
      <c r="M335" s="33" t="s">
        <v>100</v>
      </c>
      <c r="N335" s="33"/>
      <c r="O335" s="32">
        <v>40</v>
      </c>
      <c r="P335" s="9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69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520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521</v>
      </c>
      <c r="B336" s="54" t="s">
        <v>522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93</v>
      </c>
      <c r="L336" s="32"/>
      <c r="M336" s="33" t="s">
        <v>100</v>
      </c>
      <c r="N336" s="33"/>
      <c r="O336" s="32">
        <v>40</v>
      </c>
      <c r="P336" s="9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69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523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524</v>
      </c>
      <c r="B337" s="54" t="s">
        <v>525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93</v>
      </c>
      <c r="L337" s="32"/>
      <c r="M337" s="33" t="s">
        <v>100</v>
      </c>
      <c r="N337" s="33"/>
      <c r="O337" s="32">
        <v>40</v>
      </c>
      <c r="P337" s="7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69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526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527</v>
      </c>
      <c r="B338" s="54" t="s">
        <v>528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67</v>
      </c>
      <c r="L338" s="32"/>
      <c r="M338" s="33" t="s">
        <v>100</v>
      </c>
      <c r="N338" s="33"/>
      <c r="O338" s="32">
        <v>40</v>
      </c>
      <c r="P338" s="10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69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529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customHeight="1" x14ac:dyDescent="0.25">
      <c r="A339" s="54" t="s">
        <v>530</v>
      </c>
      <c r="B339" s="54" t="s">
        <v>531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67</v>
      </c>
      <c r="L339" s="32"/>
      <c r="M339" s="33" t="s">
        <v>127</v>
      </c>
      <c r="N339" s="33"/>
      <c r="O339" s="32">
        <v>40</v>
      </c>
      <c r="P339" s="7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69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532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80</v>
      </c>
      <c r="Q340" s="686"/>
      <c r="R340" s="686"/>
      <c r="S340" s="686"/>
      <c r="T340" s="686"/>
      <c r="U340" s="686"/>
      <c r="V340" s="687"/>
      <c r="W340" s="37" t="s">
        <v>81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80</v>
      </c>
      <c r="Q341" s="686"/>
      <c r="R341" s="686"/>
      <c r="S341" s="686"/>
      <c r="T341" s="686"/>
      <c r="U341" s="686"/>
      <c r="V341" s="687"/>
      <c r="W341" s="37" t="s">
        <v>69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customHeight="1" x14ac:dyDescent="0.25">
      <c r="A342" s="682" t="s">
        <v>168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customHeight="1" x14ac:dyDescent="0.25">
      <c r="A343" s="54" t="s">
        <v>533</v>
      </c>
      <c r="B343" s="54" t="s">
        <v>534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93</v>
      </c>
      <c r="L343" s="32"/>
      <c r="M343" s="33" t="s">
        <v>100</v>
      </c>
      <c r="N343" s="33"/>
      <c r="O343" s="32">
        <v>30</v>
      </c>
      <c r="P343" s="9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69</v>
      </c>
      <c r="X343" s="665">
        <v>40</v>
      </c>
      <c r="Y343" s="666">
        <f>IFERROR(IF(X343="",0,CEILING((X343/$H343),1)*$H343),"")</f>
        <v>42</v>
      </c>
      <c r="Z343" s="36">
        <f>IFERROR(IF(Y343=0,"",ROUNDUP(Y343/H343,0)*0.01898),"")</f>
        <v>9.4899999999999998E-2</v>
      </c>
      <c r="AA343" s="56"/>
      <c r="AB343" s="57"/>
      <c r="AC343" s="389" t="s">
        <v>535</v>
      </c>
      <c r="AG343" s="64"/>
      <c r="AJ343" s="68"/>
      <c r="AK343" s="68">
        <v>0</v>
      </c>
      <c r="BB343" s="390" t="s">
        <v>1</v>
      </c>
      <c r="BM343" s="64">
        <f>IFERROR(X343*I343/H343,"0")</f>
        <v>42.471428571428568</v>
      </c>
      <c r="BN343" s="64">
        <f>IFERROR(Y343*I343/H343,"0")</f>
        <v>44.594999999999999</v>
      </c>
      <c r="BO343" s="64">
        <f>IFERROR(1/J343*(X343/H343),"0")</f>
        <v>7.4404761904761904E-2</v>
      </c>
      <c r="BP343" s="64">
        <f>IFERROR(1/J343*(Y343/H343),"0")</f>
        <v>7.8125E-2</v>
      </c>
    </row>
    <row r="344" spans="1:68" ht="27" customHeight="1" x14ac:dyDescent="0.25">
      <c r="A344" s="54" t="s">
        <v>536</v>
      </c>
      <c r="B344" s="54" t="s">
        <v>537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93</v>
      </c>
      <c r="L344" s="32"/>
      <c r="M344" s="33" t="s">
        <v>100</v>
      </c>
      <c r="N344" s="33"/>
      <c r="O344" s="32">
        <v>30</v>
      </c>
      <c r="P344" s="10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69</v>
      </c>
      <c r="X344" s="665">
        <v>450</v>
      </c>
      <c r="Y344" s="666">
        <f>IFERROR(IF(X344="",0,CEILING((X344/$H344),1)*$H344),"")</f>
        <v>452.4</v>
      </c>
      <c r="Z344" s="36">
        <f>IFERROR(IF(Y344=0,"",ROUNDUP(Y344/H344,0)*0.01898),"")</f>
        <v>1.10084</v>
      </c>
      <c r="AA344" s="56"/>
      <c r="AB344" s="57"/>
      <c r="AC344" s="391" t="s">
        <v>538</v>
      </c>
      <c r="AG344" s="64"/>
      <c r="AJ344" s="68"/>
      <c r="AK344" s="68">
        <v>0</v>
      </c>
      <c r="BB344" s="392" t="s">
        <v>1</v>
      </c>
      <c r="BM344" s="64">
        <f>IFERROR(X344*I344/H344,"0")</f>
        <v>479.94230769230774</v>
      </c>
      <c r="BN344" s="64">
        <f>IFERROR(Y344*I344/H344,"0")</f>
        <v>482.50200000000001</v>
      </c>
      <c r="BO344" s="64">
        <f>IFERROR(1/J344*(X344/H344),"0")</f>
        <v>0.90144230769230771</v>
      </c>
      <c r="BP344" s="64">
        <f>IFERROR(1/J344*(Y344/H344),"0")</f>
        <v>0.90625</v>
      </c>
    </row>
    <row r="345" spans="1:68" ht="16.5" customHeight="1" x14ac:dyDescent="0.25">
      <c r="A345" s="54" t="s">
        <v>539</v>
      </c>
      <c r="B345" s="54" t="s">
        <v>540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93</v>
      </c>
      <c r="L345" s="32"/>
      <c r="M345" s="33" t="s">
        <v>127</v>
      </c>
      <c r="N345" s="33"/>
      <c r="O345" s="32">
        <v>30</v>
      </c>
      <c r="P345" s="92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69</v>
      </c>
      <c r="X345" s="665">
        <v>40</v>
      </c>
      <c r="Y345" s="666">
        <f>IFERROR(IF(X345="",0,CEILING((X345/$H345),1)*$H345),"")</f>
        <v>42</v>
      </c>
      <c r="Z345" s="36">
        <f>IFERROR(IF(Y345=0,"",ROUNDUP(Y345/H345,0)*0.01898),"")</f>
        <v>9.4899999999999998E-2</v>
      </c>
      <c r="AA345" s="56"/>
      <c r="AB345" s="57"/>
      <c r="AC345" s="393" t="s">
        <v>541</v>
      </c>
      <c r="AG345" s="64"/>
      <c r="AJ345" s="68"/>
      <c r="AK345" s="68">
        <v>0</v>
      </c>
      <c r="BB345" s="394" t="s">
        <v>1</v>
      </c>
      <c r="BM345" s="64">
        <f>IFERROR(X345*I345/H345,"0")</f>
        <v>42.471428571428568</v>
      </c>
      <c r="BN345" s="64">
        <f>IFERROR(Y345*I345/H345,"0")</f>
        <v>44.594999999999999</v>
      </c>
      <c r="BO345" s="64">
        <f>IFERROR(1/J345*(X345/H345),"0")</f>
        <v>7.4404761904761904E-2</v>
      </c>
      <c r="BP345" s="64">
        <f>IFERROR(1/J345*(Y345/H345),"0")</f>
        <v>7.8125E-2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80</v>
      </c>
      <c r="Q346" s="686"/>
      <c r="R346" s="686"/>
      <c r="S346" s="686"/>
      <c r="T346" s="686"/>
      <c r="U346" s="686"/>
      <c r="V346" s="687"/>
      <c r="W346" s="37" t="s">
        <v>81</v>
      </c>
      <c r="X346" s="667">
        <f>IFERROR(X343/H343,"0")+IFERROR(X344/H344,"0")+IFERROR(X345/H345,"0")</f>
        <v>67.216117216117212</v>
      </c>
      <c r="Y346" s="667">
        <f>IFERROR(Y343/H343,"0")+IFERROR(Y344/H344,"0")+IFERROR(Y345/H345,"0")</f>
        <v>68</v>
      </c>
      <c r="Z346" s="667">
        <f>IFERROR(IF(Z343="",0,Z343),"0")+IFERROR(IF(Z344="",0,Z344),"0")+IFERROR(IF(Z345="",0,Z345),"0")</f>
        <v>1.29064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80</v>
      </c>
      <c r="Q347" s="686"/>
      <c r="R347" s="686"/>
      <c r="S347" s="686"/>
      <c r="T347" s="686"/>
      <c r="U347" s="686"/>
      <c r="V347" s="687"/>
      <c r="W347" s="37" t="s">
        <v>69</v>
      </c>
      <c r="X347" s="667">
        <f>IFERROR(SUM(X343:X345),"0")</f>
        <v>530</v>
      </c>
      <c r="Y347" s="667">
        <f>IFERROR(SUM(Y343:Y345),"0")</f>
        <v>536.4</v>
      </c>
      <c r="Z347" s="37"/>
      <c r="AA347" s="668"/>
      <c r="AB347" s="668"/>
      <c r="AC347" s="668"/>
    </row>
    <row r="348" spans="1:68" ht="14.25" customHeight="1" x14ac:dyDescent="0.25">
      <c r="A348" s="682" t="s">
        <v>82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customHeight="1" x14ac:dyDescent="0.25">
      <c r="A349" s="54" t="s">
        <v>542</v>
      </c>
      <c r="B349" s="54" t="s">
        <v>543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98</v>
      </c>
      <c r="L349" s="32"/>
      <c r="M349" s="33" t="s">
        <v>85</v>
      </c>
      <c r="N349" s="33"/>
      <c r="O349" s="32">
        <v>180</v>
      </c>
      <c r="P349" s="993" t="s">
        <v>544</v>
      </c>
      <c r="Q349" s="672"/>
      <c r="R349" s="672"/>
      <c r="S349" s="672"/>
      <c r="T349" s="673"/>
      <c r="U349" s="34"/>
      <c r="V349" s="34"/>
      <c r="W349" s="35" t="s">
        <v>69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545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98</v>
      </c>
      <c r="L350" s="32"/>
      <c r="M350" s="33" t="s">
        <v>85</v>
      </c>
      <c r="N350" s="33"/>
      <c r="O350" s="32">
        <v>180</v>
      </c>
      <c r="P350" s="791" t="s">
        <v>548</v>
      </c>
      <c r="Q350" s="672"/>
      <c r="R350" s="672"/>
      <c r="S350" s="672"/>
      <c r="T350" s="673"/>
      <c r="U350" s="34"/>
      <c r="V350" s="34"/>
      <c r="W350" s="35" t="s">
        <v>69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549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550</v>
      </c>
      <c r="B351" s="54" t="s">
        <v>551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67</v>
      </c>
      <c r="L351" s="32"/>
      <c r="M351" s="33" t="s">
        <v>85</v>
      </c>
      <c r="N351" s="33"/>
      <c r="O351" s="32">
        <v>180</v>
      </c>
      <c r="P351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69</v>
      </c>
      <c r="X351" s="665">
        <v>17</v>
      </c>
      <c r="Y351" s="666">
        <f>IFERROR(IF(X351="",0,CEILING((X351/$H351),1)*$H351),"")</f>
        <v>17.849999999999998</v>
      </c>
      <c r="Z351" s="36">
        <f>IFERROR(IF(Y351=0,"",ROUNDUP(Y351/H351,0)*0.00651),"")</f>
        <v>4.5569999999999999E-2</v>
      </c>
      <c r="AA351" s="56"/>
      <c r="AB351" s="57"/>
      <c r="AC351" s="399" t="s">
        <v>552</v>
      </c>
      <c r="AG351" s="64"/>
      <c r="AJ351" s="68"/>
      <c r="AK351" s="68">
        <v>0</v>
      </c>
      <c r="BB351" s="400" t="s">
        <v>1</v>
      </c>
      <c r="BM351" s="64">
        <f>IFERROR(X351*I351/H351,"0")</f>
        <v>19.700000000000003</v>
      </c>
      <c r="BN351" s="64">
        <f>IFERROR(Y351*I351/H351,"0")</f>
        <v>20.684999999999999</v>
      </c>
      <c r="BO351" s="64">
        <f>IFERROR(1/J351*(X351/H351),"0")</f>
        <v>3.6630036630036632E-2</v>
      </c>
      <c r="BP351" s="64">
        <f>IFERROR(1/J351*(Y351/H351),"0")</f>
        <v>3.8461538461538464E-2</v>
      </c>
    </row>
    <row r="352" spans="1:68" ht="27" customHeight="1" x14ac:dyDescent="0.25">
      <c r="A352" s="54" t="s">
        <v>553</v>
      </c>
      <c r="B352" s="54" t="s">
        <v>554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67</v>
      </c>
      <c r="L352" s="32"/>
      <c r="M352" s="33" t="s">
        <v>85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69</v>
      </c>
      <c r="X352" s="665">
        <v>102</v>
      </c>
      <c r="Y352" s="666">
        <f>IFERROR(IF(X352="",0,CEILING((X352/$H352),1)*$H352),"")</f>
        <v>102</v>
      </c>
      <c r="Z352" s="36">
        <f>IFERROR(IF(Y352=0,"",ROUNDUP(Y352/H352,0)*0.00651),"")</f>
        <v>0.26040000000000002</v>
      </c>
      <c r="AA352" s="56"/>
      <c r="AB352" s="57"/>
      <c r="AC352" s="401" t="s">
        <v>549</v>
      </c>
      <c r="AG352" s="64"/>
      <c r="AJ352" s="68"/>
      <c r="AK352" s="68">
        <v>0</v>
      </c>
      <c r="BB352" s="402" t="s">
        <v>1</v>
      </c>
      <c r="BM352" s="64">
        <f>IFERROR(X352*I352/H352,"0")</f>
        <v>115.2</v>
      </c>
      <c r="BN352" s="64">
        <f>IFERROR(Y352*I352/H352,"0")</f>
        <v>115.2</v>
      </c>
      <c r="BO352" s="64">
        <f>IFERROR(1/J352*(X352/H352),"0")</f>
        <v>0.2197802197802198</v>
      </c>
      <c r="BP352" s="64">
        <f>IFERROR(1/J352*(Y352/H352),"0")</f>
        <v>0.2197802197802198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80</v>
      </c>
      <c r="Q353" s="686"/>
      <c r="R353" s="686"/>
      <c r="S353" s="686"/>
      <c r="T353" s="686"/>
      <c r="U353" s="686"/>
      <c r="V353" s="687"/>
      <c r="W353" s="37" t="s">
        <v>81</v>
      </c>
      <c r="X353" s="667">
        <f>IFERROR(X349/H349,"0")+IFERROR(X350/H350,"0")+IFERROR(X351/H351,"0")+IFERROR(X352/H352,"0")</f>
        <v>46.666666666666664</v>
      </c>
      <c r="Y353" s="667">
        <f>IFERROR(Y349/H349,"0")+IFERROR(Y350/H350,"0")+IFERROR(Y351/H351,"0")+IFERROR(Y352/H352,"0")</f>
        <v>47</v>
      </c>
      <c r="Z353" s="667">
        <f>IFERROR(IF(Z349="",0,Z349),"0")+IFERROR(IF(Z350="",0,Z350),"0")+IFERROR(IF(Z351="",0,Z351),"0")+IFERROR(IF(Z352="",0,Z352),"0")</f>
        <v>0.30597000000000002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80</v>
      </c>
      <c r="Q354" s="686"/>
      <c r="R354" s="686"/>
      <c r="S354" s="686"/>
      <c r="T354" s="686"/>
      <c r="U354" s="686"/>
      <c r="V354" s="687"/>
      <c r="W354" s="37" t="s">
        <v>69</v>
      </c>
      <c r="X354" s="667">
        <f>IFERROR(SUM(X349:X352),"0")</f>
        <v>119</v>
      </c>
      <c r="Y354" s="667">
        <f>IFERROR(SUM(Y349:Y352),"0")</f>
        <v>119.85</v>
      </c>
      <c r="Z354" s="37"/>
      <c r="AA354" s="668"/>
      <c r="AB354" s="668"/>
      <c r="AC354" s="668"/>
    </row>
    <row r="355" spans="1:68" ht="14.25" customHeight="1" x14ac:dyDescent="0.25">
      <c r="A355" s="682" t="s">
        <v>555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customHeight="1" x14ac:dyDescent="0.25">
      <c r="A356" s="54" t="s">
        <v>556</v>
      </c>
      <c r="B356" s="54" t="s">
        <v>557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67</v>
      </c>
      <c r="L356" s="32"/>
      <c r="M356" s="33" t="s">
        <v>558</v>
      </c>
      <c r="N356" s="33"/>
      <c r="O356" s="32">
        <v>730</v>
      </c>
      <c r="P356" s="8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69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67</v>
      </c>
      <c r="L357" s="32"/>
      <c r="M357" s="33" t="s">
        <v>558</v>
      </c>
      <c r="N357" s="33"/>
      <c r="O357" s="32">
        <v>730</v>
      </c>
      <c r="P357" s="10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69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562</v>
      </c>
      <c r="B358" s="54" t="s">
        <v>563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67</v>
      </c>
      <c r="L358" s="32"/>
      <c r="M358" s="33" t="s">
        <v>558</v>
      </c>
      <c r="N358" s="33"/>
      <c r="O358" s="32">
        <v>730</v>
      </c>
      <c r="P358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69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80</v>
      </c>
      <c r="Q359" s="686"/>
      <c r="R359" s="686"/>
      <c r="S359" s="686"/>
      <c r="T359" s="686"/>
      <c r="U359" s="686"/>
      <c r="V359" s="687"/>
      <c r="W359" s="37" t="s">
        <v>81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80</v>
      </c>
      <c r="Q360" s="686"/>
      <c r="R360" s="686"/>
      <c r="S360" s="686"/>
      <c r="T360" s="686"/>
      <c r="U360" s="686"/>
      <c r="V360" s="687"/>
      <c r="W360" s="37" t="s">
        <v>69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customHeight="1" x14ac:dyDescent="0.25">
      <c r="A361" s="716" t="s">
        <v>564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customHeight="1" x14ac:dyDescent="0.25">
      <c r="A362" s="682" t="s">
        <v>142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customHeight="1" x14ac:dyDescent="0.25">
      <c r="A363" s="54" t="s">
        <v>565</v>
      </c>
      <c r="B363" s="54" t="s">
        <v>566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67</v>
      </c>
      <c r="L363" s="32"/>
      <c r="M363" s="33" t="s">
        <v>68</v>
      </c>
      <c r="N363" s="33"/>
      <c r="O363" s="32">
        <v>40</v>
      </c>
      <c r="P363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69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567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80</v>
      </c>
      <c r="Q364" s="686"/>
      <c r="R364" s="686"/>
      <c r="S364" s="686"/>
      <c r="T364" s="686"/>
      <c r="U364" s="686"/>
      <c r="V364" s="687"/>
      <c r="W364" s="37" t="s">
        <v>81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80</v>
      </c>
      <c r="Q365" s="686"/>
      <c r="R365" s="686"/>
      <c r="S365" s="686"/>
      <c r="T365" s="686"/>
      <c r="U365" s="686"/>
      <c r="V365" s="687"/>
      <c r="W365" s="37" t="s">
        <v>69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customHeight="1" x14ac:dyDescent="0.25">
      <c r="A366" s="682" t="s">
        <v>64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customHeight="1" x14ac:dyDescent="0.25">
      <c r="A367" s="54" t="s">
        <v>568</v>
      </c>
      <c r="B367" s="54" t="s">
        <v>569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93</v>
      </c>
      <c r="L367" s="32"/>
      <c r="M367" s="33" t="s">
        <v>127</v>
      </c>
      <c r="N367" s="33"/>
      <c r="O367" s="32">
        <v>45</v>
      </c>
      <c r="P367" s="10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69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571</v>
      </c>
      <c r="B368" s="54" t="s">
        <v>572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67</v>
      </c>
      <c r="L368" s="32"/>
      <c r="M368" s="33" t="s">
        <v>100</v>
      </c>
      <c r="N368" s="33"/>
      <c r="O368" s="32">
        <v>45</v>
      </c>
      <c r="P368" s="10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69</v>
      </c>
      <c r="X368" s="665">
        <v>105</v>
      </c>
      <c r="Y368" s="666">
        <f>IFERROR(IF(X368="",0,CEILING((X368/$H368),1)*$H368),"")</f>
        <v>105</v>
      </c>
      <c r="Z368" s="36">
        <f>IFERROR(IF(Y368=0,"",ROUNDUP(Y368/H368,0)*0.00651),"")</f>
        <v>0.32550000000000001</v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117.59999999999998</v>
      </c>
      <c r="BN368" s="64">
        <f>IFERROR(Y368*I368/H368,"0")</f>
        <v>117.59999999999998</v>
      </c>
      <c r="BO368" s="64">
        <f>IFERROR(1/J368*(X368/H368),"0")</f>
        <v>0.27472527472527475</v>
      </c>
      <c r="BP368" s="64">
        <f>IFERROR(1/J368*(Y368/H368),"0")</f>
        <v>0.27472527472527475</v>
      </c>
    </row>
    <row r="369" spans="1:68" ht="27" customHeight="1" x14ac:dyDescent="0.25">
      <c r="A369" s="54" t="s">
        <v>574</v>
      </c>
      <c r="B369" s="54" t="s">
        <v>575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67</v>
      </c>
      <c r="L369" s="32"/>
      <c r="M369" s="33" t="s">
        <v>127</v>
      </c>
      <c r="N369" s="33"/>
      <c r="O369" s="32">
        <v>40</v>
      </c>
      <c r="P369" s="9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69</v>
      </c>
      <c r="X369" s="665">
        <v>350</v>
      </c>
      <c r="Y369" s="666">
        <f>IFERROR(IF(X369="",0,CEILING((X369/$H369),1)*$H369),"")</f>
        <v>350.7</v>
      </c>
      <c r="Z369" s="36">
        <f>IFERROR(IF(Y369=0,"",ROUNDUP(Y369/H369,0)*0.00651),"")</f>
        <v>1.08717</v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390</v>
      </c>
      <c r="BN369" s="64">
        <f>IFERROR(Y369*I369/H369,"0")</f>
        <v>390.78</v>
      </c>
      <c r="BO369" s="64">
        <f>IFERROR(1/J369*(X369/H369),"0")</f>
        <v>0.91575091575091572</v>
      </c>
      <c r="BP369" s="64">
        <f>IFERROR(1/J369*(Y369/H369),"0")</f>
        <v>0.91758241758241765</v>
      </c>
    </row>
    <row r="370" spans="1:68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80</v>
      </c>
      <c r="Q370" s="686"/>
      <c r="R370" s="686"/>
      <c r="S370" s="686"/>
      <c r="T370" s="686"/>
      <c r="U370" s="686"/>
      <c r="V370" s="687"/>
      <c r="W370" s="37" t="s">
        <v>81</v>
      </c>
      <c r="X370" s="667">
        <f>IFERROR(X367/H367,"0")+IFERROR(X368/H368,"0")+IFERROR(X369/H369,"0")</f>
        <v>216.66666666666666</v>
      </c>
      <c r="Y370" s="667">
        <f>IFERROR(Y367/H367,"0")+IFERROR(Y368/H368,"0")+IFERROR(Y369/H369,"0")</f>
        <v>217</v>
      </c>
      <c r="Z370" s="667">
        <f>IFERROR(IF(Z367="",0,Z367),"0")+IFERROR(IF(Z368="",0,Z368),"0")+IFERROR(IF(Z369="",0,Z369),"0")</f>
        <v>1.4126699999999999</v>
      </c>
      <c r="AA370" s="668"/>
      <c r="AB370" s="668"/>
      <c r="AC370" s="668"/>
    </row>
    <row r="371" spans="1:68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80</v>
      </c>
      <c r="Q371" s="686"/>
      <c r="R371" s="686"/>
      <c r="S371" s="686"/>
      <c r="T371" s="686"/>
      <c r="U371" s="686"/>
      <c r="V371" s="687"/>
      <c r="W371" s="37" t="s">
        <v>69</v>
      </c>
      <c r="X371" s="667">
        <f>IFERROR(SUM(X367:X369),"0")</f>
        <v>455</v>
      </c>
      <c r="Y371" s="667">
        <f>IFERROR(SUM(Y367:Y369),"0")</f>
        <v>455.7</v>
      </c>
      <c r="Z371" s="37"/>
      <c r="AA371" s="668"/>
      <c r="AB371" s="668"/>
      <c r="AC371" s="668"/>
    </row>
    <row r="372" spans="1:68" ht="27.75" customHeight="1" x14ac:dyDescent="0.2">
      <c r="A372" s="800" t="s">
        <v>577</v>
      </c>
      <c r="B372" s="801"/>
      <c r="C372" s="801"/>
      <c r="D372" s="801"/>
      <c r="E372" s="801"/>
      <c r="F372" s="801"/>
      <c r="G372" s="801"/>
      <c r="H372" s="801"/>
      <c r="I372" s="801"/>
      <c r="J372" s="801"/>
      <c r="K372" s="801"/>
      <c r="L372" s="801"/>
      <c r="M372" s="801"/>
      <c r="N372" s="801"/>
      <c r="O372" s="801"/>
      <c r="P372" s="801"/>
      <c r="Q372" s="801"/>
      <c r="R372" s="801"/>
      <c r="S372" s="801"/>
      <c r="T372" s="801"/>
      <c r="U372" s="801"/>
      <c r="V372" s="801"/>
      <c r="W372" s="801"/>
      <c r="X372" s="801"/>
      <c r="Y372" s="801"/>
      <c r="Z372" s="801"/>
      <c r="AA372" s="48"/>
      <c r="AB372" s="48"/>
      <c r="AC372" s="48"/>
    </row>
    <row r="373" spans="1:68" ht="16.5" customHeight="1" x14ac:dyDescent="0.25">
      <c r="A373" s="716" t="s">
        <v>578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customHeight="1" x14ac:dyDescent="0.25">
      <c r="A374" s="682" t="s">
        <v>90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27" customHeight="1" x14ac:dyDescent="0.25">
      <c r="A375" s="54" t="s">
        <v>579</v>
      </c>
      <c r="B375" s="54" t="s">
        <v>580</v>
      </c>
      <c r="C375" s="31">
        <v>4301011946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93</v>
      </c>
      <c r="L375" s="32"/>
      <c r="M375" s="33" t="s">
        <v>386</v>
      </c>
      <c r="N375" s="33"/>
      <c r="O375" s="32">
        <v>60</v>
      </c>
      <c r="P375" s="8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672"/>
      <c r="R375" s="672"/>
      <c r="S375" s="672"/>
      <c r="T375" s="673"/>
      <c r="U375" s="34"/>
      <c r="V375" s="34"/>
      <c r="W375" s="35" t="s">
        <v>69</v>
      </c>
      <c r="X375" s="665">
        <v>0</v>
      </c>
      <c r="Y375" s="666">
        <f t="shared" ref="Y375:Y384" si="52">IFERROR(IF(X375="",0,CEILING((X375/$H375),1)*$H375),"")</f>
        <v>0</v>
      </c>
      <c r="Z375" s="36" t="str">
        <f>IFERROR(IF(Y375=0,"",ROUNDUP(Y375/H375,0)*0.02039),"")</f>
        <v/>
      </c>
      <c r="AA375" s="56"/>
      <c r="AB375" s="57"/>
      <c r="AC375" s="417" t="s">
        <v>581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0</v>
      </c>
      <c r="BN375" s="64">
        <f t="shared" ref="BN375:BN384" si="54">IFERROR(Y375*I375/H375,"0")</f>
        <v>0</v>
      </c>
      <c r="BO375" s="64">
        <f t="shared" ref="BO375:BO384" si="55">IFERROR(1/J375*(X375/H375),"0")</f>
        <v>0</v>
      </c>
      <c r="BP375" s="64">
        <f t="shared" ref="BP375:BP384" si="56">IFERROR(1/J375*(Y375/H375),"0")</f>
        <v>0</v>
      </c>
    </row>
    <row r="376" spans="1:68" ht="37.5" customHeight="1" x14ac:dyDescent="0.25">
      <c r="A376" s="54" t="s">
        <v>579</v>
      </c>
      <c r="B376" s="54" t="s">
        <v>582</v>
      </c>
      <c r="C376" s="31">
        <v>4301011869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93</v>
      </c>
      <c r="L376" s="32" t="s">
        <v>99</v>
      </c>
      <c r="M376" s="33" t="s">
        <v>68</v>
      </c>
      <c r="N376" s="33"/>
      <c r="O376" s="32">
        <v>60</v>
      </c>
      <c r="P376" s="8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672"/>
      <c r="R376" s="672"/>
      <c r="S376" s="672"/>
      <c r="T376" s="673"/>
      <c r="U376" s="34"/>
      <c r="V376" s="34"/>
      <c r="W376" s="35" t="s">
        <v>69</v>
      </c>
      <c r="X376" s="665">
        <v>1900</v>
      </c>
      <c r="Y376" s="666">
        <f t="shared" si="52"/>
        <v>1905</v>
      </c>
      <c r="Z376" s="36">
        <f>IFERROR(IF(Y376=0,"",ROUNDUP(Y376/H376,0)*0.02175),"")</f>
        <v>2.7622499999999999</v>
      </c>
      <c r="AA376" s="56"/>
      <c r="AB376" s="57"/>
      <c r="AC376" s="419" t="s">
        <v>583</v>
      </c>
      <c r="AG376" s="64"/>
      <c r="AJ376" s="68" t="s">
        <v>101</v>
      </c>
      <c r="AK376" s="68">
        <v>720</v>
      </c>
      <c r="BB376" s="420" t="s">
        <v>1</v>
      </c>
      <c r="BM376" s="64">
        <f t="shared" si="53"/>
        <v>1960.8</v>
      </c>
      <c r="BN376" s="64">
        <f t="shared" si="54"/>
        <v>1965.96</v>
      </c>
      <c r="BO376" s="64">
        <f t="shared" si="55"/>
        <v>2.6388888888888888</v>
      </c>
      <c r="BP376" s="64">
        <f t="shared" si="56"/>
        <v>2.645833333333333</v>
      </c>
    </row>
    <row r="377" spans="1:68" ht="27" customHeight="1" x14ac:dyDescent="0.25">
      <c r="A377" s="54" t="s">
        <v>584</v>
      </c>
      <c r="B377" s="54" t="s">
        <v>585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93</v>
      </c>
      <c r="L377" s="32"/>
      <c r="M377" s="33" t="s">
        <v>386</v>
      </c>
      <c r="N377" s="33"/>
      <c r="O377" s="32">
        <v>60</v>
      </c>
      <c r="P377" s="8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69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581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584</v>
      </c>
      <c r="B378" s="54" t="s">
        <v>586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93</v>
      </c>
      <c r="L378" s="32" t="s">
        <v>99</v>
      </c>
      <c r="M378" s="33" t="s">
        <v>68</v>
      </c>
      <c r="N378" s="33"/>
      <c r="O378" s="32">
        <v>60</v>
      </c>
      <c r="P378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69</v>
      </c>
      <c r="X378" s="665">
        <v>1200</v>
      </c>
      <c r="Y378" s="666">
        <f t="shared" si="52"/>
        <v>1200</v>
      </c>
      <c r="Z378" s="36">
        <f>IFERROR(IF(Y378=0,"",ROUNDUP(Y378/H378,0)*0.02175),"")</f>
        <v>1.7399999999999998</v>
      </c>
      <c r="AA378" s="56"/>
      <c r="AB378" s="57"/>
      <c r="AC378" s="423" t="s">
        <v>587</v>
      </c>
      <c r="AG378" s="64"/>
      <c r="AJ378" s="68" t="s">
        <v>101</v>
      </c>
      <c r="AK378" s="68">
        <v>720</v>
      </c>
      <c r="BB378" s="424" t="s">
        <v>1</v>
      </c>
      <c r="BM378" s="64">
        <f t="shared" si="53"/>
        <v>1238.4000000000001</v>
      </c>
      <c r="BN378" s="64">
        <f t="shared" si="54"/>
        <v>1238.4000000000001</v>
      </c>
      <c r="BO378" s="64">
        <f t="shared" si="55"/>
        <v>1.6666666666666665</v>
      </c>
      <c r="BP378" s="64">
        <f t="shared" si="56"/>
        <v>1.6666666666666665</v>
      </c>
    </row>
    <row r="379" spans="1:68" ht="27" customHeight="1" x14ac:dyDescent="0.25">
      <c r="A379" s="54" t="s">
        <v>588</v>
      </c>
      <c r="B379" s="54" t="s">
        <v>589</v>
      </c>
      <c r="C379" s="31">
        <v>4301011832</v>
      </c>
      <c r="D379" s="669">
        <v>4607091383997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93</v>
      </c>
      <c r="L379" s="32"/>
      <c r="M379" s="33" t="s">
        <v>127</v>
      </c>
      <c r="N379" s="33"/>
      <c r="O379" s="32">
        <v>60</v>
      </c>
      <c r="P379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672"/>
      <c r="R379" s="672"/>
      <c r="S379" s="672"/>
      <c r="T379" s="673"/>
      <c r="U379" s="34"/>
      <c r="V379" s="34"/>
      <c r="W379" s="35" t="s">
        <v>69</v>
      </c>
      <c r="X379" s="665">
        <v>200</v>
      </c>
      <c r="Y379" s="666">
        <f t="shared" si="52"/>
        <v>210</v>
      </c>
      <c r="Z379" s="36">
        <f>IFERROR(IF(Y379=0,"",ROUNDUP(Y379/H379,0)*0.02175),"")</f>
        <v>0.30449999999999999</v>
      </c>
      <c r="AA379" s="56"/>
      <c r="AB379" s="57"/>
      <c r="AC379" s="425" t="s">
        <v>590</v>
      </c>
      <c r="AG379" s="64"/>
      <c r="AJ379" s="68"/>
      <c r="AK379" s="68">
        <v>0</v>
      </c>
      <c r="BB379" s="426" t="s">
        <v>1</v>
      </c>
      <c r="BM379" s="64">
        <f t="shared" si="53"/>
        <v>206.4</v>
      </c>
      <c r="BN379" s="64">
        <f t="shared" si="54"/>
        <v>216.72</v>
      </c>
      <c r="BO379" s="64">
        <f t="shared" si="55"/>
        <v>0.27777777777777779</v>
      </c>
      <c r="BP379" s="64">
        <f t="shared" si="56"/>
        <v>0.29166666666666663</v>
      </c>
    </row>
    <row r="380" spans="1:68" ht="37.5" customHeight="1" x14ac:dyDescent="0.25">
      <c r="A380" s="54" t="s">
        <v>591</v>
      </c>
      <c r="B380" s="54" t="s">
        <v>592</v>
      </c>
      <c r="C380" s="31">
        <v>4301011867</v>
      </c>
      <c r="D380" s="669">
        <v>4680115884830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93</v>
      </c>
      <c r="L380" s="32" t="s">
        <v>99</v>
      </c>
      <c r="M380" s="33" t="s">
        <v>68</v>
      </c>
      <c r="N380" s="33"/>
      <c r="O380" s="32">
        <v>60</v>
      </c>
      <c r="P380" s="8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672"/>
      <c r="R380" s="672"/>
      <c r="S380" s="672"/>
      <c r="T380" s="673"/>
      <c r="U380" s="34"/>
      <c r="V380" s="34"/>
      <c r="W380" s="35" t="s">
        <v>69</v>
      </c>
      <c r="X380" s="665">
        <v>1000</v>
      </c>
      <c r="Y380" s="666">
        <f t="shared" si="52"/>
        <v>1005</v>
      </c>
      <c r="Z380" s="36">
        <f>IFERROR(IF(Y380=0,"",ROUNDUP(Y380/H380,0)*0.02175),"")</f>
        <v>1.4572499999999999</v>
      </c>
      <c r="AA380" s="56"/>
      <c r="AB380" s="57"/>
      <c r="AC380" s="427" t="s">
        <v>593</v>
      </c>
      <c r="AG380" s="64"/>
      <c r="AJ380" s="68" t="s">
        <v>101</v>
      </c>
      <c r="AK380" s="68">
        <v>720</v>
      </c>
      <c r="BB380" s="428" t="s">
        <v>1</v>
      </c>
      <c r="BM380" s="64">
        <f t="shared" si="53"/>
        <v>1032</v>
      </c>
      <c r="BN380" s="64">
        <f t="shared" si="54"/>
        <v>1037.1600000000001</v>
      </c>
      <c r="BO380" s="64">
        <f t="shared" si="55"/>
        <v>1.3888888888888888</v>
      </c>
      <c r="BP380" s="64">
        <f t="shared" si="56"/>
        <v>1.3958333333333333</v>
      </c>
    </row>
    <row r="381" spans="1:68" ht="27" customHeight="1" x14ac:dyDescent="0.25">
      <c r="A381" s="54" t="s">
        <v>591</v>
      </c>
      <c r="B381" s="54" t="s">
        <v>594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93</v>
      </c>
      <c r="L381" s="32"/>
      <c r="M381" s="33" t="s">
        <v>386</v>
      </c>
      <c r="N381" s="33"/>
      <c r="O381" s="32">
        <v>60</v>
      </c>
      <c r="P381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69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581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customHeight="1" x14ac:dyDescent="0.25">
      <c r="A382" s="54" t="s">
        <v>595</v>
      </c>
      <c r="B382" s="54" t="s">
        <v>596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98</v>
      </c>
      <c r="L382" s="32"/>
      <c r="M382" s="33" t="s">
        <v>94</v>
      </c>
      <c r="N382" s="33"/>
      <c r="O382" s="32">
        <v>90</v>
      </c>
      <c r="P382" s="7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69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597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customHeight="1" x14ac:dyDescent="0.25">
      <c r="A383" s="54" t="s">
        <v>598</v>
      </c>
      <c r="B383" s="54" t="s">
        <v>599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98</v>
      </c>
      <c r="L383" s="32"/>
      <c r="M383" s="33" t="s">
        <v>68</v>
      </c>
      <c r="N383" s="33"/>
      <c r="O383" s="32">
        <v>60</v>
      </c>
      <c r="P383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69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587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customHeight="1" x14ac:dyDescent="0.25">
      <c r="A384" s="54" t="s">
        <v>600</v>
      </c>
      <c r="B384" s="54" t="s">
        <v>601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98</v>
      </c>
      <c r="L384" s="32"/>
      <c r="M384" s="33" t="s">
        <v>68</v>
      </c>
      <c r="N384" s="33"/>
      <c r="O384" s="32">
        <v>60</v>
      </c>
      <c r="P384" s="6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69</v>
      </c>
      <c r="X384" s="665">
        <v>30</v>
      </c>
      <c r="Y384" s="666">
        <f t="shared" si="52"/>
        <v>30</v>
      </c>
      <c r="Z384" s="36">
        <f>IFERROR(IF(Y384=0,"",ROUNDUP(Y384/H384,0)*0.00902),"")</f>
        <v>5.4120000000000001E-2</v>
      </c>
      <c r="AA384" s="56"/>
      <c r="AB384" s="57"/>
      <c r="AC384" s="435" t="s">
        <v>593</v>
      </c>
      <c r="AG384" s="64"/>
      <c r="AJ384" s="68"/>
      <c r="AK384" s="68">
        <v>0</v>
      </c>
      <c r="BB384" s="436" t="s">
        <v>1</v>
      </c>
      <c r="BM384" s="64">
        <f t="shared" si="53"/>
        <v>31.26</v>
      </c>
      <c r="BN384" s="64">
        <f t="shared" si="54"/>
        <v>31.26</v>
      </c>
      <c r="BO384" s="64">
        <f t="shared" si="55"/>
        <v>4.5454545454545456E-2</v>
      </c>
      <c r="BP384" s="64">
        <f t="shared" si="56"/>
        <v>4.5454545454545456E-2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80</v>
      </c>
      <c r="Q385" s="686"/>
      <c r="R385" s="686"/>
      <c r="S385" s="686"/>
      <c r="T385" s="686"/>
      <c r="U385" s="686"/>
      <c r="V385" s="687"/>
      <c r="W385" s="37" t="s">
        <v>81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292.66666666666669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294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6.3181200000000004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80</v>
      </c>
      <c r="Q386" s="686"/>
      <c r="R386" s="686"/>
      <c r="S386" s="686"/>
      <c r="T386" s="686"/>
      <c r="U386" s="686"/>
      <c r="V386" s="687"/>
      <c r="W386" s="37" t="s">
        <v>69</v>
      </c>
      <c r="X386" s="667">
        <f>IFERROR(SUM(X375:X384),"0")</f>
        <v>4330</v>
      </c>
      <c r="Y386" s="667">
        <f>IFERROR(SUM(Y375:Y384),"0")</f>
        <v>4350</v>
      </c>
      <c r="Z386" s="37"/>
      <c r="AA386" s="668"/>
      <c r="AB386" s="668"/>
      <c r="AC386" s="668"/>
    </row>
    <row r="387" spans="1:68" ht="14.25" customHeight="1" x14ac:dyDescent="0.25">
      <c r="A387" s="682" t="s">
        <v>131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602</v>
      </c>
      <c r="B388" s="54" t="s">
        <v>603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93</v>
      </c>
      <c r="L388" s="32" t="s">
        <v>99</v>
      </c>
      <c r="M388" s="33" t="s">
        <v>94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69</v>
      </c>
      <c r="X388" s="665">
        <v>1100</v>
      </c>
      <c r="Y388" s="666">
        <f>IFERROR(IF(X388="",0,CEILING((X388/$H388),1)*$H388),"")</f>
        <v>1110</v>
      </c>
      <c r="Z388" s="36">
        <f>IFERROR(IF(Y388=0,"",ROUNDUP(Y388/H388,0)*0.02175),"")</f>
        <v>1.6094999999999999</v>
      </c>
      <c r="AA388" s="56"/>
      <c r="AB388" s="57"/>
      <c r="AC388" s="437" t="s">
        <v>604</v>
      </c>
      <c r="AG388" s="64"/>
      <c r="AJ388" s="68" t="s">
        <v>101</v>
      </c>
      <c r="AK388" s="68">
        <v>720</v>
      </c>
      <c r="BB388" s="438" t="s">
        <v>1</v>
      </c>
      <c r="BM388" s="64">
        <f>IFERROR(X388*I388/H388,"0")</f>
        <v>1135.2</v>
      </c>
      <c r="BN388" s="64">
        <f>IFERROR(Y388*I388/H388,"0")</f>
        <v>1145.52</v>
      </c>
      <c r="BO388" s="64">
        <f>IFERROR(1/J388*(X388/H388),"0")</f>
        <v>1.5277777777777777</v>
      </c>
      <c r="BP388" s="64">
        <f>IFERROR(1/J388*(Y388/H388),"0")</f>
        <v>1.5416666666666665</v>
      </c>
    </row>
    <row r="389" spans="1:68" ht="27" customHeight="1" x14ac:dyDescent="0.25">
      <c r="A389" s="54" t="s">
        <v>605</v>
      </c>
      <c r="B389" s="54" t="s">
        <v>606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98</v>
      </c>
      <c r="L389" s="32"/>
      <c r="M389" s="33" t="s">
        <v>94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69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604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80</v>
      </c>
      <c r="Q390" s="686"/>
      <c r="R390" s="686"/>
      <c r="S390" s="686"/>
      <c r="T390" s="686"/>
      <c r="U390" s="686"/>
      <c r="V390" s="687"/>
      <c r="W390" s="37" t="s">
        <v>81</v>
      </c>
      <c r="X390" s="667">
        <f>IFERROR(X388/H388,"0")+IFERROR(X389/H389,"0")</f>
        <v>73.333333333333329</v>
      </c>
      <c r="Y390" s="667">
        <f>IFERROR(Y388/H388,"0")+IFERROR(Y389/H389,"0")</f>
        <v>74</v>
      </c>
      <c r="Z390" s="667">
        <f>IFERROR(IF(Z388="",0,Z388),"0")+IFERROR(IF(Z389="",0,Z389),"0")</f>
        <v>1.6094999999999999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80</v>
      </c>
      <c r="Q391" s="686"/>
      <c r="R391" s="686"/>
      <c r="S391" s="686"/>
      <c r="T391" s="686"/>
      <c r="U391" s="686"/>
      <c r="V391" s="687"/>
      <c r="W391" s="37" t="s">
        <v>69</v>
      </c>
      <c r="X391" s="667">
        <f>IFERROR(SUM(X388:X389),"0")</f>
        <v>1100</v>
      </c>
      <c r="Y391" s="667">
        <f>IFERROR(SUM(Y388:Y389),"0")</f>
        <v>1110</v>
      </c>
      <c r="Z391" s="37"/>
      <c r="AA391" s="668"/>
      <c r="AB391" s="668"/>
      <c r="AC391" s="668"/>
    </row>
    <row r="392" spans="1:68" ht="14.25" customHeight="1" x14ac:dyDescent="0.25">
      <c r="A392" s="682" t="s">
        <v>64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customHeight="1" x14ac:dyDescent="0.25">
      <c r="A393" s="54" t="s">
        <v>607</v>
      </c>
      <c r="B393" s="54" t="s">
        <v>608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93</v>
      </c>
      <c r="L393" s="32"/>
      <c r="M393" s="33" t="s">
        <v>100</v>
      </c>
      <c r="N393" s="33"/>
      <c r="O393" s="32">
        <v>40</v>
      </c>
      <c r="P393" s="897" t="s">
        <v>609</v>
      </c>
      <c r="Q393" s="672"/>
      <c r="R393" s="672"/>
      <c r="S393" s="672"/>
      <c r="T393" s="673"/>
      <c r="U393" s="34"/>
      <c r="V393" s="34"/>
      <c r="W393" s="35" t="s">
        <v>69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610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93</v>
      </c>
      <c r="L394" s="32"/>
      <c r="M394" s="33" t="s">
        <v>100</v>
      </c>
      <c r="N394" s="33"/>
      <c r="O394" s="32">
        <v>40</v>
      </c>
      <c r="P394" s="724" t="s">
        <v>613</v>
      </c>
      <c r="Q394" s="672"/>
      <c r="R394" s="672"/>
      <c r="S394" s="672"/>
      <c r="T394" s="673"/>
      <c r="U394" s="34"/>
      <c r="V394" s="34"/>
      <c r="W394" s="35" t="s">
        <v>69</v>
      </c>
      <c r="X394" s="665">
        <v>30</v>
      </c>
      <c r="Y394" s="666">
        <f>IFERROR(IF(X394="",0,CEILING((X394/$H394),1)*$H394),"")</f>
        <v>36</v>
      </c>
      <c r="Z394" s="36">
        <f>IFERROR(IF(Y394=0,"",ROUNDUP(Y394/H394,0)*0.01898),"")</f>
        <v>7.5920000000000001E-2</v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>IFERROR(X394*I394/H394,"0")</f>
        <v>31.73</v>
      </c>
      <c r="BN394" s="64">
        <f>IFERROR(Y394*I394/H394,"0")</f>
        <v>38.076000000000001</v>
      </c>
      <c r="BO394" s="64">
        <f>IFERROR(1/J394*(X394/H394),"0")</f>
        <v>5.2083333333333336E-2</v>
      </c>
      <c r="BP394" s="64">
        <f>IFERROR(1/J394*(Y394/H394),"0")</f>
        <v>6.25E-2</v>
      </c>
    </row>
    <row r="395" spans="1:68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80</v>
      </c>
      <c r="Q395" s="686"/>
      <c r="R395" s="686"/>
      <c r="S395" s="686"/>
      <c r="T395" s="686"/>
      <c r="U395" s="686"/>
      <c r="V395" s="687"/>
      <c r="W395" s="37" t="s">
        <v>81</v>
      </c>
      <c r="X395" s="667">
        <f>IFERROR(X393/H393,"0")+IFERROR(X394/H394,"0")</f>
        <v>3.3333333333333335</v>
      </c>
      <c r="Y395" s="667">
        <f>IFERROR(Y393/H393,"0")+IFERROR(Y394/H394,"0")</f>
        <v>4</v>
      </c>
      <c r="Z395" s="667">
        <f>IFERROR(IF(Z393="",0,Z393),"0")+IFERROR(IF(Z394="",0,Z394),"0")</f>
        <v>7.5920000000000001E-2</v>
      </c>
      <c r="AA395" s="668"/>
      <c r="AB395" s="668"/>
      <c r="AC395" s="668"/>
    </row>
    <row r="396" spans="1:68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80</v>
      </c>
      <c r="Q396" s="686"/>
      <c r="R396" s="686"/>
      <c r="S396" s="686"/>
      <c r="T396" s="686"/>
      <c r="U396" s="686"/>
      <c r="V396" s="687"/>
      <c r="W396" s="37" t="s">
        <v>69</v>
      </c>
      <c r="X396" s="667">
        <f>IFERROR(SUM(X393:X394),"0")</f>
        <v>30</v>
      </c>
      <c r="Y396" s="667">
        <f>IFERROR(SUM(Y393:Y394),"0")</f>
        <v>36</v>
      </c>
      <c r="Z396" s="37"/>
      <c r="AA396" s="668"/>
      <c r="AB396" s="668"/>
      <c r="AC396" s="668"/>
    </row>
    <row r="397" spans="1:68" ht="14.25" customHeight="1" x14ac:dyDescent="0.25">
      <c r="A397" s="682" t="s">
        <v>168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customHeight="1" x14ac:dyDescent="0.25">
      <c r="A398" s="54" t="s">
        <v>615</v>
      </c>
      <c r="B398" s="54" t="s">
        <v>616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93</v>
      </c>
      <c r="L398" s="32"/>
      <c r="M398" s="33" t="s">
        <v>100</v>
      </c>
      <c r="N398" s="33"/>
      <c r="O398" s="32">
        <v>30</v>
      </c>
      <c r="P398" s="944" t="s">
        <v>617</v>
      </c>
      <c r="Q398" s="672"/>
      <c r="R398" s="672"/>
      <c r="S398" s="672"/>
      <c r="T398" s="673"/>
      <c r="U398" s="34"/>
      <c r="V398" s="34"/>
      <c r="W398" s="35" t="s">
        <v>69</v>
      </c>
      <c r="X398" s="665">
        <v>90</v>
      </c>
      <c r="Y398" s="666">
        <f>IFERROR(IF(X398="",0,CEILING((X398/$H398),1)*$H398),"")</f>
        <v>90</v>
      </c>
      <c r="Z398" s="36">
        <f>IFERROR(IF(Y398=0,"",ROUNDUP(Y398/H398,0)*0.01898),"")</f>
        <v>0.1898</v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>IFERROR(X398*I398/H398,"0")</f>
        <v>95.19</v>
      </c>
      <c r="BN398" s="64">
        <f>IFERROR(Y398*I398/H398,"0")</f>
        <v>95.19</v>
      </c>
      <c r="BO398" s="64">
        <f>IFERROR(1/J398*(X398/H398),"0")</f>
        <v>0.15625</v>
      </c>
      <c r="BP398" s="64">
        <f>IFERROR(1/J398*(Y398/H398),"0")</f>
        <v>0.15625</v>
      </c>
    </row>
    <row r="399" spans="1:68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80</v>
      </c>
      <c r="Q399" s="686"/>
      <c r="R399" s="686"/>
      <c r="S399" s="686"/>
      <c r="T399" s="686"/>
      <c r="U399" s="686"/>
      <c r="V399" s="687"/>
      <c r="W399" s="37" t="s">
        <v>81</v>
      </c>
      <c r="X399" s="667">
        <f>IFERROR(X398/H398,"0")</f>
        <v>10</v>
      </c>
      <c r="Y399" s="667">
        <f>IFERROR(Y398/H398,"0")</f>
        <v>10</v>
      </c>
      <c r="Z399" s="667">
        <f>IFERROR(IF(Z398="",0,Z398),"0")</f>
        <v>0.1898</v>
      </c>
      <c r="AA399" s="668"/>
      <c r="AB399" s="668"/>
      <c r="AC399" s="668"/>
    </row>
    <row r="400" spans="1:68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80</v>
      </c>
      <c r="Q400" s="686"/>
      <c r="R400" s="686"/>
      <c r="S400" s="686"/>
      <c r="T400" s="686"/>
      <c r="U400" s="686"/>
      <c r="V400" s="687"/>
      <c r="W400" s="37" t="s">
        <v>69</v>
      </c>
      <c r="X400" s="667">
        <f>IFERROR(SUM(X398:X398),"0")</f>
        <v>90</v>
      </c>
      <c r="Y400" s="667">
        <f>IFERROR(SUM(Y398:Y398),"0")</f>
        <v>90</v>
      </c>
      <c r="Z400" s="37"/>
      <c r="AA400" s="668"/>
      <c r="AB400" s="668"/>
      <c r="AC400" s="668"/>
    </row>
    <row r="401" spans="1:68" ht="16.5" customHeight="1" x14ac:dyDescent="0.25">
      <c r="A401" s="716" t="s">
        <v>619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customHeight="1" x14ac:dyDescent="0.25">
      <c r="A402" s="682" t="s">
        <v>90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customHeight="1" x14ac:dyDescent="0.25">
      <c r="A403" s="54" t="s">
        <v>620</v>
      </c>
      <c r="B403" s="54" t="s">
        <v>621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93</v>
      </c>
      <c r="L403" s="32"/>
      <c r="M403" s="33" t="s">
        <v>68</v>
      </c>
      <c r="N403" s="33"/>
      <c r="O403" s="32">
        <v>60</v>
      </c>
      <c r="P403" s="8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69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622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customHeight="1" x14ac:dyDescent="0.25">
      <c r="A404" s="54" t="s">
        <v>620</v>
      </c>
      <c r="B404" s="54" t="s">
        <v>623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93</v>
      </c>
      <c r="L404" s="32"/>
      <c r="M404" s="33" t="s">
        <v>68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69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624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625</v>
      </c>
      <c r="B405" s="54" t="s">
        <v>626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93</v>
      </c>
      <c r="L405" s="32"/>
      <c r="M405" s="33" t="s">
        <v>94</v>
      </c>
      <c r="N405" s="33"/>
      <c r="O405" s="32">
        <v>60</v>
      </c>
      <c r="P405" s="7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69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627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628</v>
      </c>
      <c r="B406" s="54" t="s">
        <v>629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93</v>
      </c>
      <c r="L406" s="32"/>
      <c r="M406" s="33" t="s">
        <v>68</v>
      </c>
      <c r="N406" s="33"/>
      <c r="O406" s="32">
        <v>60</v>
      </c>
      <c r="P406" s="8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69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630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customHeight="1" x14ac:dyDescent="0.25">
      <c r="A407" s="54" t="s">
        <v>631</v>
      </c>
      <c r="B407" s="54" t="s">
        <v>632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69</v>
      </c>
      <c r="X407" s="665">
        <v>40</v>
      </c>
      <c r="Y407" s="666">
        <f t="shared" si="57"/>
        <v>48</v>
      </c>
      <c r="Z407" s="36">
        <f>IFERROR(IF(Y407=0,"",ROUNDUP(Y407/H407,0)*0.01898),"")</f>
        <v>7.5920000000000001E-2</v>
      </c>
      <c r="AA407" s="56"/>
      <c r="AB407" s="57"/>
      <c r="AC407" s="455" t="s">
        <v>630</v>
      </c>
      <c r="AG407" s="64"/>
      <c r="AJ407" s="68"/>
      <c r="AK407" s="68">
        <v>0</v>
      </c>
      <c r="BB407" s="456" t="s">
        <v>1</v>
      </c>
      <c r="BM407" s="64">
        <f t="shared" si="58"/>
        <v>41.45</v>
      </c>
      <c r="BN407" s="64">
        <f t="shared" si="59"/>
        <v>49.74</v>
      </c>
      <c r="BO407" s="64">
        <f t="shared" si="60"/>
        <v>5.2083333333333336E-2</v>
      </c>
      <c r="BP407" s="64">
        <f t="shared" si="61"/>
        <v>6.25E-2</v>
      </c>
    </row>
    <row r="408" spans="1:68" ht="37.5" customHeight="1" x14ac:dyDescent="0.25">
      <c r="A408" s="54" t="s">
        <v>633</v>
      </c>
      <c r="B408" s="54" t="s">
        <v>634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98</v>
      </c>
      <c r="L408" s="32"/>
      <c r="M408" s="33" t="s">
        <v>68</v>
      </c>
      <c r="N408" s="33"/>
      <c r="O408" s="32">
        <v>60</v>
      </c>
      <c r="P408" s="10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69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80</v>
      </c>
      <c r="Q409" s="686"/>
      <c r="R409" s="686"/>
      <c r="S409" s="686"/>
      <c r="T409" s="686"/>
      <c r="U409" s="686"/>
      <c r="V409" s="687"/>
      <c r="W409" s="37" t="s">
        <v>81</v>
      </c>
      <c r="X409" s="667">
        <f>IFERROR(X403/H403,"0")+IFERROR(X404/H404,"0")+IFERROR(X405/H405,"0")+IFERROR(X406/H406,"0")+IFERROR(X407/H407,"0")+IFERROR(X408/H408,"0")</f>
        <v>3.3333333333333335</v>
      </c>
      <c r="Y409" s="667">
        <f>IFERROR(Y403/H403,"0")+IFERROR(Y404/H404,"0")+IFERROR(Y405/H405,"0")+IFERROR(Y406/H406,"0")+IFERROR(Y407/H407,"0")+IFERROR(Y408/H408,"0")</f>
        <v>4</v>
      </c>
      <c r="Z409" s="667">
        <f>IFERROR(IF(Z403="",0,Z403),"0")+IFERROR(IF(Z404="",0,Z404),"0")+IFERROR(IF(Z405="",0,Z405),"0")+IFERROR(IF(Z406="",0,Z406),"0")+IFERROR(IF(Z407="",0,Z407),"0")+IFERROR(IF(Z408="",0,Z408),"0")</f>
        <v>7.5920000000000001E-2</v>
      </c>
      <c r="AA409" s="668"/>
      <c r="AB409" s="668"/>
      <c r="AC409" s="668"/>
    </row>
    <row r="410" spans="1:68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80</v>
      </c>
      <c r="Q410" s="686"/>
      <c r="R410" s="686"/>
      <c r="S410" s="686"/>
      <c r="T410" s="686"/>
      <c r="U410" s="686"/>
      <c r="V410" s="687"/>
      <c r="W410" s="37" t="s">
        <v>69</v>
      </c>
      <c r="X410" s="667">
        <f>IFERROR(SUM(X403:X408),"0")</f>
        <v>40</v>
      </c>
      <c r="Y410" s="667">
        <f>IFERROR(SUM(Y403:Y408),"0")</f>
        <v>48</v>
      </c>
      <c r="Z410" s="37"/>
      <c r="AA410" s="668"/>
      <c r="AB410" s="668"/>
      <c r="AC410" s="668"/>
    </row>
    <row r="411" spans="1:68" ht="14.25" customHeight="1" x14ac:dyDescent="0.25">
      <c r="A411" s="682" t="s">
        <v>142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customHeight="1" x14ac:dyDescent="0.25">
      <c r="A412" s="54" t="s">
        <v>635</v>
      </c>
      <c r="B412" s="54" t="s">
        <v>636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98</v>
      </c>
      <c r="L412" s="32"/>
      <c r="M412" s="33" t="s">
        <v>68</v>
      </c>
      <c r="N412" s="33"/>
      <c r="O412" s="32">
        <v>35</v>
      </c>
      <c r="P412" s="9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69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637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145</v>
      </c>
      <c r="L413" s="32"/>
      <c r="M413" s="33" t="s">
        <v>68</v>
      </c>
      <c r="N413" s="33"/>
      <c r="O413" s="32">
        <v>35</v>
      </c>
      <c r="P413" s="7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69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637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80</v>
      </c>
      <c r="Q414" s="686"/>
      <c r="R414" s="686"/>
      <c r="S414" s="686"/>
      <c r="T414" s="686"/>
      <c r="U414" s="686"/>
      <c r="V414" s="687"/>
      <c r="W414" s="37" t="s">
        <v>81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80</v>
      </c>
      <c r="Q415" s="686"/>
      <c r="R415" s="686"/>
      <c r="S415" s="686"/>
      <c r="T415" s="686"/>
      <c r="U415" s="686"/>
      <c r="V415" s="687"/>
      <c r="W415" s="37" t="s">
        <v>69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customHeight="1" x14ac:dyDescent="0.25">
      <c r="A416" s="682" t="s">
        <v>64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customHeight="1" x14ac:dyDescent="0.25">
      <c r="A417" s="54" t="s">
        <v>640</v>
      </c>
      <c r="B417" s="54" t="s">
        <v>641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93</v>
      </c>
      <c r="L417" s="32"/>
      <c r="M417" s="33" t="s">
        <v>100</v>
      </c>
      <c r="N417" s="33"/>
      <c r="O417" s="32">
        <v>40</v>
      </c>
      <c r="P417" s="9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69</v>
      </c>
      <c r="X417" s="665">
        <v>0</v>
      </c>
      <c r="Y417" s="666">
        <f>IFERROR(IF(X417="",0,CEILING((X417/$H417),1)*$H417),"")</f>
        <v>0</v>
      </c>
      <c r="Z417" s="36" t="str">
        <f>IFERROR(IF(Y417=0,"",ROUNDUP(Y417/H417,0)*0.01898),"")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37.5" customHeight="1" x14ac:dyDescent="0.25">
      <c r="A418" s="54" t="s">
        <v>643</v>
      </c>
      <c r="B418" s="54" t="s">
        <v>644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93</v>
      </c>
      <c r="L418" s="32"/>
      <c r="M418" s="33" t="s">
        <v>100</v>
      </c>
      <c r="N418" s="33"/>
      <c r="O418" s="32">
        <v>40</v>
      </c>
      <c r="P418" s="989" t="s">
        <v>645</v>
      </c>
      <c r="Q418" s="672"/>
      <c r="R418" s="672"/>
      <c r="S418" s="672"/>
      <c r="T418" s="673"/>
      <c r="U418" s="34"/>
      <c r="V418" s="34"/>
      <c r="W418" s="35" t="s">
        <v>69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646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647</v>
      </c>
      <c r="B419" s="54" t="s">
        <v>648</v>
      </c>
      <c r="C419" s="31">
        <v>4301051297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67</v>
      </c>
      <c r="L419" s="32"/>
      <c r="M419" s="33" t="s">
        <v>68</v>
      </c>
      <c r="N419" s="33"/>
      <c r="O419" s="32">
        <v>40</v>
      </c>
      <c r="P419" s="8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672"/>
      <c r="R419" s="672"/>
      <c r="S419" s="672"/>
      <c r="T419" s="673"/>
      <c r="U419" s="34"/>
      <c r="V419" s="34"/>
      <c r="W419" s="35" t="s">
        <v>69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647</v>
      </c>
      <c r="B420" s="54" t="s">
        <v>650</v>
      </c>
      <c r="C420" s="31">
        <v>4301051660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67</v>
      </c>
      <c r="L420" s="32"/>
      <c r="M420" s="33" t="s">
        <v>100</v>
      </c>
      <c r="N420" s="33"/>
      <c r="O420" s="32">
        <v>40</v>
      </c>
      <c r="P420" s="9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672"/>
      <c r="R420" s="672"/>
      <c r="S420" s="672"/>
      <c r="T420" s="673"/>
      <c r="U420" s="34"/>
      <c r="V420" s="34"/>
      <c r="W420" s="35" t="s">
        <v>69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67</v>
      </c>
      <c r="L421" s="32"/>
      <c r="M421" s="33" t="s">
        <v>68</v>
      </c>
      <c r="N421" s="33"/>
      <c r="O421" s="32">
        <v>40</v>
      </c>
      <c r="P421" s="10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69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80</v>
      </c>
      <c r="Q422" s="686"/>
      <c r="R422" s="686"/>
      <c r="S422" s="686"/>
      <c r="T422" s="686"/>
      <c r="U422" s="686"/>
      <c r="V422" s="687"/>
      <c r="W422" s="37" t="s">
        <v>81</v>
      </c>
      <c r="X422" s="667">
        <f>IFERROR(X417/H417,"0")+IFERROR(X418/H418,"0")+IFERROR(X419/H419,"0")+IFERROR(X420/H420,"0")+IFERROR(X421/H421,"0")</f>
        <v>0</v>
      </c>
      <c r="Y422" s="667">
        <f>IFERROR(Y417/H417,"0")+IFERROR(Y418/H418,"0")+IFERROR(Y419/H419,"0")+IFERROR(Y420/H420,"0")+IFERROR(Y421/H421,"0")</f>
        <v>0</v>
      </c>
      <c r="Z422" s="667">
        <f>IFERROR(IF(Z417="",0,Z417),"0")+IFERROR(IF(Z418="",0,Z418),"0")+IFERROR(IF(Z419="",0,Z419),"0")+IFERROR(IF(Z420="",0,Z420),"0")+IFERROR(IF(Z421="",0,Z421),"0")</f>
        <v>0</v>
      </c>
      <c r="AA422" s="668"/>
      <c r="AB422" s="668"/>
      <c r="AC422" s="668"/>
    </row>
    <row r="423" spans="1:68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80</v>
      </c>
      <c r="Q423" s="686"/>
      <c r="R423" s="686"/>
      <c r="S423" s="686"/>
      <c r="T423" s="686"/>
      <c r="U423" s="686"/>
      <c r="V423" s="687"/>
      <c r="W423" s="37" t="s">
        <v>69</v>
      </c>
      <c r="X423" s="667">
        <f>IFERROR(SUM(X417:X421),"0")</f>
        <v>0</v>
      </c>
      <c r="Y423" s="667">
        <f>IFERROR(SUM(Y417:Y421),"0")</f>
        <v>0</v>
      </c>
      <c r="Z423" s="37"/>
      <c r="AA423" s="668"/>
      <c r="AB423" s="668"/>
      <c r="AC423" s="668"/>
    </row>
    <row r="424" spans="1:68" ht="14.25" customHeight="1" x14ac:dyDescent="0.25">
      <c r="A424" s="682" t="s">
        <v>168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customHeight="1" x14ac:dyDescent="0.25">
      <c r="A425" s="54" t="s">
        <v>654</v>
      </c>
      <c r="B425" s="54" t="s">
        <v>655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93</v>
      </c>
      <c r="L425" s="32"/>
      <c r="M425" s="33" t="s">
        <v>100</v>
      </c>
      <c r="N425" s="33"/>
      <c r="O425" s="32">
        <v>40</v>
      </c>
      <c r="P425" s="855" t="s">
        <v>656</v>
      </c>
      <c r="Q425" s="672"/>
      <c r="R425" s="672"/>
      <c r="S425" s="672"/>
      <c r="T425" s="673"/>
      <c r="U425" s="34"/>
      <c r="V425" s="34"/>
      <c r="W425" s="35" t="s">
        <v>69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657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80</v>
      </c>
      <c r="Q426" s="686"/>
      <c r="R426" s="686"/>
      <c r="S426" s="686"/>
      <c r="T426" s="686"/>
      <c r="U426" s="686"/>
      <c r="V426" s="687"/>
      <c r="W426" s="37" t="s">
        <v>81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80</v>
      </c>
      <c r="Q427" s="686"/>
      <c r="R427" s="686"/>
      <c r="S427" s="686"/>
      <c r="T427" s="686"/>
      <c r="U427" s="686"/>
      <c r="V427" s="687"/>
      <c r="W427" s="37" t="s">
        <v>69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customHeight="1" x14ac:dyDescent="0.2">
      <c r="A428" s="800" t="s">
        <v>658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48"/>
      <c r="AB428" s="48"/>
      <c r="AC428" s="48"/>
    </row>
    <row r="429" spans="1:68" ht="16.5" customHeight="1" x14ac:dyDescent="0.25">
      <c r="A429" s="716" t="s">
        <v>659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customHeight="1" x14ac:dyDescent="0.25">
      <c r="A430" s="682" t="s">
        <v>142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customHeight="1" x14ac:dyDescent="0.25">
      <c r="A431" s="54" t="s">
        <v>660</v>
      </c>
      <c r="B431" s="54" t="s">
        <v>661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98</v>
      </c>
      <c r="L431" s="32"/>
      <c r="M431" s="33" t="s">
        <v>68</v>
      </c>
      <c r="N431" s="33"/>
      <c r="O431" s="32">
        <v>50</v>
      </c>
      <c r="P431" s="823" t="s">
        <v>662</v>
      </c>
      <c r="Q431" s="672"/>
      <c r="R431" s="672"/>
      <c r="S431" s="672"/>
      <c r="T431" s="673"/>
      <c r="U431" s="34"/>
      <c r="V431" s="34"/>
      <c r="W431" s="35" t="s">
        <v>69</v>
      </c>
      <c r="X431" s="665">
        <v>10</v>
      </c>
      <c r="Y431" s="666">
        <f t="shared" ref="Y431:Y442" si="62">IFERROR(IF(X431="",0,CEILING((X431/$H431),1)*$H431),"")</f>
        <v>10.8</v>
      </c>
      <c r="Z431" s="36">
        <f>IFERROR(IF(Y431=0,"",ROUNDUP(Y431/H431,0)*0.00902),"")</f>
        <v>1.804E-2</v>
      </c>
      <c r="AA431" s="56"/>
      <c r="AB431" s="57"/>
      <c r="AC431" s="475" t="s">
        <v>663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10.388888888888889</v>
      </c>
      <c r="BN431" s="64">
        <f t="shared" ref="BN431:BN442" si="64">IFERROR(Y431*I431/H431,"0")</f>
        <v>11.22</v>
      </c>
      <c r="BO431" s="64">
        <f t="shared" ref="BO431:BO442" si="65">IFERROR(1/J431*(X431/H431),"0")</f>
        <v>1.4029180695847361E-2</v>
      </c>
      <c r="BP431" s="64">
        <f t="shared" ref="BP431:BP442" si="66">IFERROR(1/J431*(Y431/H431),"0")</f>
        <v>1.5151515151515152E-2</v>
      </c>
    </row>
    <row r="432" spans="1:68" ht="27" customHeight="1" x14ac:dyDescent="0.25">
      <c r="A432" s="54" t="s">
        <v>664</v>
      </c>
      <c r="B432" s="54" t="s">
        <v>665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98</v>
      </c>
      <c r="L432" s="32"/>
      <c r="M432" s="33" t="s">
        <v>68</v>
      </c>
      <c r="N432" s="33"/>
      <c r="O432" s="32">
        <v>50</v>
      </c>
      <c r="P432" s="701" t="s">
        <v>666</v>
      </c>
      <c r="Q432" s="672"/>
      <c r="R432" s="672"/>
      <c r="S432" s="672"/>
      <c r="T432" s="673"/>
      <c r="U432" s="34"/>
      <c r="V432" s="34"/>
      <c r="W432" s="35" t="s">
        <v>69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667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customHeight="1" x14ac:dyDescent="0.25">
      <c r="A433" s="54" t="s">
        <v>664</v>
      </c>
      <c r="B433" s="54" t="s">
        <v>668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98</v>
      </c>
      <c r="L433" s="32"/>
      <c r="M433" s="33" t="s">
        <v>68</v>
      </c>
      <c r="N433" s="33"/>
      <c r="O433" s="32">
        <v>50</v>
      </c>
      <c r="P433" s="1017" t="s">
        <v>666</v>
      </c>
      <c r="Q433" s="672"/>
      <c r="R433" s="672"/>
      <c r="S433" s="672"/>
      <c r="T433" s="673"/>
      <c r="U433" s="34"/>
      <c r="V433" s="34"/>
      <c r="W433" s="35" t="s">
        <v>69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667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customHeight="1" x14ac:dyDescent="0.25">
      <c r="A434" s="54" t="s">
        <v>669</v>
      </c>
      <c r="B434" s="54" t="s">
        <v>670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98</v>
      </c>
      <c r="L434" s="32"/>
      <c r="M434" s="33" t="s">
        <v>68</v>
      </c>
      <c r="N434" s="33"/>
      <c r="O434" s="32">
        <v>50</v>
      </c>
      <c r="P434" s="1026" t="s">
        <v>671</v>
      </c>
      <c r="Q434" s="672"/>
      <c r="R434" s="672"/>
      <c r="S434" s="672"/>
      <c r="T434" s="673"/>
      <c r="U434" s="34"/>
      <c r="V434" s="34"/>
      <c r="W434" s="35" t="s">
        <v>69</v>
      </c>
      <c r="X434" s="665">
        <v>10</v>
      </c>
      <c r="Y434" s="666">
        <f t="shared" si="62"/>
        <v>10.8</v>
      </c>
      <c r="Z434" s="36">
        <f>IFERROR(IF(Y434=0,"",ROUNDUP(Y434/H434,0)*0.00902),"")</f>
        <v>1.804E-2</v>
      </c>
      <c r="AA434" s="56"/>
      <c r="AB434" s="57"/>
      <c r="AC434" s="481" t="s">
        <v>672</v>
      </c>
      <c r="AG434" s="64"/>
      <c r="AJ434" s="68"/>
      <c r="AK434" s="68">
        <v>0</v>
      </c>
      <c r="BB434" s="482" t="s">
        <v>1</v>
      </c>
      <c r="BM434" s="64">
        <f t="shared" si="63"/>
        <v>10.388888888888889</v>
      </c>
      <c r="BN434" s="64">
        <f t="shared" si="64"/>
        <v>11.22</v>
      </c>
      <c r="BO434" s="64">
        <f t="shared" si="65"/>
        <v>1.4029180695847361E-2</v>
      </c>
      <c r="BP434" s="64">
        <f t="shared" si="66"/>
        <v>1.5151515151515152E-2</v>
      </c>
    </row>
    <row r="435" spans="1:68" ht="27" customHeight="1" x14ac:dyDescent="0.25">
      <c r="A435" s="54" t="s">
        <v>673</v>
      </c>
      <c r="B435" s="54" t="s">
        <v>674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145</v>
      </c>
      <c r="L435" s="32"/>
      <c r="M435" s="33" t="s">
        <v>68</v>
      </c>
      <c r="N435" s="33"/>
      <c r="O435" s="32">
        <v>50</v>
      </c>
      <c r="P435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69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663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673</v>
      </c>
      <c r="B436" s="54" t="s">
        <v>675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145</v>
      </c>
      <c r="L436" s="32"/>
      <c r="M436" s="33" t="s">
        <v>68</v>
      </c>
      <c r="N436" s="33"/>
      <c r="O436" s="32">
        <v>50</v>
      </c>
      <c r="P436" s="1029" t="s">
        <v>676</v>
      </c>
      <c r="Q436" s="672"/>
      <c r="R436" s="672"/>
      <c r="S436" s="672"/>
      <c r="T436" s="673"/>
      <c r="U436" s="34"/>
      <c r="V436" s="34"/>
      <c r="W436" s="35" t="s">
        <v>69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663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customHeight="1" x14ac:dyDescent="0.25">
      <c r="A437" s="54" t="s">
        <v>677</v>
      </c>
      <c r="B437" s="54" t="s">
        <v>678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145</v>
      </c>
      <c r="L437" s="32"/>
      <c r="M437" s="33" t="s">
        <v>68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69</v>
      </c>
      <c r="X437" s="665">
        <v>70</v>
      </c>
      <c r="Y437" s="666">
        <f t="shared" si="62"/>
        <v>71.400000000000006</v>
      </c>
      <c r="Z437" s="36">
        <f t="shared" si="67"/>
        <v>0.17068</v>
      </c>
      <c r="AA437" s="56"/>
      <c r="AB437" s="57"/>
      <c r="AC437" s="487" t="s">
        <v>663</v>
      </c>
      <c r="AG437" s="64"/>
      <c r="AJ437" s="68"/>
      <c r="AK437" s="68">
        <v>0</v>
      </c>
      <c r="BB437" s="488" t="s">
        <v>1</v>
      </c>
      <c r="BM437" s="64">
        <f t="shared" si="63"/>
        <v>74.333333333333329</v>
      </c>
      <c r="BN437" s="64">
        <f t="shared" si="64"/>
        <v>75.820000000000007</v>
      </c>
      <c r="BO437" s="64">
        <f t="shared" si="65"/>
        <v>0.14245014245014245</v>
      </c>
      <c r="BP437" s="64">
        <f t="shared" si="66"/>
        <v>0.14529914529914531</v>
      </c>
    </row>
    <row r="438" spans="1:68" ht="37.5" customHeight="1" x14ac:dyDescent="0.25">
      <c r="A438" s="54" t="s">
        <v>679</v>
      </c>
      <c r="B438" s="54" t="s">
        <v>680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145</v>
      </c>
      <c r="L438" s="32"/>
      <c r="M438" s="33" t="s">
        <v>68</v>
      </c>
      <c r="N438" s="33"/>
      <c r="O438" s="32">
        <v>50</v>
      </c>
      <c r="P438" s="8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69</v>
      </c>
      <c r="X438" s="665">
        <v>10.5</v>
      </c>
      <c r="Y438" s="666">
        <f t="shared" si="62"/>
        <v>10.5</v>
      </c>
      <c r="Z438" s="36">
        <f t="shared" si="67"/>
        <v>2.5100000000000001E-2</v>
      </c>
      <c r="AA438" s="56"/>
      <c r="AB438" s="57"/>
      <c r="AC438" s="489" t="s">
        <v>681</v>
      </c>
      <c r="AG438" s="64"/>
      <c r="AJ438" s="68"/>
      <c r="AK438" s="68">
        <v>0</v>
      </c>
      <c r="BB438" s="490" t="s">
        <v>1</v>
      </c>
      <c r="BM438" s="64">
        <f t="shared" si="63"/>
        <v>11.149999999999999</v>
      </c>
      <c r="BN438" s="64">
        <f t="shared" si="64"/>
        <v>11.149999999999999</v>
      </c>
      <c r="BO438" s="64">
        <f t="shared" si="65"/>
        <v>2.1367521367521368E-2</v>
      </c>
      <c r="BP438" s="64">
        <f t="shared" si="66"/>
        <v>2.1367521367521368E-2</v>
      </c>
    </row>
    <row r="439" spans="1:68" ht="27" customHeight="1" x14ac:dyDescent="0.25">
      <c r="A439" s="54" t="s">
        <v>682</v>
      </c>
      <c r="B439" s="54" t="s">
        <v>683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145</v>
      </c>
      <c r="L439" s="32"/>
      <c r="M439" s="33" t="s">
        <v>68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69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684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customHeight="1" x14ac:dyDescent="0.25">
      <c r="A440" s="54" t="s">
        <v>682</v>
      </c>
      <c r="B440" s="54" t="s">
        <v>685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145</v>
      </c>
      <c r="L440" s="32"/>
      <c r="M440" s="33" t="s">
        <v>68</v>
      </c>
      <c r="N440" s="33"/>
      <c r="O440" s="32">
        <v>50</v>
      </c>
      <c r="P440" s="883" t="s">
        <v>686</v>
      </c>
      <c r="Q440" s="672"/>
      <c r="R440" s="672"/>
      <c r="S440" s="672"/>
      <c r="T440" s="673"/>
      <c r="U440" s="34"/>
      <c r="V440" s="34"/>
      <c r="W440" s="35" t="s">
        <v>69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684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687</v>
      </c>
      <c r="B441" s="54" t="s">
        <v>688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145</v>
      </c>
      <c r="L441" s="32"/>
      <c r="M441" s="33" t="s">
        <v>68</v>
      </c>
      <c r="N441" s="33"/>
      <c r="O441" s="32">
        <v>50</v>
      </c>
      <c r="P441" s="8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69</v>
      </c>
      <c r="X441" s="665">
        <v>105</v>
      </c>
      <c r="Y441" s="666">
        <f t="shared" si="62"/>
        <v>105</v>
      </c>
      <c r="Z441" s="36">
        <f t="shared" si="67"/>
        <v>0.251</v>
      </c>
      <c r="AA441" s="56"/>
      <c r="AB441" s="57"/>
      <c r="AC441" s="495" t="s">
        <v>689</v>
      </c>
      <c r="AG441" s="64"/>
      <c r="AJ441" s="68"/>
      <c r="AK441" s="68">
        <v>0</v>
      </c>
      <c r="BB441" s="496" t="s">
        <v>1</v>
      </c>
      <c r="BM441" s="64">
        <f t="shared" si="63"/>
        <v>111.5</v>
      </c>
      <c r="BN441" s="64">
        <f t="shared" si="64"/>
        <v>111.5</v>
      </c>
      <c r="BO441" s="64">
        <f t="shared" si="65"/>
        <v>0.21367521367521369</v>
      </c>
      <c r="BP441" s="64">
        <f t="shared" si="66"/>
        <v>0.21367521367521369</v>
      </c>
    </row>
    <row r="442" spans="1:68" ht="37.5" customHeight="1" x14ac:dyDescent="0.25">
      <c r="A442" s="54" t="s">
        <v>690</v>
      </c>
      <c r="B442" s="54" t="s">
        <v>691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145</v>
      </c>
      <c r="L442" s="32"/>
      <c r="M442" s="33" t="s">
        <v>68</v>
      </c>
      <c r="N442" s="33"/>
      <c r="O442" s="32">
        <v>50</v>
      </c>
      <c r="P442" s="8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69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684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80</v>
      </c>
      <c r="Q443" s="686"/>
      <c r="R443" s="686"/>
      <c r="S443" s="686"/>
      <c r="T443" s="686"/>
      <c r="U443" s="686"/>
      <c r="V443" s="687"/>
      <c r="W443" s="37" t="s">
        <v>81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92.037037037037038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93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0.48286000000000001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80</v>
      </c>
      <c r="Q444" s="686"/>
      <c r="R444" s="686"/>
      <c r="S444" s="686"/>
      <c r="T444" s="686"/>
      <c r="U444" s="686"/>
      <c r="V444" s="687"/>
      <c r="W444" s="37" t="s">
        <v>69</v>
      </c>
      <c r="X444" s="667">
        <f>IFERROR(SUM(X431:X442),"0")</f>
        <v>205.5</v>
      </c>
      <c r="Y444" s="667">
        <f>IFERROR(SUM(Y431:Y442),"0")</f>
        <v>208.5</v>
      </c>
      <c r="Z444" s="37"/>
      <c r="AA444" s="668"/>
      <c r="AB444" s="668"/>
      <c r="AC444" s="668"/>
    </row>
    <row r="445" spans="1:68" ht="14.25" customHeight="1" x14ac:dyDescent="0.25">
      <c r="A445" s="682" t="s">
        <v>64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customHeight="1" x14ac:dyDescent="0.25">
      <c r="A446" s="54" t="s">
        <v>692</v>
      </c>
      <c r="B446" s="54" t="s">
        <v>693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98</v>
      </c>
      <c r="L446" s="32"/>
      <c r="M446" s="33" t="s">
        <v>100</v>
      </c>
      <c r="N446" s="33"/>
      <c r="O446" s="32">
        <v>45</v>
      </c>
      <c r="P446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69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694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695</v>
      </c>
      <c r="B447" s="54" t="s">
        <v>696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67</v>
      </c>
      <c r="L447" s="32"/>
      <c r="M447" s="33" t="s">
        <v>100</v>
      </c>
      <c r="N447" s="33"/>
      <c r="O447" s="32">
        <v>45</v>
      </c>
      <c r="P447" s="10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69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697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80</v>
      </c>
      <c r="Q448" s="686"/>
      <c r="R448" s="686"/>
      <c r="S448" s="686"/>
      <c r="T448" s="686"/>
      <c r="U448" s="686"/>
      <c r="V448" s="687"/>
      <c r="W448" s="37" t="s">
        <v>81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80</v>
      </c>
      <c r="Q449" s="686"/>
      <c r="R449" s="686"/>
      <c r="S449" s="686"/>
      <c r="T449" s="686"/>
      <c r="U449" s="686"/>
      <c r="V449" s="687"/>
      <c r="W449" s="37" t="s">
        <v>69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customHeight="1" x14ac:dyDescent="0.25">
      <c r="A450" s="716" t="s">
        <v>698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customHeight="1" x14ac:dyDescent="0.25">
      <c r="A451" s="682" t="s">
        <v>131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customHeight="1" x14ac:dyDescent="0.25">
      <c r="A452" s="54" t="s">
        <v>699</v>
      </c>
      <c r="B452" s="54" t="s">
        <v>700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69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701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702</v>
      </c>
      <c r="B453" s="54" t="s">
        <v>703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7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69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704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80</v>
      </c>
      <c r="Q454" s="686"/>
      <c r="R454" s="686"/>
      <c r="S454" s="686"/>
      <c r="T454" s="686"/>
      <c r="U454" s="686"/>
      <c r="V454" s="687"/>
      <c r="W454" s="37" t="s">
        <v>81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80</v>
      </c>
      <c r="Q455" s="686"/>
      <c r="R455" s="686"/>
      <c r="S455" s="686"/>
      <c r="T455" s="686"/>
      <c r="U455" s="686"/>
      <c r="V455" s="687"/>
      <c r="W455" s="37" t="s">
        <v>69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customHeight="1" x14ac:dyDescent="0.25">
      <c r="A456" s="682" t="s">
        <v>142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customHeight="1" x14ac:dyDescent="0.25">
      <c r="A457" s="54" t="s">
        <v>705</v>
      </c>
      <c r="B457" s="54" t="s">
        <v>706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98</v>
      </c>
      <c r="L457" s="32"/>
      <c r="M457" s="33" t="s">
        <v>94</v>
      </c>
      <c r="N457" s="33"/>
      <c r="O457" s="32">
        <v>50</v>
      </c>
      <c r="P457" s="700" t="s">
        <v>707</v>
      </c>
      <c r="Q457" s="672"/>
      <c r="R457" s="672"/>
      <c r="S457" s="672"/>
      <c r="T457" s="673"/>
      <c r="U457" s="34"/>
      <c r="V457" s="34"/>
      <c r="W457" s="35" t="s">
        <v>69</v>
      </c>
      <c r="X457" s="665">
        <v>10</v>
      </c>
      <c r="Y457" s="666">
        <f>IFERROR(IF(X457="",0,CEILING((X457/$H457),1)*$H457),"")</f>
        <v>10.8</v>
      </c>
      <c r="Z457" s="36">
        <f>IFERROR(IF(Y457=0,"",ROUNDUP(Y457/H457,0)*0.00902),"")</f>
        <v>1.804E-2</v>
      </c>
      <c r="AA457" s="56"/>
      <c r="AB457" s="57"/>
      <c r="AC457" s="507" t="s">
        <v>708</v>
      </c>
      <c r="AG457" s="64"/>
      <c r="AJ457" s="68"/>
      <c r="AK457" s="68">
        <v>0</v>
      </c>
      <c r="BB457" s="508" t="s">
        <v>1</v>
      </c>
      <c r="BM457" s="64">
        <f>IFERROR(X457*I457/H457,"0")</f>
        <v>10.388888888888889</v>
      </c>
      <c r="BN457" s="64">
        <f>IFERROR(Y457*I457/H457,"0")</f>
        <v>11.22</v>
      </c>
      <c r="BO457" s="64">
        <f>IFERROR(1/J457*(X457/H457),"0")</f>
        <v>1.4029180695847361E-2</v>
      </c>
      <c r="BP457" s="64">
        <f>IFERROR(1/J457*(Y457/H457),"0")</f>
        <v>1.5151515151515152E-2</v>
      </c>
    </row>
    <row r="458" spans="1:68" ht="27" customHeight="1" x14ac:dyDescent="0.25">
      <c r="A458" s="54" t="s">
        <v>709</v>
      </c>
      <c r="B458" s="54" t="s">
        <v>710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145</v>
      </c>
      <c r="L458" s="32"/>
      <c r="M458" s="33" t="s">
        <v>68</v>
      </c>
      <c r="N458" s="33"/>
      <c r="O458" s="32">
        <v>50</v>
      </c>
      <c r="P458" s="7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69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711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712</v>
      </c>
      <c r="B459" s="54" t="s">
        <v>713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145</v>
      </c>
      <c r="L459" s="32"/>
      <c r="M459" s="33" t="s">
        <v>68</v>
      </c>
      <c r="N459" s="33"/>
      <c r="O459" s="32">
        <v>50</v>
      </c>
      <c r="P459" s="905" t="s">
        <v>714</v>
      </c>
      <c r="Q459" s="672"/>
      <c r="R459" s="672"/>
      <c r="S459" s="672"/>
      <c r="T459" s="673"/>
      <c r="U459" s="34"/>
      <c r="V459" s="34"/>
      <c r="W459" s="35" t="s">
        <v>69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715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145</v>
      </c>
      <c r="L460" s="32"/>
      <c r="M460" s="33" t="s">
        <v>68</v>
      </c>
      <c r="N460" s="33"/>
      <c r="O460" s="32">
        <v>50</v>
      </c>
      <c r="P460" s="9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69</v>
      </c>
      <c r="X460" s="665">
        <v>17.5</v>
      </c>
      <c r="Y460" s="666">
        <f>IFERROR(IF(X460="",0,CEILING((X460/$H460),1)*$H460),"")</f>
        <v>18.900000000000002</v>
      </c>
      <c r="Z460" s="36">
        <f>IFERROR(IF(Y460=0,"",ROUNDUP(Y460/H460,0)*0.00502),"")</f>
        <v>4.5179999999999998E-2</v>
      </c>
      <c r="AA460" s="56"/>
      <c r="AB460" s="57"/>
      <c r="AC460" s="513" t="s">
        <v>715</v>
      </c>
      <c r="AG460" s="64"/>
      <c r="AJ460" s="68"/>
      <c r="AK460" s="68">
        <v>0</v>
      </c>
      <c r="BB460" s="514" t="s">
        <v>1</v>
      </c>
      <c r="BM460" s="64">
        <f>IFERROR(X460*I460/H460,"0")</f>
        <v>18.583333333333332</v>
      </c>
      <c r="BN460" s="64">
        <f>IFERROR(Y460*I460/H460,"0")</f>
        <v>20.07</v>
      </c>
      <c r="BO460" s="64">
        <f>IFERROR(1/J460*(X460/H460),"0")</f>
        <v>3.5612535612535613E-2</v>
      </c>
      <c r="BP460" s="64">
        <f>IFERROR(1/J460*(Y460/H460),"0")</f>
        <v>3.8461538461538464E-2</v>
      </c>
    </row>
    <row r="461" spans="1:68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80</v>
      </c>
      <c r="Q461" s="686"/>
      <c r="R461" s="686"/>
      <c r="S461" s="686"/>
      <c r="T461" s="686"/>
      <c r="U461" s="686"/>
      <c r="V461" s="687"/>
      <c r="W461" s="37" t="s">
        <v>81</v>
      </c>
      <c r="X461" s="667">
        <f>IFERROR(X457/H457,"0")+IFERROR(X458/H458,"0")+IFERROR(X459/H459,"0")+IFERROR(X460/H460,"0")</f>
        <v>10.185185185185183</v>
      </c>
      <c r="Y461" s="667">
        <f>IFERROR(Y457/H457,"0")+IFERROR(Y458/H458,"0")+IFERROR(Y459/H459,"0")+IFERROR(Y460/H460,"0")</f>
        <v>11</v>
      </c>
      <c r="Z461" s="667">
        <f>IFERROR(IF(Z457="",0,Z457),"0")+IFERROR(IF(Z458="",0,Z458),"0")+IFERROR(IF(Z459="",0,Z459),"0")+IFERROR(IF(Z460="",0,Z460),"0")</f>
        <v>6.3219999999999998E-2</v>
      </c>
      <c r="AA461" s="668"/>
      <c r="AB461" s="668"/>
      <c r="AC461" s="668"/>
    </row>
    <row r="462" spans="1:68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80</v>
      </c>
      <c r="Q462" s="686"/>
      <c r="R462" s="686"/>
      <c r="S462" s="686"/>
      <c r="T462" s="686"/>
      <c r="U462" s="686"/>
      <c r="V462" s="687"/>
      <c r="W462" s="37" t="s">
        <v>69</v>
      </c>
      <c r="X462" s="667">
        <f>IFERROR(SUM(X457:X460),"0")</f>
        <v>27.5</v>
      </c>
      <c r="Y462" s="667">
        <f>IFERROR(SUM(Y457:Y460),"0")</f>
        <v>29.700000000000003</v>
      </c>
      <c r="Z462" s="37"/>
      <c r="AA462" s="668"/>
      <c r="AB462" s="668"/>
      <c r="AC462" s="668"/>
    </row>
    <row r="463" spans="1:68" ht="16.5" customHeight="1" x14ac:dyDescent="0.25">
      <c r="A463" s="716" t="s">
        <v>718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customHeight="1" x14ac:dyDescent="0.25">
      <c r="A464" s="682" t="s">
        <v>142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customHeight="1" x14ac:dyDescent="0.25">
      <c r="A465" s="54" t="s">
        <v>719</v>
      </c>
      <c r="B465" s="54" t="s">
        <v>720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145</v>
      </c>
      <c r="L465" s="32"/>
      <c r="M465" s="33" t="s">
        <v>68</v>
      </c>
      <c r="N465" s="33"/>
      <c r="O465" s="32">
        <v>40</v>
      </c>
      <c r="P465" s="9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69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721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67</v>
      </c>
      <c r="L466" s="32"/>
      <c r="M466" s="33" t="s">
        <v>68</v>
      </c>
      <c r="N466" s="33"/>
      <c r="O466" s="32">
        <v>50</v>
      </c>
      <c r="P466" s="772" t="s">
        <v>724</v>
      </c>
      <c r="Q466" s="672"/>
      <c r="R466" s="672"/>
      <c r="S466" s="672"/>
      <c r="T466" s="673"/>
      <c r="U466" s="34"/>
      <c r="V466" s="34"/>
      <c r="W466" s="35" t="s">
        <v>69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80</v>
      </c>
      <c r="Q467" s="686"/>
      <c r="R467" s="686"/>
      <c r="S467" s="686"/>
      <c r="T467" s="686"/>
      <c r="U467" s="686"/>
      <c r="V467" s="687"/>
      <c r="W467" s="37" t="s">
        <v>81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80</v>
      </c>
      <c r="Q468" s="686"/>
      <c r="R468" s="686"/>
      <c r="S468" s="686"/>
      <c r="T468" s="686"/>
      <c r="U468" s="686"/>
      <c r="V468" s="687"/>
      <c r="W468" s="37" t="s">
        <v>69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customHeight="1" x14ac:dyDescent="0.25">
      <c r="A469" s="716" t="s">
        <v>726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customHeight="1" x14ac:dyDescent="0.25">
      <c r="A470" s="682" t="s">
        <v>142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customHeight="1" x14ac:dyDescent="0.25">
      <c r="A471" s="54" t="s">
        <v>727</v>
      </c>
      <c r="B471" s="54" t="s">
        <v>728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67</v>
      </c>
      <c r="L471" s="32"/>
      <c r="M471" s="33" t="s">
        <v>68</v>
      </c>
      <c r="N471" s="33"/>
      <c r="O471" s="32">
        <v>40</v>
      </c>
      <c r="P471" s="7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69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729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80</v>
      </c>
      <c r="Q472" s="686"/>
      <c r="R472" s="686"/>
      <c r="S472" s="686"/>
      <c r="T472" s="686"/>
      <c r="U472" s="686"/>
      <c r="V472" s="687"/>
      <c r="W472" s="37" t="s">
        <v>81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80</v>
      </c>
      <c r="Q473" s="686"/>
      <c r="R473" s="686"/>
      <c r="S473" s="686"/>
      <c r="T473" s="686"/>
      <c r="U473" s="686"/>
      <c r="V473" s="687"/>
      <c r="W473" s="37" t="s">
        <v>69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customHeight="1" x14ac:dyDescent="0.25">
      <c r="A474" s="682" t="s">
        <v>168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customHeight="1" x14ac:dyDescent="0.25">
      <c r="A475" s="54" t="s">
        <v>730</v>
      </c>
      <c r="B475" s="54" t="s">
        <v>731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35</v>
      </c>
      <c r="P475" s="94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69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732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80</v>
      </c>
      <c r="Q476" s="686"/>
      <c r="R476" s="686"/>
      <c r="S476" s="686"/>
      <c r="T476" s="686"/>
      <c r="U476" s="686"/>
      <c r="V476" s="687"/>
      <c r="W476" s="37" t="s">
        <v>81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80</v>
      </c>
      <c r="Q477" s="686"/>
      <c r="R477" s="686"/>
      <c r="S477" s="686"/>
      <c r="T477" s="686"/>
      <c r="U477" s="686"/>
      <c r="V477" s="687"/>
      <c r="W477" s="37" t="s">
        <v>69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customHeight="1" x14ac:dyDescent="0.2">
      <c r="A478" s="800" t="s">
        <v>733</v>
      </c>
      <c r="B478" s="801"/>
      <c r="C478" s="801"/>
      <c r="D478" s="801"/>
      <c r="E478" s="801"/>
      <c r="F478" s="801"/>
      <c r="G478" s="801"/>
      <c r="H478" s="801"/>
      <c r="I478" s="801"/>
      <c r="J478" s="801"/>
      <c r="K478" s="801"/>
      <c r="L478" s="801"/>
      <c r="M478" s="801"/>
      <c r="N478" s="801"/>
      <c r="O478" s="801"/>
      <c r="P478" s="801"/>
      <c r="Q478" s="801"/>
      <c r="R478" s="801"/>
      <c r="S478" s="801"/>
      <c r="T478" s="801"/>
      <c r="U478" s="801"/>
      <c r="V478" s="801"/>
      <c r="W478" s="801"/>
      <c r="X478" s="801"/>
      <c r="Y478" s="801"/>
      <c r="Z478" s="801"/>
      <c r="AA478" s="48"/>
      <c r="AB478" s="48"/>
      <c r="AC478" s="48"/>
    </row>
    <row r="479" spans="1:68" ht="16.5" customHeight="1" x14ac:dyDescent="0.25">
      <c r="A479" s="716" t="s">
        <v>733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customHeight="1" x14ac:dyDescent="0.25">
      <c r="A480" s="682" t="s">
        <v>90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customHeight="1" x14ac:dyDescent="0.25">
      <c r="A481" s="54" t="s">
        <v>734</v>
      </c>
      <c r="B481" s="54" t="s">
        <v>735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93</v>
      </c>
      <c r="L481" s="32"/>
      <c r="M481" s="33" t="s">
        <v>94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69</v>
      </c>
      <c r="X481" s="665">
        <v>170</v>
      </c>
      <c r="Y481" s="666">
        <f t="shared" ref="Y481:Y495" si="68">IFERROR(IF(X481="",0,CEILING((X481/$H481),1)*$H481),"")</f>
        <v>174.24</v>
      </c>
      <c r="Z481" s="36">
        <f>IFERROR(IF(Y481=0,"",ROUNDUP(Y481/H481,0)*0.01196),"")</f>
        <v>0.39468000000000003</v>
      </c>
      <c r="AA481" s="56"/>
      <c r="AB481" s="57"/>
      <c r="AC481" s="523" t="s">
        <v>736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181.59090909090907</v>
      </c>
      <c r="BN481" s="64">
        <f t="shared" ref="BN481:BN495" si="70">IFERROR(Y481*I481/H481,"0")</f>
        <v>186.12</v>
      </c>
      <c r="BO481" s="64">
        <f t="shared" ref="BO481:BO495" si="71">IFERROR(1/J481*(X481/H481),"0")</f>
        <v>0.3095862470862471</v>
      </c>
      <c r="BP481" s="64">
        <f t="shared" ref="BP481:BP495" si="72">IFERROR(1/J481*(Y481/H481),"0")</f>
        <v>0.31730769230769235</v>
      </c>
    </row>
    <row r="482" spans="1:68" ht="27" customHeight="1" x14ac:dyDescent="0.25">
      <c r="A482" s="54" t="s">
        <v>737</v>
      </c>
      <c r="B482" s="54" t="s">
        <v>738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93</v>
      </c>
      <c r="L482" s="32"/>
      <c r="M482" s="33" t="s">
        <v>94</v>
      </c>
      <c r="N482" s="33"/>
      <c r="O482" s="32">
        <v>60</v>
      </c>
      <c r="P482" s="7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69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739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93</v>
      </c>
      <c r="L483" s="32"/>
      <c r="M483" s="33" t="s">
        <v>100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69</v>
      </c>
      <c r="X483" s="665">
        <v>70</v>
      </c>
      <c r="Y483" s="666">
        <f t="shared" si="68"/>
        <v>73.92</v>
      </c>
      <c r="Z483" s="36">
        <f>IFERROR(IF(Y483=0,"",ROUNDUP(Y483/H483,0)*0.01196),"")</f>
        <v>0.16744000000000001</v>
      </c>
      <c r="AA483" s="56"/>
      <c r="AB483" s="57"/>
      <c r="AC483" s="527" t="s">
        <v>742</v>
      </c>
      <c r="AG483" s="64"/>
      <c r="AJ483" s="68"/>
      <c r="AK483" s="68">
        <v>0</v>
      </c>
      <c r="BB483" s="528" t="s">
        <v>1</v>
      </c>
      <c r="BM483" s="64">
        <f t="shared" si="69"/>
        <v>74.772727272727266</v>
      </c>
      <c r="BN483" s="64">
        <f t="shared" si="70"/>
        <v>78.959999999999994</v>
      </c>
      <c r="BO483" s="64">
        <f t="shared" si="71"/>
        <v>0.12747668997668998</v>
      </c>
      <c r="BP483" s="64">
        <f t="shared" si="72"/>
        <v>0.13461538461538464</v>
      </c>
    </row>
    <row r="484" spans="1:68" ht="27" customHeight="1" x14ac:dyDescent="0.25">
      <c r="A484" s="54" t="s">
        <v>743</v>
      </c>
      <c r="B484" s="54" t="s">
        <v>744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93</v>
      </c>
      <c r="L484" s="32"/>
      <c r="M484" s="33" t="s">
        <v>94</v>
      </c>
      <c r="N484" s="33"/>
      <c r="O484" s="32">
        <v>60</v>
      </c>
      <c r="P484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69</v>
      </c>
      <c r="X484" s="665">
        <v>200</v>
      </c>
      <c r="Y484" s="666">
        <f t="shared" si="68"/>
        <v>200.64000000000001</v>
      </c>
      <c r="Z484" s="36">
        <f>IFERROR(IF(Y484=0,"",ROUNDUP(Y484/H484,0)*0.01196),"")</f>
        <v>0.45448</v>
      </c>
      <c r="AA484" s="56"/>
      <c r="AB484" s="57"/>
      <c r="AC484" s="529" t="s">
        <v>745</v>
      </c>
      <c r="AG484" s="64"/>
      <c r="AJ484" s="68"/>
      <c r="AK484" s="68">
        <v>0</v>
      </c>
      <c r="BB484" s="530" t="s">
        <v>1</v>
      </c>
      <c r="BM484" s="64">
        <f t="shared" si="69"/>
        <v>213.63636363636363</v>
      </c>
      <c r="BN484" s="64">
        <f t="shared" si="70"/>
        <v>214.32</v>
      </c>
      <c r="BO484" s="64">
        <f t="shared" si="71"/>
        <v>0.36421911421911418</v>
      </c>
      <c r="BP484" s="64">
        <f t="shared" si="72"/>
        <v>0.36538461538461542</v>
      </c>
    </row>
    <row r="485" spans="1:68" ht="16.5" customHeight="1" x14ac:dyDescent="0.25">
      <c r="A485" s="54" t="s">
        <v>746</v>
      </c>
      <c r="B485" s="54" t="s">
        <v>747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93</v>
      </c>
      <c r="L485" s="32"/>
      <c r="M485" s="33" t="s">
        <v>100</v>
      </c>
      <c r="N485" s="33"/>
      <c r="O485" s="32">
        <v>60</v>
      </c>
      <c r="P485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69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748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customHeight="1" x14ac:dyDescent="0.25">
      <c r="A486" s="54" t="s">
        <v>749</v>
      </c>
      <c r="B486" s="54" t="s">
        <v>750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67</v>
      </c>
      <c r="L486" s="32"/>
      <c r="M486" s="33" t="s">
        <v>100</v>
      </c>
      <c r="N486" s="33"/>
      <c r="O486" s="32">
        <v>60</v>
      </c>
      <c r="P486" s="1005" t="s">
        <v>751</v>
      </c>
      <c r="Q486" s="672"/>
      <c r="R486" s="672"/>
      <c r="S486" s="672"/>
      <c r="T486" s="673"/>
      <c r="U486" s="34"/>
      <c r="V486" s="34"/>
      <c r="W486" s="35" t="s">
        <v>69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736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customHeight="1" x14ac:dyDescent="0.25">
      <c r="A487" s="54" t="s">
        <v>752</v>
      </c>
      <c r="B487" s="54" t="s">
        <v>753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98</v>
      </c>
      <c r="L487" s="32"/>
      <c r="M487" s="33" t="s">
        <v>94</v>
      </c>
      <c r="N487" s="33"/>
      <c r="O487" s="32">
        <v>60</v>
      </c>
      <c r="P487" s="9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69</v>
      </c>
      <c r="X487" s="665">
        <v>108</v>
      </c>
      <c r="Y487" s="666">
        <f t="shared" si="68"/>
        <v>108</v>
      </c>
      <c r="Z487" s="36">
        <f>IFERROR(IF(Y487=0,"",ROUNDUP(Y487/H487,0)*0.00902),"")</f>
        <v>0.27060000000000001</v>
      </c>
      <c r="AA487" s="56"/>
      <c r="AB487" s="57"/>
      <c r="AC487" s="535" t="s">
        <v>736</v>
      </c>
      <c r="AG487" s="64"/>
      <c r="AJ487" s="68"/>
      <c r="AK487" s="68">
        <v>0</v>
      </c>
      <c r="BB487" s="536" t="s">
        <v>1</v>
      </c>
      <c r="BM487" s="64">
        <f t="shared" si="69"/>
        <v>114.3</v>
      </c>
      <c r="BN487" s="64">
        <f t="shared" si="70"/>
        <v>114.3</v>
      </c>
      <c r="BO487" s="64">
        <f t="shared" si="71"/>
        <v>0.22727272727272729</v>
      </c>
      <c r="BP487" s="64">
        <f t="shared" si="72"/>
        <v>0.22727272727272729</v>
      </c>
    </row>
    <row r="488" spans="1:68" ht="27" customHeight="1" x14ac:dyDescent="0.25">
      <c r="A488" s="54" t="s">
        <v>752</v>
      </c>
      <c r="B488" s="54" t="s">
        <v>754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98</v>
      </c>
      <c r="L488" s="32"/>
      <c r="M488" s="33" t="s">
        <v>94</v>
      </c>
      <c r="N488" s="33"/>
      <c r="O488" s="32">
        <v>60</v>
      </c>
      <c r="P488" s="9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69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736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customHeight="1" x14ac:dyDescent="0.25">
      <c r="A489" s="54" t="s">
        <v>755</v>
      </c>
      <c r="B489" s="54" t="s">
        <v>756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98</v>
      </c>
      <c r="L489" s="32"/>
      <c r="M489" s="33" t="s">
        <v>94</v>
      </c>
      <c r="N489" s="33"/>
      <c r="O489" s="32">
        <v>60</v>
      </c>
      <c r="P489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69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739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customHeight="1" x14ac:dyDescent="0.25">
      <c r="A490" s="54" t="s">
        <v>757</v>
      </c>
      <c r="B490" s="54" t="s">
        <v>758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98</v>
      </c>
      <c r="L490" s="32"/>
      <c r="M490" s="33" t="s">
        <v>94</v>
      </c>
      <c r="N490" s="33"/>
      <c r="O490" s="32">
        <v>60</v>
      </c>
      <c r="P490" s="957" t="s">
        <v>759</v>
      </c>
      <c r="Q490" s="672"/>
      <c r="R490" s="672"/>
      <c r="S490" s="672"/>
      <c r="T490" s="673"/>
      <c r="U490" s="34"/>
      <c r="V490" s="34"/>
      <c r="W490" s="35" t="s">
        <v>69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742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customHeight="1" x14ac:dyDescent="0.25">
      <c r="A491" s="54" t="s">
        <v>760</v>
      </c>
      <c r="B491" s="54" t="s">
        <v>761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98</v>
      </c>
      <c r="L491" s="32"/>
      <c r="M491" s="33" t="s">
        <v>94</v>
      </c>
      <c r="N491" s="33"/>
      <c r="O491" s="32">
        <v>60</v>
      </c>
      <c r="P491" s="867" t="s">
        <v>762</v>
      </c>
      <c r="Q491" s="672"/>
      <c r="R491" s="672"/>
      <c r="S491" s="672"/>
      <c r="T491" s="673"/>
      <c r="U491" s="34"/>
      <c r="V491" s="34"/>
      <c r="W491" s="35" t="s">
        <v>69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763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67</v>
      </c>
      <c r="L492" s="32"/>
      <c r="M492" s="33" t="s">
        <v>94</v>
      </c>
      <c r="N492" s="33"/>
      <c r="O492" s="32">
        <v>60</v>
      </c>
      <c r="P492" s="784" t="s">
        <v>766</v>
      </c>
      <c r="Q492" s="672"/>
      <c r="R492" s="672"/>
      <c r="S492" s="672"/>
      <c r="T492" s="673"/>
      <c r="U492" s="34"/>
      <c r="V492" s="34"/>
      <c r="W492" s="35" t="s">
        <v>69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767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customHeight="1" x14ac:dyDescent="0.25">
      <c r="A493" s="54" t="s">
        <v>768</v>
      </c>
      <c r="B493" s="54" t="s">
        <v>769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98</v>
      </c>
      <c r="L493" s="32"/>
      <c r="M493" s="33" t="s">
        <v>94</v>
      </c>
      <c r="N493" s="33"/>
      <c r="O493" s="32">
        <v>60</v>
      </c>
      <c r="P493" s="8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69</v>
      </c>
      <c r="X493" s="665">
        <v>132</v>
      </c>
      <c r="Y493" s="666">
        <f t="shared" si="68"/>
        <v>133.20000000000002</v>
      </c>
      <c r="Z493" s="36">
        <f>IFERROR(IF(Y493=0,"",ROUNDUP(Y493/H493,0)*0.00902),"")</f>
        <v>0.33374000000000004</v>
      </c>
      <c r="AA493" s="56"/>
      <c r="AB493" s="57"/>
      <c r="AC493" s="547" t="s">
        <v>745</v>
      </c>
      <c r="AG493" s="64"/>
      <c r="AJ493" s="68"/>
      <c r="AK493" s="68">
        <v>0</v>
      </c>
      <c r="BB493" s="548" t="s">
        <v>1</v>
      </c>
      <c r="BM493" s="64">
        <f t="shared" si="69"/>
        <v>139.69999999999999</v>
      </c>
      <c r="BN493" s="64">
        <f t="shared" si="70"/>
        <v>140.97000000000003</v>
      </c>
      <c r="BO493" s="64">
        <f t="shared" si="71"/>
        <v>0.27777777777777779</v>
      </c>
      <c r="BP493" s="64">
        <f t="shared" si="72"/>
        <v>0.28030303030303039</v>
      </c>
    </row>
    <row r="494" spans="1:68" ht="27" customHeight="1" x14ac:dyDescent="0.25">
      <c r="A494" s="54" t="s">
        <v>768</v>
      </c>
      <c r="B494" s="54" t="s">
        <v>770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98</v>
      </c>
      <c r="L494" s="32"/>
      <c r="M494" s="33" t="s">
        <v>94</v>
      </c>
      <c r="N494" s="33"/>
      <c r="O494" s="32">
        <v>60</v>
      </c>
      <c r="P494" s="7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69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745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customHeight="1" x14ac:dyDescent="0.25">
      <c r="A495" s="54" t="s">
        <v>771</v>
      </c>
      <c r="B495" s="54" t="s">
        <v>772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98</v>
      </c>
      <c r="L495" s="32"/>
      <c r="M495" s="33" t="s">
        <v>94</v>
      </c>
      <c r="N495" s="33"/>
      <c r="O495" s="32">
        <v>60</v>
      </c>
      <c r="P495" s="8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69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748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80</v>
      </c>
      <c r="Q496" s="686"/>
      <c r="R496" s="686"/>
      <c r="S496" s="686"/>
      <c r="T496" s="686"/>
      <c r="U496" s="686"/>
      <c r="V496" s="687"/>
      <c r="W496" s="37" t="s">
        <v>81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150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152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1.62094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80</v>
      </c>
      <c r="Q497" s="686"/>
      <c r="R497" s="686"/>
      <c r="S497" s="686"/>
      <c r="T497" s="686"/>
      <c r="U497" s="686"/>
      <c r="V497" s="687"/>
      <c r="W497" s="37" t="s">
        <v>69</v>
      </c>
      <c r="X497" s="667">
        <f>IFERROR(SUM(X481:X495),"0")</f>
        <v>680</v>
      </c>
      <c r="Y497" s="667">
        <f>IFERROR(SUM(Y481:Y495),"0")</f>
        <v>690.00000000000011</v>
      </c>
      <c r="Z497" s="37"/>
      <c r="AA497" s="668"/>
      <c r="AB497" s="668"/>
      <c r="AC497" s="668"/>
    </row>
    <row r="498" spans="1:68" ht="14.25" customHeight="1" x14ac:dyDescent="0.25">
      <c r="A498" s="682" t="s">
        <v>131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773</v>
      </c>
      <c r="B499" s="54" t="s">
        <v>774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93</v>
      </c>
      <c r="L499" s="32"/>
      <c r="M499" s="33" t="s">
        <v>94</v>
      </c>
      <c r="N499" s="33"/>
      <c r="O499" s="32">
        <v>55</v>
      </c>
      <c r="P499" s="10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69</v>
      </c>
      <c r="X499" s="665">
        <v>220</v>
      </c>
      <c r="Y499" s="666">
        <f>IFERROR(IF(X499="",0,CEILING((X499/$H499),1)*$H499),"")</f>
        <v>221.76000000000002</v>
      </c>
      <c r="Z499" s="36">
        <f>IFERROR(IF(Y499=0,"",ROUNDUP(Y499/H499,0)*0.01196),"")</f>
        <v>0.50231999999999999</v>
      </c>
      <c r="AA499" s="56"/>
      <c r="AB499" s="57"/>
      <c r="AC499" s="553" t="s">
        <v>775</v>
      </c>
      <c r="AG499" s="64"/>
      <c r="AJ499" s="68"/>
      <c r="AK499" s="68">
        <v>0</v>
      </c>
      <c r="BB499" s="554" t="s">
        <v>1</v>
      </c>
      <c r="BM499" s="64">
        <f>IFERROR(X499*I499/H499,"0")</f>
        <v>234.99999999999997</v>
      </c>
      <c r="BN499" s="64">
        <f>IFERROR(Y499*I499/H499,"0")</f>
        <v>236.88</v>
      </c>
      <c r="BO499" s="64">
        <f>IFERROR(1/J499*(X499/H499),"0")</f>
        <v>0.40064102564102566</v>
      </c>
      <c r="BP499" s="64">
        <f>IFERROR(1/J499*(Y499/H499),"0")</f>
        <v>0.40384615384615385</v>
      </c>
    </row>
    <row r="500" spans="1:68" ht="16.5" customHeight="1" x14ac:dyDescent="0.25">
      <c r="A500" s="54" t="s">
        <v>773</v>
      </c>
      <c r="B500" s="54" t="s">
        <v>776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93</v>
      </c>
      <c r="L500" s="32"/>
      <c r="M500" s="33" t="s">
        <v>100</v>
      </c>
      <c r="N500" s="33"/>
      <c r="O500" s="32">
        <v>70</v>
      </c>
      <c r="P500" s="908" t="s">
        <v>777</v>
      </c>
      <c r="Q500" s="672"/>
      <c r="R500" s="672"/>
      <c r="S500" s="672"/>
      <c r="T500" s="673"/>
      <c r="U500" s="34"/>
      <c r="V500" s="34"/>
      <c r="W500" s="35" t="s">
        <v>69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778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customHeight="1" x14ac:dyDescent="0.25">
      <c r="A501" s="54" t="s">
        <v>779</v>
      </c>
      <c r="B501" s="54" t="s">
        <v>780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67</v>
      </c>
      <c r="L501" s="32"/>
      <c r="M501" s="33" t="s">
        <v>100</v>
      </c>
      <c r="N501" s="33"/>
      <c r="O501" s="32">
        <v>70</v>
      </c>
      <c r="P501" s="847" t="s">
        <v>781</v>
      </c>
      <c r="Q501" s="672"/>
      <c r="R501" s="672"/>
      <c r="S501" s="672"/>
      <c r="T501" s="673"/>
      <c r="U501" s="34"/>
      <c r="V501" s="34"/>
      <c r="W501" s="35" t="s">
        <v>69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778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customHeight="1" x14ac:dyDescent="0.25">
      <c r="A502" s="54" t="s">
        <v>782</v>
      </c>
      <c r="B502" s="54" t="s">
        <v>783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98</v>
      </c>
      <c r="L502" s="32"/>
      <c r="M502" s="33" t="s">
        <v>94</v>
      </c>
      <c r="N502" s="33"/>
      <c r="O502" s="32">
        <v>70</v>
      </c>
      <c r="P502" s="744" t="s">
        <v>784</v>
      </c>
      <c r="Q502" s="672"/>
      <c r="R502" s="672"/>
      <c r="S502" s="672"/>
      <c r="T502" s="673"/>
      <c r="U502" s="34"/>
      <c r="V502" s="34"/>
      <c r="W502" s="35" t="s">
        <v>69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778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80</v>
      </c>
      <c r="Q503" s="686"/>
      <c r="R503" s="686"/>
      <c r="S503" s="686"/>
      <c r="T503" s="686"/>
      <c r="U503" s="686"/>
      <c r="V503" s="687"/>
      <c r="W503" s="37" t="s">
        <v>81</v>
      </c>
      <c r="X503" s="667">
        <f>IFERROR(X499/H499,"0")+IFERROR(X500/H500,"0")+IFERROR(X501/H501,"0")+IFERROR(X502/H502,"0")</f>
        <v>41.666666666666664</v>
      </c>
      <c r="Y503" s="667">
        <f>IFERROR(Y499/H499,"0")+IFERROR(Y500/H500,"0")+IFERROR(Y501/H501,"0")+IFERROR(Y502/H502,"0")</f>
        <v>42</v>
      </c>
      <c r="Z503" s="667">
        <f>IFERROR(IF(Z499="",0,Z499),"0")+IFERROR(IF(Z500="",0,Z500),"0")+IFERROR(IF(Z501="",0,Z501),"0")+IFERROR(IF(Z502="",0,Z502),"0")</f>
        <v>0.50231999999999999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80</v>
      </c>
      <c r="Q504" s="686"/>
      <c r="R504" s="686"/>
      <c r="S504" s="686"/>
      <c r="T504" s="686"/>
      <c r="U504" s="686"/>
      <c r="V504" s="687"/>
      <c r="W504" s="37" t="s">
        <v>69</v>
      </c>
      <c r="X504" s="667">
        <f>IFERROR(SUM(X499:X502),"0")</f>
        <v>220</v>
      </c>
      <c r="Y504" s="667">
        <f>IFERROR(SUM(Y499:Y502),"0")</f>
        <v>221.76000000000002</v>
      </c>
      <c r="Z504" s="37"/>
      <c r="AA504" s="668"/>
      <c r="AB504" s="668"/>
      <c r="AC504" s="668"/>
    </row>
    <row r="505" spans="1:68" ht="14.25" customHeight="1" x14ac:dyDescent="0.25">
      <c r="A505" s="682" t="s">
        <v>142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785</v>
      </c>
      <c r="B506" s="54" t="s">
        <v>786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93</v>
      </c>
      <c r="L506" s="32"/>
      <c r="M506" s="33" t="s">
        <v>94</v>
      </c>
      <c r="N506" s="33"/>
      <c r="O506" s="32">
        <v>70</v>
      </c>
      <c r="P506" s="893" t="s">
        <v>787</v>
      </c>
      <c r="Q506" s="672"/>
      <c r="R506" s="672"/>
      <c r="S506" s="672"/>
      <c r="T506" s="673"/>
      <c r="U506" s="34"/>
      <c r="V506" s="34"/>
      <c r="W506" s="35" t="s">
        <v>69</v>
      </c>
      <c r="X506" s="665">
        <v>60</v>
      </c>
      <c r="Y506" s="666">
        <f t="shared" ref="Y506:Y517" si="73">IFERROR(IF(X506="",0,CEILING((X506/$H506),1)*$H506),"")</f>
        <v>63.36</v>
      </c>
      <c r="Z506" s="36">
        <f>IFERROR(IF(Y506=0,"",ROUNDUP(Y506/H506,0)*0.01196),"")</f>
        <v>0.14352000000000001</v>
      </c>
      <c r="AA506" s="56"/>
      <c r="AB506" s="57"/>
      <c r="AC506" s="561" t="s">
        <v>788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64.090909090909079</v>
      </c>
      <c r="BN506" s="64">
        <f t="shared" ref="BN506:BN517" si="75">IFERROR(Y506*I506/H506,"0")</f>
        <v>67.679999999999993</v>
      </c>
      <c r="BO506" s="64">
        <f t="shared" ref="BO506:BO517" si="76">IFERROR(1/J506*(X506/H506),"0")</f>
        <v>0.10926573426573427</v>
      </c>
      <c r="BP506" s="64">
        <f t="shared" ref="BP506:BP517" si="77">IFERROR(1/J506*(Y506/H506),"0")</f>
        <v>0.11538461538461539</v>
      </c>
    </row>
    <row r="507" spans="1:68" ht="27" customHeight="1" x14ac:dyDescent="0.25">
      <c r="A507" s="54" t="s">
        <v>789</v>
      </c>
      <c r="B507" s="54" t="s">
        <v>790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93</v>
      </c>
      <c r="L507" s="32"/>
      <c r="M507" s="33" t="s">
        <v>68</v>
      </c>
      <c r="N507" s="33"/>
      <c r="O507" s="32">
        <v>70</v>
      </c>
      <c r="P507" s="1047" t="s">
        <v>791</v>
      </c>
      <c r="Q507" s="672"/>
      <c r="R507" s="672"/>
      <c r="S507" s="672"/>
      <c r="T507" s="673"/>
      <c r="U507" s="34"/>
      <c r="V507" s="34"/>
      <c r="W507" s="35" t="s">
        <v>69</v>
      </c>
      <c r="X507" s="665">
        <v>60</v>
      </c>
      <c r="Y507" s="666">
        <f t="shared" si="73"/>
        <v>63.36</v>
      </c>
      <c r="Z507" s="36">
        <f>IFERROR(IF(Y507=0,"",ROUNDUP(Y507/H507,0)*0.01196),"")</f>
        <v>0.14352000000000001</v>
      </c>
      <c r="AA507" s="56"/>
      <c r="AB507" s="57"/>
      <c r="AC507" s="563" t="s">
        <v>792</v>
      </c>
      <c r="AG507" s="64"/>
      <c r="AJ507" s="68"/>
      <c r="AK507" s="68">
        <v>0</v>
      </c>
      <c r="BB507" s="564" t="s">
        <v>1</v>
      </c>
      <c r="BM507" s="64">
        <f t="shared" si="74"/>
        <v>64.090909090909079</v>
      </c>
      <c r="BN507" s="64">
        <f t="shared" si="75"/>
        <v>67.679999999999993</v>
      </c>
      <c r="BO507" s="64">
        <f t="shared" si="76"/>
        <v>0.10926573426573427</v>
      </c>
      <c r="BP507" s="64">
        <f t="shared" si="77"/>
        <v>0.11538461538461539</v>
      </c>
    </row>
    <row r="508" spans="1:68" ht="27" customHeight="1" x14ac:dyDescent="0.25">
      <c r="A508" s="54" t="s">
        <v>793</v>
      </c>
      <c r="B508" s="54" t="s">
        <v>794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93</v>
      </c>
      <c r="L508" s="32"/>
      <c r="M508" s="33" t="s">
        <v>68</v>
      </c>
      <c r="N508" s="33"/>
      <c r="O508" s="32">
        <v>70</v>
      </c>
      <c r="P508" s="766" t="s">
        <v>795</v>
      </c>
      <c r="Q508" s="672"/>
      <c r="R508" s="672"/>
      <c r="S508" s="672"/>
      <c r="T508" s="673"/>
      <c r="U508" s="34"/>
      <c r="V508" s="34"/>
      <c r="W508" s="35" t="s">
        <v>69</v>
      </c>
      <c r="X508" s="665">
        <v>200</v>
      </c>
      <c r="Y508" s="666">
        <f t="shared" si="73"/>
        <v>200.64000000000001</v>
      </c>
      <c r="Z508" s="36">
        <f>IFERROR(IF(Y508=0,"",ROUNDUP(Y508/H508,0)*0.01196),"")</f>
        <v>0.45448</v>
      </c>
      <c r="AA508" s="56"/>
      <c r="AB508" s="57"/>
      <c r="AC508" s="565" t="s">
        <v>796</v>
      </c>
      <c r="AG508" s="64"/>
      <c r="AJ508" s="68"/>
      <c r="AK508" s="68">
        <v>0</v>
      </c>
      <c r="BB508" s="566" t="s">
        <v>1</v>
      </c>
      <c r="BM508" s="64">
        <f t="shared" si="74"/>
        <v>213.63636363636363</v>
      </c>
      <c r="BN508" s="64">
        <f t="shared" si="75"/>
        <v>214.32</v>
      </c>
      <c r="BO508" s="64">
        <f t="shared" si="76"/>
        <v>0.36421911421911418</v>
      </c>
      <c r="BP508" s="64">
        <f t="shared" si="77"/>
        <v>0.36538461538461542</v>
      </c>
    </row>
    <row r="509" spans="1:68" ht="27" customHeight="1" x14ac:dyDescent="0.25">
      <c r="A509" s="54" t="s">
        <v>797</v>
      </c>
      <c r="B509" s="54" t="s">
        <v>798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67</v>
      </c>
      <c r="L509" s="32"/>
      <c r="M509" s="33" t="s">
        <v>94</v>
      </c>
      <c r="N509" s="33"/>
      <c r="O509" s="32">
        <v>70</v>
      </c>
      <c r="P509" s="1001" t="s">
        <v>799</v>
      </c>
      <c r="Q509" s="672"/>
      <c r="R509" s="672"/>
      <c r="S509" s="672"/>
      <c r="T509" s="673"/>
      <c r="U509" s="34"/>
      <c r="V509" s="34"/>
      <c r="W509" s="35" t="s">
        <v>69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788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98</v>
      </c>
      <c r="L510" s="32"/>
      <c r="M510" s="33" t="s">
        <v>94</v>
      </c>
      <c r="N510" s="33"/>
      <c r="O510" s="32">
        <v>60</v>
      </c>
      <c r="P510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69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802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customHeight="1" x14ac:dyDescent="0.25">
      <c r="A511" s="54" t="s">
        <v>800</v>
      </c>
      <c r="B511" s="54" t="s">
        <v>803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98</v>
      </c>
      <c r="L511" s="32"/>
      <c r="M511" s="33" t="s">
        <v>94</v>
      </c>
      <c r="N511" s="33"/>
      <c r="O511" s="32">
        <v>70</v>
      </c>
      <c r="P511" s="876" t="s">
        <v>804</v>
      </c>
      <c r="Q511" s="672"/>
      <c r="R511" s="672"/>
      <c r="S511" s="672"/>
      <c r="T511" s="673"/>
      <c r="U511" s="34"/>
      <c r="V511" s="34"/>
      <c r="W511" s="35" t="s">
        <v>69</v>
      </c>
      <c r="X511" s="665">
        <v>84</v>
      </c>
      <c r="Y511" s="666">
        <f t="shared" si="73"/>
        <v>86.399999999999991</v>
      </c>
      <c r="Z511" s="36">
        <f>IFERROR(IF(Y511=0,"",ROUNDUP(Y511/H511,0)*0.00902),"")</f>
        <v>0.16236</v>
      </c>
      <c r="AA511" s="56"/>
      <c r="AB511" s="57"/>
      <c r="AC511" s="571" t="s">
        <v>788</v>
      </c>
      <c r="AG511" s="64"/>
      <c r="AJ511" s="68"/>
      <c r="AK511" s="68">
        <v>0</v>
      </c>
      <c r="BB511" s="572" t="s">
        <v>1</v>
      </c>
      <c r="BM511" s="64">
        <f t="shared" si="74"/>
        <v>121.27500000000001</v>
      </c>
      <c r="BN511" s="64">
        <f t="shared" si="75"/>
        <v>124.74</v>
      </c>
      <c r="BO511" s="64">
        <f t="shared" si="76"/>
        <v>0.13257575757575757</v>
      </c>
      <c r="BP511" s="64">
        <f t="shared" si="77"/>
        <v>0.13636363636363635</v>
      </c>
    </row>
    <row r="512" spans="1:68" ht="27" customHeight="1" x14ac:dyDescent="0.25">
      <c r="A512" s="54" t="s">
        <v>800</v>
      </c>
      <c r="B512" s="54" t="s">
        <v>805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98</v>
      </c>
      <c r="L512" s="32"/>
      <c r="M512" s="33" t="s">
        <v>94</v>
      </c>
      <c r="N512" s="33"/>
      <c r="O512" s="32">
        <v>70</v>
      </c>
      <c r="P512" s="917" t="s">
        <v>806</v>
      </c>
      <c r="Q512" s="672"/>
      <c r="R512" s="672"/>
      <c r="S512" s="672"/>
      <c r="T512" s="673"/>
      <c r="U512" s="34"/>
      <c r="V512" s="34"/>
      <c r="W512" s="35" t="s">
        <v>69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788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customHeight="1" x14ac:dyDescent="0.25">
      <c r="A513" s="54" t="s">
        <v>807</v>
      </c>
      <c r="B513" s="54" t="s">
        <v>808</v>
      </c>
      <c r="C513" s="31">
        <v>4301031251</v>
      </c>
      <c r="D513" s="669">
        <v>4680115882102</v>
      </c>
      <c r="E513" s="670"/>
      <c r="F513" s="664">
        <v>0.6</v>
      </c>
      <c r="G513" s="32">
        <v>6</v>
      </c>
      <c r="H513" s="664">
        <v>3.6</v>
      </c>
      <c r="I513" s="664">
        <v>3.81</v>
      </c>
      <c r="J513" s="32">
        <v>132</v>
      </c>
      <c r="K513" s="32" t="s">
        <v>98</v>
      </c>
      <c r="L513" s="32"/>
      <c r="M513" s="33" t="s">
        <v>68</v>
      </c>
      <c r="N513" s="33"/>
      <c r="O513" s="32">
        <v>60</v>
      </c>
      <c r="P513" s="8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672"/>
      <c r="R513" s="672"/>
      <c r="S513" s="672"/>
      <c r="T513" s="673"/>
      <c r="U513" s="34"/>
      <c r="V513" s="34"/>
      <c r="W513" s="35" t="s">
        <v>69</v>
      </c>
      <c r="X513" s="665">
        <v>36</v>
      </c>
      <c r="Y513" s="666">
        <f t="shared" si="73"/>
        <v>36</v>
      </c>
      <c r="Z513" s="36">
        <f>IFERROR(IF(Y513=0,"",ROUNDUP(Y513/H513,0)*0.00902),"")</f>
        <v>9.0200000000000002E-2</v>
      </c>
      <c r="AA513" s="56"/>
      <c r="AB513" s="57"/>
      <c r="AC513" s="575" t="s">
        <v>809</v>
      </c>
      <c r="AG513" s="64"/>
      <c r="AJ513" s="68"/>
      <c r="AK513" s="68">
        <v>0</v>
      </c>
      <c r="BB513" s="576" t="s">
        <v>1</v>
      </c>
      <c r="BM513" s="64">
        <f t="shared" si="74"/>
        <v>38.1</v>
      </c>
      <c r="BN513" s="64">
        <f t="shared" si="75"/>
        <v>38.1</v>
      </c>
      <c r="BO513" s="64">
        <f t="shared" si="76"/>
        <v>7.575757575757576E-2</v>
      </c>
      <c r="BP513" s="64">
        <f t="shared" si="77"/>
        <v>7.575757575757576E-2</v>
      </c>
    </row>
    <row r="514" spans="1:68" ht="27" customHeight="1" x14ac:dyDescent="0.25">
      <c r="A514" s="54" t="s">
        <v>807</v>
      </c>
      <c r="B514" s="54" t="s">
        <v>810</v>
      </c>
      <c r="C514" s="31">
        <v>4301031418</v>
      </c>
      <c r="D514" s="669">
        <v>4680115882102</v>
      </c>
      <c r="E514" s="670"/>
      <c r="F514" s="664">
        <v>0.6</v>
      </c>
      <c r="G514" s="32">
        <v>8</v>
      </c>
      <c r="H514" s="664">
        <v>4.8</v>
      </c>
      <c r="I514" s="664">
        <v>6.69</v>
      </c>
      <c r="J514" s="32">
        <v>132</v>
      </c>
      <c r="K514" s="32" t="s">
        <v>98</v>
      </c>
      <c r="L514" s="32"/>
      <c r="M514" s="33" t="s">
        <v>68</v>
      </c>
      <c r="N514" s="33"/>
      <c r="O514" s="32">
        <v>70</v>
      </c>
      <c r="P514" s="861" t="s">
        <v>811</v>
      </c>
      <c r="Q514" s="672"/>
      <c r="R514" s="672"/>
      <c r="S514" s="672"/>
      <c r="T514" s="673"/>
      <c r="U514" s="34"/>
      <c r="V514" s="34"/>
      <c r="W514" s="35" t="s">
        <v>69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792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4301031253</v>
      </c>
      <c r="D515" s="669">
        <v>4680115882096</v>
      </c>
      <c r="E515" s="670"/>
      <c r="F515" s="664">
        <v>0.6</v>
      </c>
      <c r="G515" s="32">
        <v>6</v>
      </c>
      <c r="H515" s="664">
        <v>3.6</v>
      </c>
      <c r="I515" s="664">
        <v>3.81</v>
      </c>
      <c r="J515" s="32">
        <v>132</v>
      </c>
      <c r="K515" s="32" t="s">
        <v>98</v>
      </c>
      <c r="L515" s="32"/>
      <c r="M515" s="33" t="s">
        <v>68</v>
      </c>
      <c r="N515" s="33"/>
      <c r="O515" s="32">
        <v>60</v>
      </c>
      <c r="P515" s="10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672"/>
      <c r="R515" s="672"/>
      <c r="S515" s="672"/>
      <c r="T515" s="673"/>
      <c r="U515" s="34"/>
      <c r="V515" s="34"/>
      <c r="W515" s="35" t="s">
        <v>69</v>
      </c>
      <c r="X515" s="665">
        <v>36</v>
      </c>
      <c r="Y515" s="666">
        <f t="shared" si="73"/>
        <v>36</v>
      </c>
      <c r="Z515" s="36">
        <f>IFERROR(IF(Y515=0,"",ROUNDUP(Y515/H515,0)*0.00902),"")</f>
        <v>9.0200000000000002E-2</v>
      </c>
      <c r="AA515" s="56"/>
      <c r="AB515" s="57"/>
      <c r="AC515" s="579" t="s">
        <v>814</v>
      </c>
      <c r="AG515" s="64"/>
      <c r="AJ515" s="68"/>
      <c r="AK515" s="68">
        <v>0</v>
      </c>
      <c r="BB515" s="580" t="s">
        <v>1</v>
      </c>
      <c r="BM515" s="64">
        <f t="shared" si="74"/>
        <v>38.1</v>
      </c>
      <c r="BN515" s="64">
        <f t="shared" si="75"/>
        <v>38.1</v>
      </c>
      <c r="BO515" s="64">
        <f t="shared" si="76"/>
        <v>7.575757575757576E-2</v>
      </c>
      <c r="BP515" s="64">
        <f t="shared" si="77"/>
        <v>7.575757575757576E-2</v>
      </c>
    </row>
    <row r="516" spans="1:68" ht="27" customHeight="1" x14ac:dyDescent="0.25">
      <c r="A516" s="54" t="s">
        <v>812</v>
      </c>
      <c r="B516" s="54" t="s">
        <v>815</v>
      </c>
      <c r="C516" s="31">
        <v>4301031384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120</v>
      </c>
      <c r="K516" s="32" t="s">
        <v>98</v>
      </c>
      <c r="L516" s="32"/>
      <c r="M516" s="33" t="s">
        <v>68</v>
      </c>
      <c r="N516" s="33"/>
      <c r="O516" s="32">
        <v>60</v>
      </c>
      <c r="P516" s="86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6" s="672"/>
      <c r="R516" s="672"/>
      <c r="S516" s="672"/>
      <c r="T516" s="673"/>
      <c r="U516" s="34"/>
      <c r="V516" s="34"/>
      <c r="W516" s="35" t="s">
        <v>69</v>
      </c>
      <c r="X516" s="665">
        <v>0</v>
      </c>
      <c r="Y516" s="666">
        <f t="shared" si="73"/>
        <v>0</v>
      </c>
      <c r="Z516" s="36" t="str">
        <f>IFERROR(IF(Y516=0,"",ROUNDUP(Y516/H516,0)*0.00937),"")</f>
        <v/>
      </c>
      <c r="AA516" s="56"/>
      <c r="AB516" s="57"/>
      <c r="AC516" s="581" t="s">
        <v>796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customHeight="1" x14ac:dyDescent="0.25">
      <c r="A517" s="54" t="s">
        <v>812</v>
      </c>
      <c r="B517" s="54" t="s">
        <v>816</v>
      </c>
      <c r="C517" s="31">
        <v>4301031417</v>
      </c>
      <c r="D517" s="669">
        <v>4680115882096</v>
      </c>
      <c r="E517" s="670"/>
      <c r="F517" s="664">
        <v>0.6</v>
      </c>
      <c r="G517" s="32">
        <v>8</v>
      </c>
      <c r="H517" s="664">
        <v>4.8</v>
      </c>
      <c r="I517" s="664">
        <v>6.69</v>
      </c>
      <c r="J517" s="32">
        <v>132</v>
      </c>
      <c r="K517" s="32" t="s">
        <v>98</v>
      </c>
      <c r="L517" s="32"/>
      <c r="M517" s="33" t="s">
        <v>68</v>
      </c>
      <c r="N517" s="33"/>
      <c r="O517" s="32">
        <v>70</v>
      </c>
      <c r="P517" s="901" t="s">
        <v>817</v>
      </c>
      <c r="Q517" s="672"/>
      <c r="R517" s="672"/>
      <c r="S517" s="672"/>
      <c r="T517" s="673"/>
      <c r="U517" s="34"/>
      <c r="V517" s="34"/>
      <c r="W517" s="35" t="s">
        <v>69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796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80</v>
      </c>
      <c r="Q518" s="686"/>
      <c r="R518" s="686"/>
      <c r="S518" s="686"/>
      <c r="T518" s="686"/>
      <c r="U518" s="686"/>
      <c r="V518" s="687"/>
      <c r="W518" s="37" t="s">
        <v>81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98.106060606060595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100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1.0842800000000001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80</v>
      </c>
      <c r="Q519" s="686"/>
      <c r="R519" s="686"/>
      <c r="S519" s="686"/>
      <c r="T519" s="686"/>
      <c r="U519" s="686"/>
      <c r="V519" s="687"/>
      <c r="W519" s="37" t="s">
        <v>69</v>
      </c>
      <c r="X519" s="667">
        <f>IFERROR(SUM(X506:X517),"0")</f>
        <v>476</v>
      </c>
      <c r="Y519" s="667">
        <f>IFERROR(SUM(Y506:Y517),"0")</f>
        <v>485.76</v>
      </c>
      <c r="Z519" s="37"/>
      <c r="AA519" s="668"/>
      <c r="AB519" s="668"/>
      <c r="AC519" s="668"/>
    </row>
    <row r="520" spans="1:68" ht="14.25" customHeight="1" x14ac:dyDescent="0.25">
      <c r="A520" s="682" t="s">
        <v>64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customHeight="1" x14ac:dyDescent="0.25">
      <c r="A521" s="54" t="s">
        <v>818</v>
      </c>
      <c r="B521" s="54" t="s">
        <v>819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93</v>
      </c>
      <c r="L521" s="32"/>
      <c r="M521" s="33" t="s">
        <v>100</v>
      </c>
      <c r="N521" s="33"/>
      <c r="O521" s="32">
        <v>45</v>
      </c>
      <c r="P521" s="7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69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820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821</v>
      </c>
      <c r="B522" s="54" t="s">
        <v>822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93</v>
      </c>
      <c r="L522" s="32"/>
      <c r="M522" s="33" t="s">
        <v>68</v>
      </c>
      <c r="N522" s="33"/>
      <c r="O522" s="32">
        <v>45</v>
      </c>
      <c r="P522" s="7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69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823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824</v>
      </c>
      <c r="B523" s="54" t="s">
        <v>825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67</v>
      </c>
      <c r="L523" s="32"/>
      <c r="M523" s="33" t="s">
        <v>100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69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826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80</v>
      </c>
      <c r="Q524" s="686"/>
      <c r="R524" s="686"/>
      <c r="S524" s="686"/>
      <c r="T524" s="686"/>
      <c r="U524" s="686"/>
      <c r="V524" s="687"/>
      <c r="W524" s="37" t="s">
        <v>81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80</v>
      </c>
      <c r="Q525" s="686"/>
      <c r="R525" s="686"/>
      <c r="S525" s="686"/>
      <c r="T525" s="686"/>
      <c r="U525" s="686"/>
      <c r="V525" s="687"/>
      <c r="W525" s="37" t="s">
        <v>69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customHeight="1" x14ac:dyDescent="0.25">
      <c r="A526" s="682" t="s">
        <v>168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customHeight="1" x14ac:dyDescent="0.25">
      <c r="A527" s="54" t="s">
        <v>827</v>
      </c>
      <c r="B527" s="54" t="s">
        <v>828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93</v>
      </c>
      <c r="L527" s="32"/>
      <c r="M527" s="33" t="s">
        <v>68</v>
      </c>
      <c r="N527" s="33"/>
      <c r="O527" s="32">
        <v>35</v>
      </c>
      <c r="P527" s="7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69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829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customHeight="1" x14ac:dyDescent="0.25">
      <c r="A528" s="54" t="s">
        <v>830</v>
      </c>
      <c r="B528" s="54" t="s">
        <v>831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93</v>
      </c>
      <c r="L528" s="32"/>
      <c r="M528" s="33" t="s">
        <v>68</v>
      </c>
      <c r="N528" s="33"/>
      <c r="O528" s="32">
        <v>35</v>
      </c>
      <c r="P528" s="1030" t="s">
        <v>832</v>
      </c>
      <c r="Q528" s="672"/>
      <c r="R528" s="672"/>
      <c r="S528" s="672"/>
      <c r="T528" s="673"/>
      <c r="U528" s="34"/>
      <c r="V528" s="34"/>
      <c r="W528" s="35" t="s">
        <v>69</v>
      </c>
      <c r="X528" s="665">
        <v>20</v>
      </c>
      <c r="Y528" s="666">
        <f>IFERROR(IF(X528="",0,CEILING((X528/$H528),1)*$H528),"")</f>
        <v>23.4</v>
      </c>
      <c r="Z528" s="36">
        <f>IFERROR(IF(Y528=0,"",ROUNDUP(Y528/H528,0)*0.01898),"")</f>
        <v>5.6940000000000004E-2</v>
      </c>
      <c r="AA528" s="56"/>
      <c r="AB528" s="57"/>
      <c r="AC528" s="593" t="s">
        <v>829</v>
      </c>
      <c r="AG528" s="64"/>
      <c r="AJ528" s="68"/>
      <c r="AK528" s="68">
        <v>0</v>
      </c>
      <c r="BB528" s="594" t="s">
        <v>1</v>
      </c>
      <c r="BM528" s="64">
        <f>IFERROR(X528*I528/H528,"0")</f>
        <v>21.115384615384613</v>
      </c>
      <c r="BN528" s="64">
        <f>IFERROR(Y528*I528/H528,"0")</f>
        <v>24.704999999999998</v>
      </c>
      <c r="BO528" s="64">
        <f>IFERROR(1/J528*(X528/H528),"0")</f>
        <v>4.0064102564102567E-2</v>
      </c>
      <c r="BP528" s="64">
        <f>IFERROR(1/J528*(Y528/H528),"0")</f>
        <v>4.6875E-2</v>
      </c>
    </row>
    <row r="529" spans="1:68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80</v>
      </c>
      <c r="Q529" s="686"/>
      <c r="R529" s="686"/>
      <c r="S529" s="686"/>
      <c r="T529" s="686"/>
      <c r="U529" s="686"/>
      <c r="V529" s="687"/>
      <c r="W529" s="37" t="s">
        <v>81</v>
      </c>
      <c r="X529" s="667">
        <f>IFERROR(X527/H527,"0")+IFERROR(X528/H528,"0")</f>
        <v>2.5641025641025643</v>
      </c>
      <c r="Y529" s="667">
        <f>IFERROR(Y527/H527,"0")+IFERROR(Y528/H528,"0")</f>
        <v>3</v>
      </c>
      <c r="Z529" s="667">
        <f>IFERROR(IF(Z527="",0,Z527),"0")+IFERROR(IF(Z528="",0,Z528),"0")</f>
        <v>5.6940000000000004E-2</v>
      </c>
      <c r="AA529" s="668"/>
      <c r="AB529" s="668"/>
      <c r="AC529" s="668"/>
    </row>
    <row r="530" spans="1:68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80</v>
      </c>
      <c r="Q530" s="686"/>
      <c r="R530" s="686"/>
      <c r="S530" s="686"/>
      <c r="T530" s="686"/>
      <c r="U530" s="686"/>
      <c r="V530" s="687"/>
      <c r="W530" s="37" t="s">
        <v>69</v>
      </c>
      <c r="X530" s="667">
        <f>IFERROR(SUM(X527:X528),"0")</f>
        <v>20</v>
      </c>
      <c r="Y530" s="667">
        <f>IFERROR(SUM(Y527:Y528),"0")</f>
        <v>23.4</v>
      </c>
      <c r="Z530" s="37"/>
      <c r="AA530" s="668"/>
      <c r="AB530" s="668"/>
      <c r="AC530" s="668"/>
    </row>
    <row r="531" spans="1:68" ht="27.75" customHeight="1" x14ac:dyDescent="0.2">
      <c r="A531" s="800" t="s">
        <v>833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48"/>
      <c r="AB531" s="48"/>
      <c r="AC531" s="48"/>
    </row>
    <row r="532" spans="1:68" ht="16.5" customHeight="1" x14ac:dyDescent="0.25">
      <c r="A532" s="716" t="s">
        <v>833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customHeight="1" x14ac:dyDescent="0.25">
      <c r="A533" s="682" t="s">
        <v>90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customHeight="1" x14ac:dyDescent="0.25">
      <c r="A534" s="54" t="s">
        <v>834</v>
      </c>
      <c r="B534" s="54" t="s">
        <v>835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93</v>
      </c>
      <c r="L534" s="32"/>
      <c r="M534" s="33" t="s">
        <v>100</v>
      </c>
      <c r="N534" s="33"/>
      <c r="O534" s="32">
        <v>55</v>
      </c>
      <c r="P534" s="1048" t="s">
        <v>836</v>
      </c>
      <c r="Q534" s="672"/>
      <c r="R534" s="672"/>
      <c r="S534" s="672"/>
      <c r="T534" s="673"/>
      <c r="U534" s="34"/>
      <c r="V534" s="34"/>
      <c r="W534" s="35" t="s">
        <v>69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837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93</v>
      </c>
      <c r="L535" s="32"/>
      <c r="M535" s="33" t="s">
        <v>94</v>
      </c>
      <c r="N535" s="33"/>
      <c r="O535" s="32">
        <v>50</v>
      </c>
      <c r="P535" s="909" t="s">
        <v>840</v>
      </c>
      <c r="Q535" s="672"/>
      <c r="R535" s="672"/>
      <c r="S535" s="672"/>
      <c r="T535" s="673"/>
      <c r="U535" s="34"/>
      <c r="V535" s="34"/>
      <c r="W535" s="35" t="s">
        <v>69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841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93</v>
      </c>
      <c r="L536" s="32"/>
      <c r="M536" s="33" t="s">
        <v>94</v>
      </c>
      <c r="N536" s="33"/>
      <c r="O536" s="32">
        <v>50</v>
      </c>
      <c r="P536" s="1052" t="s">
        <v>844</v>
      </c>
      <c r="Q536" s="672"/>
      <c r="R536" s="672"/>
      <c r="S536" s="672"/>
      <c r="T536" s="673"/>
      <c r="U536" s="34"/>
      <c r="V536" s="34"/>
      <c r="W536" s="35" t="s">
        <v>69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845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93</v>
      </c>
      <c r="L537" s="32"/>
      <c r="M537" s="33" t="s">
        <v>94</v>
      </c>
      <c r="N537" s="33"/>
      <c r="O537" s="32">
        <v>55</v>
      </c>
      <c r="P537" s="765" t="s">
        <v>848</v>
      </c>
      <c r="Q537" s="672"/>
      <c r="R537" s="672"/>
      <c r="S537" s="672"/>
      <c r="T537" s="673"/>
      <c r="U537" s="34"/>
      <c r="V537" s="34"/>
      <c r="W537" s="35" t="s">
        <v>69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849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customHeight="1" x14ac:dyDescent="0.25">
      <c r="A538" s="54" t="s">
        <v>850</v>
      </c>
      <c r="B538" s="54" t="s">
        <v>851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98</v>
      </c>
      <c r="L538" s="32"/>
      <c r="M538" s="33" t="s">
        <v>94</v>
      </c>
      <c r="N538" s="33"/>
      <c r="O538" s="32">
        <v>50</v>
      </c>
      <c r="P538" s="884" t="s">
        <v>852</v>
      </c>
      <c r="Q538" s="672"/>
      <c r="R538" s="672"/>
      <c r="S538" s="672"/>
      <c r="T538" s="673"/>
      <c r="U538" s="34"/>
      <c r="V538" s="34"/>
      <c r="W538" s="35" t="s">
        <v>69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845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customHeight="1" x14ac:dyDescent="0.25">
      <c r="A539" s="54" t="s">
        <v>853</v>
      </c>
      <c r="B539" s="54" t="s">
        <v>854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98</v>
      </c>
      <c r="L539" s="32"/>
      <c r="M539" s="33" t="s">
        <v>94</v>
      </c>
      <c r="N539" s="33"/>
      <c r="O539" s="32">
        <v>55</v>
      </c>
      <c r="P539" s="747" t="s">
        <v>855</v>
      </c>
      <c r="Q539" s="672"/>
      <c r="R539" s="672"/>
      <c r="S539" s="672"/>
      <c r="T539" s="673"/>
      <c r="U539" s="34"/>
      <c r="V539" s="34"/>
      <c r="W539" s="35" t="s">
        <v>69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849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80</v>
      </c>
      <c r="Q540" s="686"/>
      <c r="R540" s="686"/>
      <c r="S540" s="686"/>
      <c r="T540" s="686"/>
      <c r="U540" s="686"/>
      <c r="V540" s="687"/>
      <c r="W540" s="37" t="s">
        <v>81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80</v>
      </c>
      <c r="Q541" s="686"/>
      <c r="R541" s="686"/>
      <c r="S541" s="686"/>
      <c r="T541" s="686"/>
      <c r="U541" s="686"/>
      <c r="V541" s="687"/>
      <c r="W541" s="37" t="s">
        <v>69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customHeight="1" x14ac:dyDescent="0.25">
      <c r="A542" s="682" t="s">
        <v>131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customHeight="1" x14ac:dyDescent="0.25">
      <c r="A543" s="54" t="s">
        <v>856</v>
      </c>
      <c r="B543" s="54" t="s">
        <v>857</v>
      </c>
      <c r="C543" s="31">
        <v>4301020269</v>
      </c>
      <c r="D543" s="669">
        <v>4640242180519</v>
      </c>
      <c r="E543" s="670"/>
      <c r="F543" s="664">
        <v>1.35</v>
      </c>
      <c r="G543" s="32">
        <v>8</v>
      </c>
      <c r="H543" s="664">
        <v>10.8</v>
      </c>
      <c r="I543" s="664">
        <v>11.234999999999999</v>
      </c>
      <c r="J543" s="32">
        <v>64</v>
      </c>
      <c r="K543" s="32" t="s">
        <v>93</v>
      </c>
      <c r="L543" s="32"/>
      <c r="M543" s="33" t="s">
        <v>100</v>
      </c>
      <c r="N543" s="33"/>
      <c r="O543" s="32">
        <v>50</v>
      </c>
      <c r="P543" s="865" t="s">
        <v>858</v>
      </c>
      <c r="Q543" s="672"/>
      <c r="R543" s="672"/>
      <c r="S543" s="672"/>
      <c r="T543" s="673"/>
      <c r="U543" s="34"/>
      <c r="V543" s="34"/>
      <c r="W543" s="35" t="s">
        <v>69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859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856</v>
      </c>
      <c r="B544" s="54" t="s">
        <v>860</v>
      </c>
      <c r="C544" s="31">
        <v>4301020400</v>
      </c>
      <c r="D544" s="669">
        <v>4640242180519</v>
      </c>
      <c r="E544" s="670"/>
      <c r="F544" s="664">
        <v>1.5</v>
      </c>
      <c r="G544" s="32">
        <v>8</v>
      </c>
      <c r="H544" s="664">
        <v>12</v>
      </c>
      <c r="I544" s="664">
        <v>12.435</v>
      </c>
      <c r="J544" s="32">
        <v>64</v>
      </c>
      <c r="K544" s="32" t="s">
        <v>93</v>
      </c>
      <c r="L544" s="32"/>
      <c r="M544" s="33" t="s">
        <v>94</v>
      </c>
      <c r="N544" s="33"/>
      <c r="O544" s="32">
        <v>50</v>
      </c>
      <c r="P544" s="843" t="s">
        <v>861</v>
      </c>
      <c r="Q544" s="672"/>
      <c r="R544" s="672"/>
      <c r="S544" s="672"/>
      <c r="T544" s="673"/>
      <c r="U544" s="34"/>
      <c r="V544" s="34"/>
      <c r="W544" s="35" t="s">
        <v>69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862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863</v>
      </c>
      <c r="B545" s="54" t="s">
        <v>864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93</v>
      </c>
      <c r="L545" s="32"/>
      <c r="M545" s="33" t="s">
        <v>94</v>
      </c>
      <c r="N545" s="33"/>
      <c r="O545" s="32">
        <v>50</v>
      </c>
      <c r="P545" s="872" t="s">
        <v>865</v>
      </c>
      <c r="Q545" s="672"/>
      <c r="R545" s="672"/>
      <c r="S545" s="672"/>
      <c r="T545" s="673"/>
      <c r="U545" s="34"/>
      <c r="V545" s="34"/>
      <c r="W545" s="35" t="s">
        <v>69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859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866</v>
      </c>
      <c r="B546" s="54" t="s">
        <v>867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93</v>
      </c>
      <c r="L546" s="32"/>
      <c r="M546" s="33" t="s">
        <v>94</v>
      </c>
      <c r="N546" s="33"/>
      <c r="O546" s="32">
        <v>50</v>
      </c>
      <c r="P546" s="790" t="s">
        <v>868</v>
      </c>
      <c r="Q546" s="672"/>
      <c r="R546" s="672"/>
      <c r="S546" s="672"/>
      <c r="T546" s="673"/>
      <c r="U546" s="34"/>
      <c r="V546" s="34"/>
      <c r="W546" s="35" t="s">
        <v>69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869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870</v>
      </c>
      <c r="B547" s="54" t="s">
        <v>871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98</v>
      </c>
      <c r="L547" s="32"/>
      <c r="M547" s="33" t="s">
        <v>94</v>
      </c>
      <c r="N547" s="33"/>
      <c r="O547" s="32">
        <v>50</v>
      </c>
      <c r="P547" s="972" t="s">
        <v>872</v>
      </c>
      <c r="Q547" s="672"/>
      <c r="R547" s="672"/>
      <c r="S547" s="672"/>
      <c r="T547" s="673"/>
      <c r="U547" s="34"/>
      <c r="V547" s="34"/>
      <c r="W547" s="35" t="s">
        <v>69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869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80</v>
      </c>
      <c r="Q548" s="686"/>
      <c r="R548" s="686"/>
      <c r="S548" s="686"/>
      <c r="T548" s="686"/>
      <c r="U548" s="686"/>
      <c r="V548" s="687"/>
      <c r="W548" s="37" t="s">
        <v>81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80</v>
      </c>
      <c r="Q549" s="686"/>
      <c r="R549" s="686"/>
      <c r="S549" s="686"/>
      <c r="T549" s="686"/>
      <c r="U549" s="686"/>
      <c r="V549" s="687"/>
      <c r="W549" s="37" t="s">
        <v>69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customHeight="1" x14ac:dyDescent="0.25">
      <c r="A550" s="682" t="s">
        <v>142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customHeight="1" x14ac:dyDescent="0.25">
      <c r="A551" s="54" t="s">
        <v>873</v>
      </c>
      <c r="B551" s="54" t="s">
        <v>874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98</v>
      </c>
      <c r="L551" s="32"/>
      <c r="M551" s="33" t="s">
        <v>68</v>
      </c>
      <c r="N551" s="33"/>
      <c r="O551" s="32">
        <v>40</v>
      </c>
      <c r="P551" s="952" t="s">
        <v>875</v>
      </c>
      <c r="Q551" s="672"/>
      <c r="R551" s="672"/>
      <c r="S551" s="672"/>
      <c r="T551" s="673"/>
      <c r="U551" s="34"/>
      <c r="V551" s="34"/>
      <c r="W551" s="35" t="s">
        <v>69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876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customHeight="1" x14ac:dyDescent="0.25">
      <c r="A552" s="54" t="s">
        <v>877</v>
      </c>
      <c r="B552" s="54" t="s">
        <v>878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98</v>
      </c>
      <c r="L552" s="32"/>
      <c r="M552" s="33" t="s">
        <v>68</v>
      </c>
      <c r="N552" s="33"/>
      <c r="O552" s="32">
        <v>40</v>
      </c>
      <c r="P552" s="714" t="s">
        <v>879</v>
      </c>
      <c r="Q552" s="672"/>
      <c r="R552" s="672"/>
      <c r="S552" s="672"/>
      <c r="T552" s="673"/>
      <c r="U552" s="34"/>
      <c r="V552" s="34"/>
      <c r="W552" s="35" t="s">
        <v>69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880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customHeight="1" x14ac:dyDescent="0.25">
      <c r="A553" s="54" t="s">
        <v>881</v>
      </c>
      <c r="B553" s="54" t="s">
        <v>882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98</v>
      </c>
      <c r="L553" s="32"/>
      <c r="M553" s="33" t="s">
        <v>68</v>
      </c>
      <c r="N553" s="33"/>
      <c r="O553" s="32">
        <v>45</v>
      </c>
      <c r="P553" s="755" t="s">
        <v>883</v>
      </c>
      <c r="Q553" s="672"/>
      <c r="R553" s="672"/>
      <c r="S553" s="672"/>
      <c r="T553" s="673"/>
      <c r="U553" s="34"/>
      <c r="V553" s="34"/>
      <c r="W553" s="35" t="s">
        <v>69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884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customHeight="1" x14ac:dyDescent="0.25">
      <c r="A554" s="54" t="s">
        <v>885</v>
      </c>
      <c r="B554" s="54" t="s">
        <v>886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98</v>
      </c>
      <c r="L554" s="32"/>
      <c r="M554" s="33" t="s">
        <v>68</v>
      </c>
      <c r="N554" s="33"/>
      <c r="O554" s="32">
        <v>45</v>
      </c>
      <c r="P554" s="926" t="s">
        <v>887</v>
      </c>
      <c r="Q554" s="672"/>
      <c r="R554" s="672"/>
      <c r="S554" s="672"/>
      <c r="T554" s="673"/>
      <c r="U554" s="34"/>
      <c r="V554" s="34"/>
      <c r="W554" s="35" t="s">
        <v>69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888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customHeight="1" x14ac:dyDescent="0.25">
      <c r="A555" s="54" t="s">
        <v>889</v>
      </c>
      <c r="B555" s="54" t="s">
        <v>890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98</v>
      </c>
      <c r="L555" s="32"/>
      <c r="M555" s="33" t="s">
        <v>68</v>
      </c>
      <c r="N555" s="33"/>
      <c r="O555" s="32">
        <v>45</v>
      </c>
      <c r="P555" s="956" t="s">
        <v>891</v>
      </c>
      <c r="Q555" s="672"/>
      <c r="R555" s="672"/>
      <c r="S555" s="672"/>
      <c r="T555" s="673"/>
      <c r="U555" s="34"/>
      <c r="V555" s="34"/>
      <c r="W555" s="35" t="s">
        <v>69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892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customHeight="1" x14ac:dyDescent="0.25">
      <c r="A556" s="54" t="s">
        <v>893</v>
      </c>
      <c r="B556" s="54" t="s">
        <v>894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145</v>
      </c>
      <c r="L556" s="32"/>
      <c r="M556" s="33" t="s">
        <v>68</v>
      </c>
      <c r="N556" s="33"/>
      <c r="O556" s="32">
        <v>40</v>
      </c>
      <c r="P556" s="788" t="s">
        <v>895</v>
      </c>
      <c r="Q556" s="672"/>
      <c r="R556" s="672"/>
      <c r="S556" s="672"/>
      <c r="T556" s="673"/>
      <c r="U556" s="34"/>
      <c r="V556" s="34"/>
      <c r="W556" s="35" t="s">
        <v>69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876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customHeight="1" x14ac:dyDescent="0.25">
      <c r="A557" s="54" t="s">
        <v>896</v>
      </c>
      <c r="B557" s="54" t="s">
        <v>897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145</v>
      </c>
      <c r="L557" s="32"/>
      <c r="M557" s="33" t="s">
        <v>68</v>
      </c>
      <c r="N557" s="33"/>
      <c r="O557" s="32">
        <v>40</v>
      </c>
      <c r="P557" s="961" t="s">
        <v>898</v>
      </c>
      <c r="Q557" s="672"/>
      <c r="R557" s="672"/>
      <c r="S557" s="672"/>
      <c r="T557" s="673"/>
      <c r="U557" s="34"/>
      <c r="V557" s="34"/>
      <c r="W557" s="35" t="s">
        <v>69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880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80</v>
      </c>
      <c r="Q558" s="686"/>
      <c r="R558" s="686"/>
      <c r="S558" s="686"/>
      <c r="T558" s="686"/>
      <c r="U558" s="686"/>
      <c r="V558" s="687"/>
      <c r="W558" s="37" t="s">
        <v>81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80</v>
      </c>
      <c r="Q559" s="686"/>
      <c r="R559" s="686"/>
      <c r="S559" s="686"/>
      <c r="T559" s="686"/>
      <c r="U559" s="686"/>
      <c r="V559" s="687"/>
      <c r="W559" s="37" t="s">
        <v>69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customHeight="1" x14ac:dyDescent="0.25">
      <c r="A560" s="682" t="s">
        <v>64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customHeight="1" x14ac:dyDescent="0.25">
      <c r="A561" s="54" t="s">
        <v>899</v>
      </c>
      <c r="B561" s="54" t="s">
        <v>900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93</v>
      </c>
      <c r="L561" s="32"/>
      <c r="M561" s="33" t="s">
        <v>127</v>
      </c>
      <c r="N561" s="33"/>
      <c r="O561" s="32">
        <v>45</v>
      </c>
      <c r="P561" s="906" t="s">
        <v>901</v>
      </c>
      <c r="Q561" s="672"/>
      <c r="R561" s="672"/>
      <c r="S561" s="672"/>
      <c r="T561" s="673"/>
      <c r="U561" s="34"/>
      <c r="V561" s="34"/>
      <c r="W561" s="35" t="s">
        <v>69</v>
      </c>
      <c r="X561" s="665">
        <v>750</v>
      </c>
      <c r="Y561" s="666">
        <f>IFERROR(IF(X561="",0,CEILING((X561/$H561),1)*$H561),"")</f>
        <v>756</v>
      </c>
      <c r="Z561" s="36">
        <f>IFERROR(IF(Y561=0,"",ROUNDUP(Y561/H561,0)*0.01898),"")</f>
        <v>1.59432</v>
      </c>
      <c r="AA561" s="56"/>
      <c r="AB561" s="57"/>
      <c r="AC561" s="631" t="s">
        <v>902</v>
      </c>
      <c r="AG561" s="64"/>
      <c r="AJ561" s="68"/>
      <c r="AK561" s="68">
        <v>0</v>
      </c>
      <c r="BB561" s="632" t="s">
        <v>1</v>
      </c>
      <c r="BM561" s="64">
        <f>IFERROR(X561*I561/H561,"0")</f>
        <v>793.25</v>
      </c>
      <c r="BN561" s="64">
        <f>IFERROR(Y561*I561/H561,"0")</f>
        <v>799.596</v>
      </c>
      <c r="BO561" s="64">
        <f>IFERROR(1/J561*(X561/H561),"0")</f>
        <v>1.3020833333333333</v>
      </c>
      <c r="BP561" s="64">
        <f>IFERROR(1/J561*(Y561/H561),"0")</f>
        <v>1.3125</v>
      </c>
    </row>
    <row r="562" spans="1:68" ht="27" customHeight="1" x14ac:dyDescent="0.25">
      <c r="A562" s="54" t="s">
        <v>899</v>
      </c>
      <c r="B562" s="54" t="s">
        <v>903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93</v>
      </c>
      <c r="L562" s="32"/>
      <c r="M562" s="33" t="s">
        <v>100</v>
      </c>
      <c r="N562" s="33"/>
      <c r="O562" s="32">
        <v>45</v>
      </c>
      <c r="P562" s="689" t="s">
        <v>901</v>
      </c>
      <c r="Q562" s="672"/>
      <c r="R562" s="672"/>
      <c r="S562" s="672"/>
      <c r="T562" s="673"/>
      <c r="U562" s="34"/>
      <c r="V562" s="34"/>
      <c r="W562" s="35" t="s">
        <v>69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902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904</v>
      </c>
      <c r="B563" s="54" t="s">
        <v>905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93</v>
      </c>
      <c r="L563" s="32"/>
      <c r="M563" s="33" t="s">
        <v>100</v>
      </c>
      <c r="N563" s="33"/>
      <c r="O563" s="32">
        <v>45</v>
      </c>
      <c r="P563" s="733" t="s">
        <v>906</v>
      </c>
      <c r="Q563" s="672"/>
      <c r="R563" s="672"/>
      <c r="S563" s="672"/>
      <c r="T563" s="673"/>
      <c r="U563" s="34"/>
      <c r="V563" s="34"/>
      <c r="W563" s="35" t="s">
        <v>69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907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908</v>
      </c>
      <c r="B564" s="54" t="s">
        <v>909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67</v>
      </c>
      <c r="L564" s="32"/>
      <c r="M564" s="33" t="s">
        <v>127</v>
      </c>
      <c r="N564" s="33"/>
      <c r="O564" s="32">
        <v>45</v>
      </c>
      <c r="P564" s="896" t="s">
        <v>910</v>
      </c>
      <c r="Q564" s="672"/>
      <c r="R564" s="672"/>
      <c r="S564" s="672"/>
      <c r="T564" s="673"/>
      <c r="U564" s="34"/>
      <c r="V564" s="34"/>
      <c r="W564" s="35" t="s">
        <v>69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902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911</v>
      </c>
      <c r="B565" s="54" t="s">
        <v>912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67</v>
      </c>
      <c r="L565" s="32"/>
      <c r="M565" s="33" t="s">
        <v>127</v>
      </c>
      <c r="N565" s="33"/>
      <c r="O565" s="32">
        <v>45</v>
      </c>
      <c r="P565" s="741" t="s">
        <v>913</v>
      </c>
      <c r="Q565" s="672"/>
      <c r="R565" s="672"/>
      <c r="S565" s="672"/>
      <c r="T565" s="673"/>
      <c r="U565" s="34"/>
      <c r="V565" s="34"/>
      <c r="W565" s="35" t="s">
        <v>69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907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80</v>
      </c>
      <c r="Q566" s="686"/>
      <c r="R566" s="686"/>
      <c r="S566" s="686"/>
      <c r="T566" s="686"/>
      <c r="U566" s="686"/>
      <c r="V566" s="687"/>
      <c r="W566" s="37" t="s">
        <v>81</v>
      </c>
      <c r="X566" s="667">
        <f>IFERROR(X561/H561,"0")+IFERROR(X562/H562,"0")+IFERROR(X563/H563,"0")+IFERROR(X564/H564,"0")+IFERROR(X565/H565,"0")</f>
        <v>83.333333333333329</v>
      </c>
      <c r="Y566" s="667">
        <f>IFERROR(Y561/H561,"0")+IFERROR(Y562/H562,"0")+IFERROR(Y563/H563,"0")+IFERROR(Y564/H564,"0")+IFERROR(Y565/H565,"0")</f>
        <v>84</v>
      </c>
      <c r="Z566" s="667">
        <f>IFERROR(IF(Z561="",0,Z561),"0")+IFERROR(IF(Z562="",0,Z562),"0")+IFERROR(IF(Z563="",0,Z563),"0")+IFERROR(IF(Z564="",0,Z564),"0")+IFERROR(IF(Z565="",0,Z565),"0")</f>
        <v>1.59432</v>
      </c>
      <c r="AA566" s="668"/>
      <c r="AB566" s="668"/>
      <c r="AC566" s="668"/>
    </row>
    <row r="567" spans="1:68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80</v>
      </c>
      <c r="Q567" s="686"/>
      <c r="R567" s="686"/>
      <c r="S567" s="686"/>
      <c r="T567" s="686"/>
      <c r="U567" s="686"/>
      <c r="V567" s="687"/>
      <c r="W567" s="37" t="s">
        <v>69</v>
      </c>
      <c r="X567" s="667">
        <f>IFERROR(SUM(X561:X565),"0")</f>
        <v>750</v>
      </c>
      <c r="Y567" s="667">
        <f>IFERROR(SUM(Y561:Y565),"0")</f>
        <v>756</v>
      </c>
      <c r="Z567" s="37"/>
      <c r="AA567" s="668"/>
      <c r="AB567" s="668"/>
      <c r="AC567" s="668"/>
    </row>
    <row r="568" spans="1:68" ht="14.25" customHeight="1" x14ac:dyDescent="0.25">
      <c r="A568" s="682" t="s">
        <v>168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customHeight="1" x14ac:dyDescent="0.25">
      <c r="A569" s="54" t="s">
        <v>914</v>
      </c>
      <c r="B569" s="54" t="s">
        <v>915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93</v>
      </c>
      <c r="L569" s="32"/>
      <c r="M569" s="33" t="s">
        <v>127</v>
      </c>
      <c r="N569" s="33"/>
      <c r="O569" s="32">
        <v>40</v>
      </c>
      <c r="P569" s="943" t="s">
        <v>916</v>
      </c>
      <c r="Q569" s="672"/>
      <c r="R569" s="672"/>
      <c r="S569" s="672"/>
      <c r="T569" s="673"/>
      <c r="U569" s="34"/>
      <c r="V569" s="34"/>
      <c r="W569" s="35" t="s">
        <v>69</v>
      </c>
      <c r="X569" s="665">
        <v>30</v>
      </c>
      <c r="Y569" s="666">
        <f>IFERROR(IF(X569="",0,CEILING((X569/$H569),1)*$H569),"")</f>
        <v>36</v>
      </c>
      <c r="Z569" s="36">
        <f>IFERROR(IF(Y569=0,"",ROUNDUP(Y569/H569,0)*0.01898),"")</f>
        <v>7.5920000000000001E-2</v>
      </c>
      <c r="AA569" s="56"/>
      <c r="AB569" s="57"/>
      <c r="AC569" s="641" t="s">
        <v>917</v>
      </c>
      <c r="AG569" s="64"/>
      <c r="AJ569" s="68"/>
      <c r="AK569" s="68">
        <v>0</v>
      </c>
      <c r="BB569" s="642" t="s">
        <v>1</v>
      </c>
      <c r="BM569" s="64">
        <f>IFERROR(X569*I569/H569,"0")</f>
        <v>31.450000000000003</v>
      </c>
      <c r="BN569" s="64">
        <f>IFERROR(Y569*I569/H569,"0")</f>
        <v>37.74</v>
      </c>
      <c r="BO569" s="64">
        <f>IFERROR(1/J569*(X569/H569),"0")</f>
        <v>5.2083333333333336E-2</v>
      </c>
      <c r="BP569" s="64">
        <f>IFERROR(1/J569*(Y569/H569),"0")</f>
        <v>6.25E-2</v>
      </c>
    </row>
    <row r="570" spans="1:68" ht="27" customHeight="1" x14ac:dyDescent="0.25">
      <c r="A570" s="54" t="s">
        <v>914</v>
      </c>
      <c r="B570" s="54" t="s">
        <v>918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93</v>
      </c>
      <c r="L570" s="32"/>
      <c r="M570" s="33" t="s">
        <v>100</v>
      </c>
      <c r="N570" s="33"/>
      <c r="O570" s="32">
        <v>40</v>
      </c>
      <c r="P570" s="725" t="s">
        <v>919</v>
      </c>
      <c r="Q570" s="672"/>
      <c r="R570" s="672"/>
      <c r="S570" s="672"/>
      <c r="T570" s="673"/>
      <c r="U570" s="34"/>
      <c r="V570" s="34"/>
      <c r="W570" s="35" t="s">
        <v>69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917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920</v>
      </c>
      <c r="B571" s="54" t="s">
        <v>921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93</v>
      </c>
      <c r="L571" s="32"/>
      <c r="M571" s="33" t="s">
        <v>127</v>
      </c>
      <c r="N571" s="33"/>
      <c r="O571" s="32">
        <v>40</v>
      </c>
      <c r="P571" s="764" t="s">
        <v>922</v>
      </c>
      <c r="Q571" s="672"/>
      <c r="R571" s="672"/>
      <c r="S571" s="672"/>
      <c r="T571" s="673"/>
      <c r="U571" s="34"/>
      <c r="V571" s="34"/>
      <c r="W571" s="35" t="s">
        <v>69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923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920</v>
      </c>
      <c r="B572" s="54" t="s">
        <v>924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93</v>
      </c>
      <c r="L572" s="32"/>
      <c r="M572" s="33" t="s">
        <v>100</v>
      </c>
      <c r="N572" s="33"/>
      <c r="O572" s="32">
        <v>40</v>
      </c>
      <c r="P572" s="768" t="s">
        <v>925</v>
      </c>
      <c r="Q572" s="672"/>
      <c r="R572" s="672"/>
      <c r="S572" s="672"/>
      <c r="T572" s="673"/>
      <c r="U572" s="34"/>
      <c r="V572" s="34"/>
      <c r="W572" s="35" t="s">
        <v>69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923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80</v>
      </c>
      <c r="Q573" s="686"/>
      <c r="R573" s="686"/>
      <c r="S573" s="686"/>
      <c r="T573" s="686"/>
      <c r="U573" s="686"/>
      <c r="V573" s="687"/>
      <c r="W573" s="37" t="s">
        <v>81</v>
      </c>
      <c r="X573" s="667">
        <f>IFERROR(X569/H569,"0")+IFERROR(X570/H570,"0")+IFERROR(X571/H571,"0")+IFERROR(X572/H572,"0")</f>
        <v>3.3333333333333335</v>
      </c>
      <c r="Y573" s="667">
        <f>IFERROR(Y569/H569,"0")+IFERROR(Y570/H570,"0")+IFERROR(Y571/H571,"0")+IFERROR(Y572/H572,"0")</f>
        <v>4</v>
      </c>
      <c r="Z573" s="667">
        <f>IFERROR(IF(Z569="",0,Z569),"0")+IFERROR(IF(Z570="",0,Z570),"0")+IFERROR(IF(Z571="",0,Z571),"0")+IFERROR(IF(Z572="",0,Z572),"0")</f>
        <v>7.5920000000000001E-2</v>
      </c>
      <c r="AA573" s="668"/>
      <c r="AB573" s="668"/>
      <c r="AC573" s="668"/>
    </row>
    <row r="574" spans="1:68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80</v>
      </c>
      <c r="Q574" s="686"/>
      <c r="R574" s="686"/>
      <c r="S574" s="686"/>
      <c r="T574" s="686"/>
      <c r="U574" s="686"/>
      <c r="V574" s="687"/>
      <c r="W574" s="37" t="s">
        <v>69</v>
      </c>
      <c r="X574" s="667">
        <f>IFERROR(SUM(X569:X572),"0")</f>
        <v>30</v>
      </c>
      <c r="Y574" s="667">
        <f>IFERROR(SUM(Y569:Y572),"0")</f>
        <v>36</v>
      </c>
      <c r="Z574" s="37"/>
      <c r="AA574" s="668"/>
      <c r="AB574" s="668"/>
      <c r="AC574" s="668"/>
    </row>
    <row r="575" spans="1:68" ht="16.5" customHeight="1" x14ac:dyDescent="0.25">
      <c r="A575" s="716" t="s">
        <v>926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customHeight="1" x14ac:dyDescent="0.25">
      <c r="A576" s="682" t="s">
        <v>90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customHeight="1" x14ac:dyDescent="0.25">
      <c r="A577" s="54" t="s">
        <v>927</v>
      </c>
      <c r="B577" s="54" t="s">
        <v>928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93</v>
      </c>
      <c r="L577" s="32"/>
      <c r="M577" s="33" t="s">
        <v>94</v>
      </c>
      <c r="N577" s="33"/>
      <c r="O577" s="32">
        <v>55</v>
      </c>
      <c r="P577" s="976" t="s">
        <v>929</v>
      </c>
      <c r="Q577" s="672"/>
      <c r="R577" s="672"/>
      <c r="S577" s="672"/>
      <c r="T577" s="673"/>
      <c r="U577" s="34"/>
      <c r="V577" s="34"/>
      <c r="W577" s="35" t="s">
        <v>69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930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80</v>
      </c>
      <c r="Q578" s="686"/>
      <c r="R578" s="686"/>
      <c r="S578" s="686"/>
      <c r="T578" s="686"/>
      <c r="U578" s="686"/>
      <c r="V578" s="687"/>
      <c r="W578" s="37" t="s">
        <v>81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80</v>
      </c>
      <c r="Q579" s="686"/>
      <c r="R579" s="686"/>
      <c r="S579" s="686"/>
      <c r="T579" s="686"/>
      <c r="U579" s="686"/>
      <c r="V579" s="687"/>
      <c r="W579" s="37" t="s">
        <v>69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customHeight="1" x14ac:dyDescent="0.25">
      <c r="A580" s="682" t="s">
        <v>131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customHeight="1" x14ac:dyDescent="0.25">
      <c r="A581" s="54" t="s">
        <v>931</v>
      </c>
      <c r="B581" s="54" t="s">
        <v>932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50</v>
      </c>
      <c r="P581" s="844" t="s">
        <v>933</v>
      </c>
      <c r="Q581" s="672"/>
      <c r="R581" s="672"/>
      <c r="S581" s="672"/>
      <c r="T581" s="673"/>
      <c r="U581" s="34"/>
      <c r="V581" s="34"/>
      <c r="W581" s="35" t="s">
        <v>69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934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80</v>
      </c>
      <c r="Q582" s="686"/>
      <c r="R582" s="686"/>
      <c r="S582" s="686"/>
      <c r="T582" s="686"/>
      <c r="U582" s="686"/>
      <c r="V582" s="687"/>
      <c r="W582" s="37" t="s">
        <v>81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80</v>
      </c>
      <c r="Q583" s="686"/>
      <c r="R583" s="686"/>
      <c r="S583" s="686"/>
      <c r="T583" s="686"/>
      <c r="U583" s="686"/>
      <c r="V583" s="687"/>
      <c r="W583" s="37" t="s">
        <v>69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customHeight="1" x14ac:dyDescent="0.25">
      <c r="A584" s="682" t="s">
        <v>142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customHeight="1" x14ac:dyDescent="0.25">
      <c r="A585" s="54" t="s">
        <v>935</v>
      </c>
      <c r="B585" s="54" t="s">
        <v>936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98</v>
      </c>
      <c r="L585" s="32"/>
      <c r="M585" s="33" t="s">
        <v>68</v>
      </c>
      <c r="N585" s="33"/>
      <c r="O585" s="32">
        <v>40</v>
      </c>
      <c r="P585" s="794" t="s">
        <v>937</v>
      </c>
      <c r="Q585" s="672"/>
      <c r="R585" s="672"/>
      <c r="S585" s="672"/>
      <c r="T585" s="673"/>
      <c r="U585" s="34"/>
      <c r="V585" s="34"/>
      <c r="W585" s="35" t="s">
        <v>69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938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80</v>
      </c>
      <c r="Q586" s="686"/>
      <c r="R586" s="686"/>
      <c r="S586" s="686"/>
      <c r="T586" s="686"/>
      <c r="U586" s="686"/>
      <c r="V586" s="687"/>
      <c r="W586" s="37" t="s">
        <v>81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80</v>
      </c>
      <c r="Q587" s="686"/>
      <c r="R587" s="686"/>
      <c r="S587" s="686"/>
      <c r="T587" s="686"/>
      <c r="U587" s="686"/>
      <c r="V587" s="687"/>
      <c r="W587" s="37" t="s">
        <v>69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customHeight="1" x14ac:dyDescent="0.25">
      <c r="A588" s="682" t="s">
        <v>64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customHeight="1" x14ac:dyDescent="0.25">
      <c r="A589" s="54" t="s">
        <v>939</v>
      </c>
      <c r="B589" s="54" t="s">
        <v>940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93</v>
      </c>
      <c r="L589" s="32"/>
      <c r="M589" s="33" t="s">
        <v>127</v>
      </c>
      <c r="N589" s="33"/>
      <c r="O589" s="32">
        <v>45</v>
      </c>
      <c r="P589" s="1022" t="s">
        <v>941</v>
      </c>
      <c r="Q589" s="672"/>
      <c r="R589" s="672"/>
      <c r="S589" s="672"/>
      <c r="T589" s="673"/>
      <c r="U589" s="34"/>
      <c r="V589" s="34"/>
      <c r="W589" s="35" t="s">
        <v>69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942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80</v>
      </c>
      <c r="Q590" s="686"/>
      <c r="R590" s="686"/>
      <c r="S590" s="686"/>
      <c r="T590" s="686"/>
      <c r="U590" s="686"/>
      <c r="V590" s="687"/>
      <c r="W590" s="37" t="s">
        <v>81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80</v>
      </c>
      <c r="Q591" s="686"/>
      <c r="R591" s="686"/>
      <c r="S591" s="686"/>
      <c r="T591" s="686"/>
      <c r="U591" s="686"/>
      <c r="V591" s="687"/>
      <c r="W591" s="37" t="s">
        <v>69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6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62"/>
      <c r="P592" s="833" t="s">
        <v>943</v>
      </c>
      <c r="Q592" s="809"/>
      <c r="R592" s="809"/>
      <c r="S592" s="809"/>
      <c r="T592" s="809"/>
      <c r="U592" s="809"/>
      <c r="V592" s="810"/>
      <c r="W592" s="37" t="s">
        <v>69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17444.3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17602.630000000005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62"/>
      <c r="P593" s="833" t="s">
        <v>944</v>
      </c>
      <c r="Q593" s="809"/>
      <c r="R593" s="809"/>
      <c r="S593" s="809"/>
      <c r="T593" s="809"/>
      <c r="U593" s="809"/>
      <c r="V593" s="810"/>
      <c r="W593" s="37" t="s">
        <v>69</v>
      </c>
      <c r="X593" s="667">
        <f>IFERROR(SUM(BM22:BM589),"0")</f>
        <v>18479.597562686358</v>
      </c>
      <c r="Y593" s="667">
        <f>IFERROR(SUM(BN22:BN589),"0")</f>
        <v>18647.109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62"/>
      <c r="P594" s="833" t="s">
        <v>945</v>
      </c>
      <c r="Q594" s="809"/>
      <c r="R594" s="809"/>
      <c r="S594" s="809"/>
      <c r="T594" s="809"/>
      <c r="U594" s="809"/>
      <c r="V594" s="810"/>
      <c r="W594" s="37" t="s">
        <v>946</v>
      </c>
      <c r="X594" s="38">
        <f>ROUNDUP(SUM(BO22:BO589),0)</f>
        <v>31</v>
      </c>
      <c r="Y594" s="38">
        <f>ROUNDUP(SUM(BP22:BP589),0)</f>
        <v>31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62"/>
      <c r="P595" s="833" t="s">
        <v>947</v>
      </c>
      <c r="Q595" s="809"/>
      <c r="R595" s="809"/>
      <c r="S595" s="809"/>
      <c r="T595" s="809"/>
      <c r="U595" s="809"/>
      <c r="V595" s="810"/>
      <c r="W595" s="37" t="s">
        <v>69</v>
      </c>
      <c r="X595" s="667">
        <f>GrossWeightTotal+PalletQtyTotal*25</f>
        <v>19254.597562686358</v>
      </c>
      <c r="Y595" s="667">
        <f>GrossWeightTotalR+PalletQtyTotalR*25</f>
        <v>19422.109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62"/>
      <c r="P596" s="833" t="s">
        <v>948</v>
      </c>
      <c r="Q596" s="809"/>
      <c r="R596" s="809"/>
      <c r="S596" s="809"/>
      <c r="T596" s="809"/>
      <c r="U596" s="809"/>
      <c r="V596" s="810"/>
      <c r="W596" s="37" t="s">
        <v>946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3599.5513506289367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3624</v>
      </c>
      <c r="Z596" s="37"/>
      <c r="AA596" s="668"/>
      <c r="AB596" s="668"/>
      <c r="AC596" s="668"/>
    </row>
    <row r="597" spans="1:32" ht="14.25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62"/>
      <c r="P597" s="833" t="s">
        <v>949</v>
      </c>
      <c r="Q597" s="809"/>
      <c r="R597" s="809"/>
      <c r="S597" s="809"/>
      <c r="T597" s="809"/>
      <c r="U597" s="809"/>
      <c r="V597" s="810"/>
      <c r="W597" s="39" t="s">
        <v>950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35.817120000000003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951</v>
      </c>
      <c r="B599" s="662" t="s">
        <v>63</v>
      </c>
      <c r="C599" s="676" t="s">
        <v>88</v>
      </c>
      <c r="D599" s="698"/>
      <c r="E599" s="698"/>
      <c r="F599" s="698"/>
      <c r="G599" s="698"/>
      <c r="H599" s="699"/>
      <c r="I599" s="676" t="s">
        <v>284</v>
      </c>
      <c r="J599" s="698"/>
      <c r="K599" s="698"/>
      <c r="L599" s="698"/>
      <c r="M599" s="698"/>
      <c r="N599" s="698"/>
      <c r="O599" s="698"/>
      <c r="P599" s="698"/>
      <c r="Q599" s="698"/>
      <c r="R599" s="698"/>
      <c r="S599" s="698"/>
      <c r="T599" s="698"/>
      <c r="U599" s="698"/>
      <c r="V599" s="699"/>
      <c r="W599" s="676" t="s">
        <v>577</v>
      </c>
      <c r="X599" s="699"/>
      <c r="Y599" s="676" t="s">
        <v>658</v>
      </c>
      <c r="Z599" s="698"/>
      <c r="AA599" s="698"/>
      <c r="AB599" s="699"/>
      <c r="AC599" s="662" t="s">
        <v>733</v>
      </c>
      <c r="AD599" s="676" t="s">
        <v>833</v>
      </c>
      <c r="AE599" s="699"/>
      <c r="AF599" s="663"/>
    </row>
    <row r="600" spans="1:32" ht="14.25" customHeight="1" thickTop="1" x14ac:dyDescent="0.2">
      <c r="A600" s="984" t="s">
        <v>952</v>
      </c>
      <c r="B600" s="676" t="s">
        <v>63</v>
      </c>
      <c r="C600" s="676" t="s">
        <v>89</v>
      </c>
      <c r="D600" s="676" t="s">
        <v>110</v>
      </c>
      <c r="E600" s="676" t="s">
        <v>176</v>
      </c>
      <c r="F600" s="676" t="s">
        <v>207</v>
      </c>
      <c r="G600" s="676" t="s">
        <v>252</v>
      </c>
      <c r="H600" s="676" t="s">
        <v>88</v>
      </c>
      <c r="I600" s="676" t="s">
        <v>285</v>
      </c>
      <c r="J600" s="676" t="s">
        <v>320</v>
      </c>
      <c r="K600" s="676" t="s">
        <v>381</v>
      </c>
      <c r="L600" s="676" t="s">
        <v>416</v>
      </c>
      <c r="M600" s="676" t="s">
        <v>434</v>
      </c>
      <c r="N600" s="663"/>
      <c r="O600" s="676" t="s">
        <v>438</v>
      </c>
      <c r="P600" s="676" t="s">
        <v>447</v>
      </c>
      <c r="Q600" s="676" t="s">
        <v>461</v>
      </c>
      <c r="R600" s="676" t="s">
        <v>471</v>
      </c>
      <c r="S600" s="676" t="s">
        <v>475</v>
      </c>
      <c r="T600" s="676" t="s">
        <v>483</v>
      </c>
      <c r="U600" s="676" t="s">
        <v>488</v>
      </c>
      <c r="V600" s="676" t="s">
        <v>564</v>
      </c>
      <c r="W600" s="676" t="s">
        <v>578</v>
      </c>
      <c r="X600" s="676" t="s">
        <v>619</v>
      </c>
      <c r="Y600" s="676" t="s">
        <v>659</v>
      </c>
      <c r="Z600" s="676" t="s">
        <v>698</v>
      </c>
      <c r="AA600" s="676" t="s">
        <v>718</v>
      </c>
      <c r="AB600" s="676" t="s">
        <v>726</v>
      </c>
      <c r="AC600" s="676" t="s">
        <v>733</v>
      </c>
      <c r="AD600" s="676" t="s">
        <v>833</v>
      </c>
      <c r="AE600" s="676" t="s">
        <v>926</v>
      </c>
      <c r="AF600" s="663"/>
    </row>
    <row r="601" spans="1:32" ht="13.5" customHeight="1" thickBot="1" x14ac:dyDescent="0.25">
      <c r="A601" s="985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953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485.20000000000005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984.6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1780.2000000000003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1653.3</v>
      </c>
      <c r="G602" s="46">
        <f>IFERROR(Y136*1,"0")+IFERROR(Y137*1,"0")+IFERROR(Y141*1,"0")+IFERROR(Y142*1,"0")+IFERROR(Y146*1,"0")+IFERROR(Y147*1,"0")</f>
        <v>94.56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615.30000000000007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2074.2000000000003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270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343.2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105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656.25</v>
      </c>
      <c r="V602" s="46">
        <f>IFERROR(Y363*1,"0")+IFERROR(Y367*1,"0")+IFERROR(Y368*1,"0")+IFERROR(Y369*1,"0")</f>
        <v>455.7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5586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48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208.5</v>
      </c>
      <c r="Z602" s="46">
        <f>IFERROR(Y452*1,"0")+IFERROR(Y453*1,"0")+IFERROR(Y457*1,"0")+IFERROR(Y458*1,"0")+IFERROR(Y459*1,"0")+IFERROR(Y460*1,"0")</f>
        <v>29.700000000000003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1420.9200000000003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792</v>
      </c>
      <c r="AE602" s="46">
        <f>IFERROR(Y577*1,"0")+IFERROR(Y581*1,"0")+IFERROR(Y585*1,"0")+IFERROR(Y589*1,"0")</f>
        <v>0</v>
      </c>
      <c r="AF602" s="663"/>
    </row>
  </sheetData>
  <sheetProtection algorithmName="SHA-512" hashValue="X6EEJ0agv20jlWgkW1hlu3mHbUXPwa/jD9DievZoFOy6dlV6bnv2RQ2BQKJaNgSPmM6MYObqqnttZGgVyQnkrQ==" saltValue="nVJ80o1gF/Wf4uss1RQW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M17:M18"/>
    <mergeCell ref="A531:Z531"/>
    <mergeCell ref="A469:Z469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533:Z533"/>
    <mergeCell ref="A26:O27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A20:Z20"/>
    <mergeCell ref="P529:V529"/>
    <mergeCell ref="P426:V426"/>
    <mergeCell ref="P178:T178"/>
    <mergeCell ref="P105:T105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86:E86"/>
    <mergeCell ref="P49:T49"/>
    <mergeCell ref="P36:T36"/>
    <mergeCell ref="D321:E321"/>
    <mergeCell ref="P278:T278"/>
    <mergeCell ref="P107:T107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 X48 X53 X60 X88 X123 X280 X376 X378 X380 X388" xr:uid="{00000000-0002-0000-0000-000011000000}">
      <formula1>IF(AK36&gt;0,OR(X36=0,AND(IF(X36-AK36&gt;=0,TRUE,FALSE),X36&gt;0,IF(X36/(H36*J36)=ROUND(X36/(H36*J36),0),TRUE,FALSE))),FALSE)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0" xr:uid="{00000000-0002-0000-0000-000012000000}">
      <formula1>IF(AK320&gt;0,OR(X320=0,AND(IF(X320-AK320&gt;=0,TRUE,FALSE),X320&gt;0,IF(X320/(H320*K320)=ROUND(X320/(H320*K320),0),TRUE,FALSE))),FALSE)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52"/>
    </row>
    <row r="3" spans="2:8" x14ac:dyDescent="0.2">
      <c r="B3" s="47" t="s">
        <v>955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956</v>
      </c>
      <c r="D6" s="47" t="s">
        <v>957</v>
      </c>
      <c r="E6" s="47"/>
    </row>
    <row r="8" spans="2:8" x14ac:dyDescent="0.2">
      <c r="B8" s="47" t="s">
        <v>19</v>
      </c>
      <c r="C8" s="47" t="s">
        <v>956</v>
      </c>
      <c r="D8" s="47"/>
      <c r="E8" s="47"/>
    </row>
    <row r="10" spans="2:8" x14ac:dyDescent="0.2">
      <c r="B10" s="47" t="s">
        <v>958</v>
      </c>
      <c r="C10" s="47"/>
      <c r="D10" s="47"/>
      <c r="E10" s="47"/>
    </row>
    <row r="11" spans="2:8" x14ac:dyDescent="0.2">
      <c r="B11" s="47" t="s">
        <v>959</v>
      </c>
      <c r="C11" s="47"/>
      <c r="D11" s="47"/>
      <c r="E11" s="47"/>
    </row>
    <row r="12" spans="2:8" x14ac:dyDescent="0.2">
      <c r="B12" s="47" t="s">
        <v>960</v>
      </c>
      <c r="C12" s="47"/>
      <c r="D12" s="47"/>
      <c r="E12" s="47"/>
    </row>
    <row r="13" spans="2:8" x14ac:dyDescent="0.2">
      <c r="B13" s="47" t="s">
        <v>961</v>
      </c>
      <c r="C13" s="47"/>
      <c r="D13" s="47"/>
      <c r="E13" s="47"/>
    </row>
    <row r="14" spans="2:8" x14ac:dyDescent="0.2">
      <c r="B14" s="47" t="s">
        <v>962</v>
      </c>
      <c r="C14" s="47"/>
      <c r="D14" s="47"/>
      <c r="E14" s="47"/>
    </row>
    <row r="15" spans="2:8" x14ac:dyDescent="0.2">
      <c r="B15" s="47" t="s">
        <v>963</v>
      </c>
      <c r="C15" s="47"/>
      <c r="D15" s="47"/>
      <c r="E15" s="47"/>
    </row>
    <row r="16" spans="2:8" x14ac:dyDescent="0.2">
      <c r="B16" s="47" t="s">
        <v>964</v>
      </c>
      <c r="C16" s="47"/>
      <c r="D16" s="47"/>
      <c r="E16" s="47"/>
    </row>
    <row r="17" spans="2:5" x14ac:dyDescent="0.2">
      <c r="B17" s="47" t="s">
        <v>965</v>
      </c>
      <c r="C17" s="47"/>
      <c r="D17" s="47"/>
      <c r="E17" s="47"/>
    </row>
    <row r="18" spans="2:5" x14ac:dyDescent="0.2">
      <c r="B18" s="47" t="s">
        <v>966</v>
      </c>
      <c r="C18" s="47"/>
      <c r="D18" s="47"/>
      <c r="E18" s="47"/>
    </row>
    <row r="19" spans="2:5" x14ac:dyDescent="0.2">
      <c r="B19" s="47" t="s">
        <v>967</v>
      </c>
      <c r="C19" s="47"/>
      <c r="D19" s="47"/>
      <c r="E19" s="47"/>
    </row>
    <row r="20" spans="2:5" x14ac:dyDescent="0.2">
      <c r="B20" s="47" t="s">
        <v>968</v>
      </c>
      <c r="C20" s="47"/>
      <c r="D20" s="47"/>
      <c r="E20" s="47"/>
    </row>
  </sheetData>
  <sheetProtection algorithmName="SHA-512" hashValue="tJ1W3DoL/IyyBfY15v8SaW11MvtRKADHJCps6pBNdEf/vCQmNgOlY3MqaDzVw5UDoZavRJSLqttRsgEVog1yQw==" saltValue="cW22dPYWt1lwhVRQVGfY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1217</vt:i4>
      </vt:variant>
    </vt:vector>
  </HeadingPairs>
  <TitlesOfParts>
    <vt:vector size="12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2025-04-04T10:23:54Z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