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8F5F78-A7E5-456B-968E-DACF1C3D7A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X572" i="1"/>
  <c r="BO571" i="1"/>
  <c r="BM571" i="1"/>
  <c r="Y571" i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BO520" i="1"/>
  <c r="BM520" i="1"/>
  <c r="Y520" i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X441" i="1"/>
  <c r="X440" i="1"/>
  <c r="BO439" i="1"/>
  <c r="BM439" i="1"/>
  <c r="Y439" i="1"/>
  <c r="P439" i="1"/>
  <c r="BO438" i="1"/>
  <c r="BM438" i="1"/>
  <c r="Y438" i="1"/>
  <c r="Y440" i="1" s="1"/>
  <c r="P438" i="1"/>
  <c r="X435" i="1"/>
  <c r="X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X412" i="1"/>
  <c r="BO411" i="1"/>
  <c r="BM411" i="1"/>
  <c r="Y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X381" i="1"/>
  <c r="BO380" i="1"/>
  <c r="BM380" i="1"/>
  <c r="Y380" i="1"/>
  <c r="BO379" i="1"/>
  <c r="BM379" i="1"/>
  <c r="Y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BO335" i="1"/>
  <c r="BM335" i="1"/>
  <c r="Y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Z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R588" i="1" s="1"/>
  <c r="P288" i="1"/>
  <c r="X285" i="1"/>
  <c r="X284" i="1"/>
  <c r="BO283" i="1"/>
  <c r="BM283" i="1"/>
  <c r="Y283" i="1"/>
  <c r="Y284" i="1" s="1"/>
  <c r="P283" i="1"/>
  <c r="X281" i="1"/>
  <c r="X280" i="1"/>
  <c r="BO279" i="1"/>
  <c r="BM279" i="1"/>
  <c r="Y279" i="1"/>
  <c r="Y280" i="1" s="1"/>
  <c r="P279" i="1"/>
  <c r="X277" i="1"/>
  <c r="X276" i="1"/>
  <c r="BO275" i="1"/>
  <c r="BM275" i="1"/>
  <c r="Y275" i="1"/>
  <c r="Q588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O588" i="1" s="1"/>
  <c r="P259" i="1"/>
  <c r="X256" i="1"/>
  <c r="X255" i="1"/>
  <c r="BO254" i="1"/>
  <c r="BM254" i="1"/>
  <c r="Y254" i="1"/>
  <c r="M588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X241" i="1"/>
  <c r="X240" i="1"/>
  <c r="BO239" i="1"/>
  <c r="BM239" i="1"/>
  <c r="Y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P188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7" i="1"/>
  <c r="X166" i="1"/>
  <c r="BO165" i="1"/>
  <c r="BM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G588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P123" i="1" s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O93" i="1"/>
  <c r="BM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X582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165" i="1" l="1"/>
  <c r="BN165" i="1"/>
  <c r="Z165" i="1"/>
  <c r="BP205" i="1"/>
  <c r="BN205" i="1"/>
  <c r="Z205" i="1"/>
  <c r="BP228" i="1"/>
  <c r="BN228" i="1"/>
  <c r="Z228" i="1"/>
  <c r="BP239" i="1"/>
  <c r="BN239" i="1"/>
  <c r="Z239" i="1"/>
  <c r="BP244" i="1"/>
  <c r="BN244" i="1"/>
  <c r="Z244" i="1"/>
  <c r="BP305" i="1"/>
  <c r="BN305" i="1"/>
  <c r="Z305" i="1"/>
  <c r="BP330" i="1"/>
  <c r="BN330" i="1"/>
  <c r="Z330" i="1"/>
  <c r="BP336" i="1"/>
  <c r="BN336" i="1"/>
  <c r="Z336" i="1"/>
  <c r="BP366" i="1"/>
  <c r="BN366" i="1"/>
  <c r="Z366" i="1"/>
  <c r="BP407" i="1"/>
  <c r="BN407" i="1"/>
  <c r="Z407" i="1"/>
  <c r="BP444" i="1"/>
  <c r="BN444" i="1"/>
  <c r="Z444" i="1"/>
  <c r="BP468" i="1"/>
  <c r="BN468" i="1"/>
  <c r="Z468" i="1"/>
  <c r="BP476" i="1"/>
  <c r="BN476" i="1"/>
  <c r="Z476" i="1"/>
  <c r="BP478" i="1"/>
  <c r="BN478" i="1"/>
  <c r="Z478" i="1"/>
  <c r="X579" i="1"/>
  <c r="Z23" i="1"/>
  <c r="BN23" i="1"/>
  <c r="Z39" i="1"/>
  <c r="BN39" i="1"/>
  <c r="Y55" i="1"/>
  <c r="Z54" i="1"/>
  <c r="BN54" i="1"/>
  <c r="Y62" i="1"/>
  <c r="Z72" i="1"/>
  <c r="BN72" i="1"/>
  <c r="Z82" i="1"/>
  <c r="BN82" i="1"/>
  <c r="Z99" i="1"/>
  <c r="BN99" i="1"/>
  <c r="Z114" i="1"/>
  <c r="BN114" i="1"/>
  <c r="Y129" i="1"/>
  <c r="Z121" i="1"/>
  <c r="BN121" i="1"/>
  <c r="Z124" i="1"/>
  <c r="BN124" i="1"/>
  <c r="Z125" i="1"/>
  <c r="BN125" i="1"/>
  <c r="Z142" i="1"/>
  <c r="BN142" i="1"/>
  <c r="J588" i="1"/>
  <c r="BP193" i="1"/>
  <c r="BN193" i="1"/>
  <c r="Z193" i="1"/>
  <c r="BP215" i="1"/>
  <c r="BN215" i="1"/>
  <c r="Z215" i="1"/>
  <c r="Y241" i="1"/>
  <c r="Y240" i="1"/>
  <c r="BP238" i="1"/>
  <c r="BN238" i="1"/>
  <c r="Z238" i="1"/>
  <c r="Z240" i="1" s="1"/>
  <c r="BP267" i="1"/>
  <c r="BN267" i="1"/>
  <c r="Z267" i="1"/>
  <c r="BP314" i="1"/>
  <c r="BN314" i="1"/>
  <c r="Z314" i="1"/>
  <c r="BP335" i="1"/>
  <c r="BN335" i="1"/>
  <c r="Z335" i="1"/>
  <c r="BP355" i="1"/>
  <c r="BN355" i="1"/>
  <c r="Z355" i="1"/>
  <c r="BP394" i="1"/>
  <c r="BN394" i="1"/>
  <c r="Z394" i="1"/>
  <c r="BP432" i="1"/>
  <c r="BN432" i="1"/>
  <c r="Z432" i="1"/>
  <c r="BP445" i="1"/>
  <c r="BN445" i="1"/>
  <c r="Z445" i="1"/>
  <c r="BP475" i="1"/>
  <c r="BN475" i="1"/>
  <c r="Z475" i="1"/>
  <c r="BP477" i="1"/>
  <c r="BN477" i="1"/>
  <c r="Z477" i="1"/>
  <c r="BP507" i="1"/>
  <c r="BN507" i="1"/>
  <c r="Z507" i="1"/>
  <c r="Y184" i="1"/>
  <c r="Y207" i="1"/>
  <c r="Y219" i="1"/>
  <c r="BP234" i="1"/>
  <c r="BN234" i="1"/>
  <c r="Z234" i="1"/>
  <c r="BP260" i="1"/>
  <c r="BN260" i="1"/>
  <c r="Z260" i="1"/>
  <c r="Y296" i="1"/>
  <c r="Y295" i="1"/>
  <c r="BP294" i="1"/>
  <c r="BN294" i="1"/>
  <c r="Z294" i="1"/>
  <c r="Z295" i="1" s="1"/>
  <c r="Y300" i="1"/>
  <c r="BP298" i="1"/>
  <c r="BN298" i="1"/>
  <c r="Z298" i="1"/>
  <c r="BP310" i="1"/>
  <c r="BN310" i="1"/>
  <c r="Z310" i="1"/>
  <c r="BP324" i="1"/>
  <c r="BN324" i="1"/>
  <c r="Z324" i="1"/>
  <c r="Y350" i="1"/>
  <c r="BP349" i="1"/>
  <c r="BN349" i="1"/>
  <c r="Z349" i="1"/>
  <c r="Z350" i="1" s="1"/>
  <c r="Y357" i="1"/>
  <c r="BP353" i="1"/>
  <c r="BN353" i="1"/>
  <c r="Z353" i="1"/>
  <c r="BP364" i="1"/>
  <c r="BN364" i="1"/>
  <c r="Z364" i="1"/>
  <c r="Y376" i="1"/>
  <c r="BP374" i="1"/>
  <c r="BN374" i="1"/>
  <c r="Z374" i="1"/>
  <c r="BP380" i="1"/>
  <c r="BN380" i="1"/>
  <c r="Z380" i="1"/>
  <c r="BP392" i="1"/>
  <c r="BN392" i="1"/>
  <c r="Z392" i="1"/>
  <c r="BP405" i="1"/>
  <c r="BN405" i="1"/>
  <c r="Z405" i="1"/>
  <c r="Y27" i="1"/>
  <c r="X580" i="1"/>
  <c r="X581" i="1" s="1"/>
  <c r="Z25" i="1"/>
  <c r="BN25" i="1"/>
  <c r="X578" i="1"/>
  <c r="Z37" i="1"/>
  <c r="BN37" i="1"/>
  <c r="Z43" i="1"/>
  <c r="Z44" i="1" s="1"/>
  <c r="BN43" i="1"/>
  <c r="BP43" i="1"/>
  <c r="Y44" i="1"/>
  <c r="Z48" i="1"/>
  <c r="BN48" i="1"/>
  <c r="BP48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Z87" i="1"/>
  <c r="BN87" i="1"/>
  <c r="Z93" i="1"/>
  <c r="BN93" i="1"/>
  <c r="BP93" i="1"/>
  <c r="Z101" i="1"/>
  <c r="BN101" i="1"/>
  <c r="Z108" i="1"/>
  <c r="BN108" i="1"/>
  <c r="Y116" i="1"/>
  <c r="Z127" i="1"/>
  <c r="BN127" i="1"/>
  <c r="Y133" i="1"/>
  <c r="Z138" i="1"/>
  <c r="BN138" i="1"/>
  <c r="Y144" i="1"/>
  <c r="Z148" i="1"/>
  <c r="BN148" i="1"/>
  <c r="Y161" i="1"/>
  <c r="Z159" i="1"/>
  <c r="BN159" i="1"/>
  <c r="Z171" i="1"/>
  <c r="Z172" i="1" s="1"/>
  <c r="BN171" i="1"/>
  <c r="BP171" i="1"/>
  <c r="Z175" i="1"/>
  <c r="BN175" i="1"/>
  <c r="BP175" i="1"/>
  <c r="Z179" i="1"/>
  <c r="BN179" i="1"/>
  <c r="Z180" i="1"/>
  <c r="BN180" i="1"/>
  <c r="Z189" i="1"/>
  <c r="BN189" i="1"/>
  <c r="Y195" i="1"/>
  <c r="Z199" i="1"/>
  <c r="BN199" i="1"/>
  <c r="Z203" i="1"/>
  <c r="BN203" i="1"/>
  <c r="Z209" i="1"/>
  <c r="BN209" i="1"/>
  <c r="BP209" i="1"/>
  <c r="Z213" i="1"/>
  <c r="BN213" i="1"/>
  <c r="Z217" i="1"/>
  <c r="BN217" i="1"/>
  <c r="Y223" i="1"/>
  <c r="BP230" i="1"/>
  <c r="BN230" i="1"/>
  <c r="Z230" i="1"/>
  <c r="BP246" i="1"/>
  <c r="BN246" i="1"/>
  <c r="Z246" i="1"/>
  <c r="BP269" i="1"/>
  <c r="BN269" i="1"/>
  <c r="Z269" i="1"/>
  <c r="BP307" i="1"/>
  <c r="BN307" i="1"/>
  <c r="Z307" i="1"/>
  <c r="BP316" i="1"/>
  <c r="BN316" i="1"/>
  <c r="Z316" i="1"/>
  <c r="BP338" i="1"/>
  <c r="BN338" i="1"/>
  <c r="Z338" i="1"/>
  <c r="BP342" i="1"/>
  <c r="BN342" i="1"/>
  <c r="Z342" i="1"/>
  <c r="BP368" i="1"/>
  <c r="BN368" i="1"/>
  <c r="Z368" i="1"/>
  <c r="Y382" i="1"/>
  <c r="Y381" i="1"/>
  <c r="BP379" i="1"/>
  <c r="BN379" i="1"/>
  <c r="Z379" i="1"/>
  <c r="Z381" i="1" s="1"/>
  <c r="BP398" i="1"/>
  <c r="BN398" i="1"/>
  <c r="Z398" i="1"/>
  <c r="BP417" i="1"/>
  <c r="BN417" i="1"/>
  <c r="Z417" i="1"/>
  <c r="BP419" i="1"/>
  <c r="BN419" i="1"/>
  <c r="Z419" i="1"/>
  <c r="BP423" i="1"/>
  <c r="BN423" i="1"/>
  <c r="Z423" i="1"/>
  <c r="BP439" i="1"/>
  <c r="BN439" i="1"/>
  <c r="Z439" i="1"/>
  <c r="BP470" i="1"/>
  <c r="BN470" i="1"/>
  <c r="Z470" i="1"/>
  <c r="BP480" i="1"/>
  <c r="BN480" i="1"/>
  <c r="Z480" i="1"/>
  <c r="BP500" i="1"/>
  <c r="BN500" i="1"/>
  <c r="Z500" i="1"/>
  <c r="Y527" i="1"/>
  <c r="Y526" i="1"/>
  <c r="BP520" i="1"/>
  <c r="BN520" i="1"/>
  <c r="Z520" i="1"/>
  <c r="BP522" i="1"/>
  <c r="BN522" i="1"/>
  <c r="Z522" i="1"/>
  <c r="BP524" i="1"/>
  <c r="BN524" i="1"/>
  <c r="Z524" i="1"/>
  <c r="BP538" i="1"/>
  <c r="BN538" i="1"/>
  <c r="Z538" i="1"/>
  <c r="BP540" i="1"/>
  <c r="BN540" i="1"/>
  <c r="Z540" i="1"/>
  <c r="BP542" i="1"/>
  <c r="BN542" i="1"/>
  <c r="Z542" i="1"/>
  <c r="K588" i="1"/>
  <c r="P588" i="1"/>
  <c r="Y318" i="1"/>
  <c r="Y340" i="1"/>
  <c r="Y339" i="1"/>
  <c r="BP418" i="1"/>
  <c r="BN418" i="1"/>
  <c r="Z418" i="1"/>
  <c r="BP420" i="1"/>
  <c r="BN420" i="1"/>
  <c r="Z420" i="1"/>
  <c r="BP428" i="1"/>
  <c r="BN428" i="1"/>
  <c r="Z428" i="1"/>
  <c r="BP473" i="1"/>
  <c r="BN473" i="1"/>
  <c r="Z473" i="1"/>
  <c r="BP499" i="1"/>
  <c r="BN499" i="1"/>
  <c r="Z499" i="1"/>
  <c r="BP503" i="1"/>
  <c r="BN503" i="1"/>
  <c r="Z503" i="1"/>
  <c r="BP521" i="1"/>
  <c r="BN521" i="1"/>
  <c r="Z521" i="1"/>
  <c r="BP523" i="1"/>
  <c r="BN523" i="1"/>
  <c r="Z523" i="1"/>
  <c r="BP525" i="1"/>
  <c r="BN525" i="1"/>
  <c r="Z525" i="1"/>
  <c r="Y54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3" i="1"/>
  <c r="Y572" i="1"/>
  <c r="BP571" i="1"/>
  <c r="BN571" i="1"/>
  <c r="Z571" i="1"/>
  <c r="Z572" i="1" s="1"/>
  <c r="Y434" i="1"/>
  <c r="Y505" i="1"/>
  <c r="H9" i="1"/>
  <c r="A10" i="1"/>
  <c r="Y26" i="1"/>
  <c r="Y40" i="1"/>
  <c r="Y63" i="1"/>
  <c r="Y69" i="1"/>
  <c r="Y77" i="1"/>
  <c r="Y83" i="1"/>
  <c r="Y90" i="1"/>
  <c r="Y102" i="1"/>
  <c r="Y111" i="1"/>
  <c r="Y117" i="1"/>
  <c r="Y128" i="1"/>
  <c r="Y134" i="1"/>
  <c r="Y139" i="1"/>
  <c r="Y145" i="1"/>
  <c r="Y149" i="1"/>
  <c r="Y162" i="1"/>
  <c r="Y166" i="1"/>
  <c r="Y185" i="1"/>
  <c r="Y190" i="1"/>
  <c r="Y196" i="1"/>
  <c r="Y206" i="1"/>
  <c r="Y218" i="1"/>
  <c r="Y224" i="1"/>
  <c r="Y235" i="1"/>
  <c r="Y251" i="1"/>
  <c r="Y256" i="1"/>
  <c r="Y263" i="1"/>
  <c r="Y272" i="1"/>
  <c r="Y277" i="1"/>
  <c r="Y281" i="1"/>
  <c r="Y285" i="1"/>
  <c r="Y290" i="1"/>
  <c r="Y301" i="1"/>
  <c r="T588" i="1"/>
  <c r="Y312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BP343" i="1"/>
  <c r="BN343" i="1"/>
  <c r="Z343" i="1"/>
  <c r="V588" i="1"/>
  <c r="Y372" i="1"/>
  <c r="BP361" i="1"/>
  <c r="BN361" i="1"/>
  <c r="Z361" i="1"/>
  <c r="Y371" i="1"/>
  <c r="BP365" i="1"/>
  <c r="BN365" i="1"/>
  <c r="Z365" i="1"/>
  <c r="BP369" i="1"/>
  <c r="BN369" i="1"/>
  <c r="Z369" i="1"/>
  <c r="BP422" i="1"/>
  <c r="BN422" i="1"/>
  <c r="Z422" i="1"/>
  <c r="BP427" i="1"/>
  <c r="BN427" i="1"/>
  <c r="Z427" i="1"/>
  <c r="B588" i="1"/>
  <c r="S588" i="1"/>
  <c r="F9" i="1"/>
  <c r="J9" i="1"/>
  <c r="Z22" i="1"/>
  <c r="Z26" i="1" s="1"/>
  <c r="BN22" i="1"/>
  <c r="BP22" i="1"/>
  <c r="Z24" i="1"/>
  <c r="BN24" i="1"/>
  <c r="C588" i="1"/>
  <c r="Z36" i="1"/>
  <c r="BN36" i="1"/>
  <c r="Z38" i="1"/>
  <c r="BN38" i="1"/>
  <c r="Y41" i="1"/>
  <c r="D588" i="1"/>
  <c r="Z49" i="1"/>
  <c r="BN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BN107" i="1"/>
  <c r="Z109" i="1"/>
  <c r="BN109" i="1"/>
  <c r="Y110" i="1"/>
  <c r="Z113" i="1"/>
  <c r="BN113" i="1"/>
  <c r="BP113" i="1"/>
  <c r="Z115" i="1"/>
  <c r="BN115" i="1"/>
  <c r="Z119" i="1"/>
  <c r="BN119" i="1"/>
  <c r="BP119" i="1"/>
  <c r="Z120" i="1"/>
  <c r="BN120" i="1"/>
  <c r="Z122" i="1"/>
  <c r="BN122" i="1"/>
  <c r="Z123" i="1"/>
  <c r="BN123" i="1"/>
  <c r="Z126" i="1"/>
  <c r="BN126" i="1"/>
  <c r="Z132" i="1"/>
  <c r="Z133" i="1" s="1"/>
  <c r="BN132" i="1"/>
  <c r="Z137" i="1"/>
  <c r="Z139" i="1" s="1"/>
  <c r="BN137" i="1"/>
  <c r="BP137" i="1"/>
  <c r="Y140" i="1"/>
  <c r="Z143" i="1"/>
  <c r="Z144" i="1" s="1"/>
  <c r="BN143" i="1"/>
  <c r="Z147" i="1"/>
  <c r="BN147" i="1"/>
  <c r="BP147" i="1"/>
  <c r="H588" i="1"/>
  <c r="Y155" i="1"/>
  <c r="Z158" i="1"/>
  <c r="BN158" i="1"/>
  <c r="Z160" i="1"/>
  <c r="BN160" i="1"/>
  <c r="Z164" i="1"/>
  <c r="Z166" i="1" s="1"/>
  <c r="BN164" i="1"/>
  <c r="BP164" i="1"/>
  <c r="I588" i="1"/>
  <c r="Y173" i="1"/>
  <c r="Z176" i="1"/>
  <c r="BN176" i="1"/>
  <c r="Z178" i="1"/>
  <c r="BN178" i="1"/>
  <c r="Z181" i="1"/>
  <c r="BN181" i="1"/>
  <c r="Z183" i="1"/>
  <c r="BN183" i="1"/>
  <c r="Z188" i="1"/>
  <c r="Z190" i="1" s="1"/>
  <c r="BN188" i="1"/>
  <c r="BP188" i="1"/>
  <c r="Y191" i="1"/>
  <c r="Z194" i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Z231" i="1"/>
  <c r="BN231" i="1"/>
  <c r="Z233" i="1"/>
  <c r="BN233" i="1"/>
  <c r="Y236" i="1"/>
  <c r="L588" i="1"/>
  <c r="Z245" i="1"/>
  <c r="BN245" i="1"/>
  <c r="Z247" i="1"/>
  <c r="BN247" i="1"/>
  <c r="Z249" i="1"/>
  <c r="BN249" i="1"/>
  <c r="Y250" i="1"/>
  <c r="Z254" i="1"/>
  <c r="Z255" i="1" s="1"/>
  <c r="BN254" i="1"/>
  <c r="BP254" i="1"/>
  <c r="Y255" i="1"/>
  <c r="Z259" i="1"/>
  <c r="BN259" i="1"/>
  <c r="BP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Z283" i="1"/>
  <c r="Z284" i="1" s="1"/>
  <c r="BN283" i="1"/>
  <c r="BP283" i="1"/>
  <c r="Z288" i="1"/>
  <c r="Z290" i="1" s="1"/>
  <c r="BN288" i="1"/>
  <c r="BP288" i="1"/>
  <c r="Y291" i="1"/>
  <c r="Z299" i="1"/>
  <c r="Z300" i="1" s="1"/>
  <c r="BN299" i="1"/>
  <c r="Z304" i="1"/>
  <c r="BN304" i="1"/>
  <c r="BP304" i="1"/>
  <c r="Z306" i="1"/>
  <c r="BN306" i="1"/>
  <c r="Z308" i="1"/>
  <c r="BN308" i="1"/>
  <c r="BP309" i="1"/>
  <c r="BN309" i="1"/>
  <c r="Y311" i="1"/>
  <c r="BP315" i="1"/>
  <c r="BN315" i="1"/>
  <c r="Z315" i="1"/>
  <c r="Z318" i="1" s="1"/>
  <c r="BP323" i="1"/>
  <c r="BN323" i="1"/>
  <c r="Z323" i="1"/>
  <c r="BP331" i="1"/>
  <c r="BN331" i="1"/>
  <c r="Z331" i="1"/>
  <c r="Y333" i="1"/>
  <c r="BP337" i="1"/>
  <c r="BN337" i="1"/>
  <c r="Z337" i="1"/>
  <c r="Z339" i="1" s="1"/>
  <c r="Y346" i="1"/>
  <c r="Y345" i="1"/>
  <c r="BP354" i="1"/>
  <c r="BN354" i="1"/>
  <c r="Z354" i="1"/>
  <c r="BP391" i="1"/>
  <c r="BN391" i="1"/>
  <c r="Z391" i="1"/>
  <c r="Y395" i="1"/>
  <c r="BP399" i="1"/>
  <c r="BN399" i="1"/>
  <c r="Z399" i="1"/>
  <c r="Z400" i="1" s="1"/>
  <c r="Y401" i="1"/>
  <c r="Y409" i="1"/>
  <c r="BP403" i="1"/>
  <c r="BN403" i="1"/>
  <c r="Z403" i="1"/>
  <c r="Y408" i="1"/>
  <c r="BP406" i="1"/>
  <c r="BN406" i="1"/>
  <c r="Z406" i="1"/>
  <c r="Y447" i="1"/>
  <c r="BP443" i="1"/>
  <c r="BN443" i="1"/>
  <c r="Z443" i="1"/>
  <c r="Y448" i="1"/>
  <c r="BP452" i="1"/>
  <c r="BN452" i="1"/>
  <c r="Z452" i="1"/>
  <c r="Y454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Y490" i="1"/>
  <c r="BP487" i="1"/>
  <c r="BN487" i="1"/>
  <c r="Z487" i="1"/>
  <c r="BP501" i="1"/>
  <c r="BN501" i="1"/>
  <c r="Z501" i="1"/>
  <c r="Y504" i="1"/>
  <c r="BP508" i="1"/>
  <c r="BN508" i="1"/>
  <c r="Z508" i="1"/>
  <c r="Z510" i="1" s="1"/>
  <c r="AA588" i="1"/>
  <c r="U588" i="1"/>
  <c r="Y351" i="1"/>
  <c r="Y356" i="1"/>
  <c r="BP363" i="1"/>
  <c r="BN363" i="1"/>
  <c r="Z363" i="1"/>
  <c r="BP367" i="1"/>
  <c r="BN367" i="1"/>
  <c r="Z367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BP393" i="1"/>
  <c r="BN393" i="1"/>
  <c r="Z393" i="1"/>
  <c r="Y400" i="1"/>
  <c r="BP404" i="1"/>
  <c r="BN404" i="1"/>
  <c r="Z404" i="1"/>
  <c r="Y412" i="1"/>
  <c r="BP411" i="1"/>
  <c r="BN411" i="1"/>
  <c r="Z411" i="1"/>
  <c r="Z412" i="1" s="1"/>
  <c r="Y413" i="1"/>
  <c r="BP421" i="1"/>
  <c r="BN421" i="1"/>
  <c r="Z421" i="1"/>
  <c r="BP424" i="1"/>
  <c r="BN424" i="1"/>
  <c r="Z424" i="1"/>
  <c r="Y429" i="1"/>
  <c r="BP433" i="1"/>
  <c r="BN433" i="1"/>
  <c r="Z433" i="1"/>
  <c r="Y435" i="1"/>
  <c r="Y588" i="1"/>
  <c r="Y441" i="1"/>
  <c r="BP438" i="1"/>
  <c r="BN438" i="1"/>
  <c r="Z438" i="1"/>
  <c r="Z440" i="1" s="1"/>
  <c r="BP446" i="1"/>
  <c r="BN446" i="1"/>
  <c r="Z446" i="1"/>
  <c r="Z588" i="1"/>
  <c r="Y453" i="1"/>
  <c r="BP451" i="1"/>
  <c r="BN451" i="1"/>
  <c r="Z451" i="1"/>
  <c r="Z453" i="1" s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BP498" i="1"/>
  <c r="BN498" i="1"/>
  <c r="Z498" i="1"/>
  <c r="BP502" i="1"/>
  <c r="BN502" i="1"/>
  <c r="Z502" i="1"/>
  <c r="Z504" i="1" s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W588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Z434" i="1" l="1"/>
  <c r="Z195" i="1"/>
  <c r="Z83" i="1"/>
  <c r="Z218" i="1"/>
  <c r="Z161" i="1"/>
  <c r="Z110" i="1"/>
  <c r="Z55" i="1"/>
  <c r="Y578" i="1"/>
  <c r="Z40" i="1"/>
  <c r="Z429" i="1"/>
  <c r="Z356" i="1"/>
  <c r="Z250" i="1"/>
  <c r="Z206" i="1"/>
  <c r="Z184" i="1"/>
  <c r="Z149" i="1"/>
  <c r="Z102" i="1"/>
  <c r="Z62" i="1"/>
  <c r="Z345" i="1"/>
  <c r="Z544" i="1"/>
  <c r="Z526" i="1"/>
  <c r="Z553" i="1"/>
  <c r="Z534" i="1"/>
  <c r="Z489" i="1"/>
  <c r="Z482" i="1"/>
  <c r="Z447" i="1"/>
  <c r="Z408" i="1"/>
  <c r="Z311" i="1"/>
  <c r="Z271" i="1"/>
  <c r="Z262" i="1"/>
  <c r="Z235" i="1"/>
  <c r="Z128" i="1"/>
  <c r="Y580" i="1"/>
  <c r="Z371" i="1"/>
  <c r="Z395" i="1"/>
  <c r="Z116" i="1"/>
  <c r="Z68" i="1"/>
  <c r="Y579" i="1"/>
  <c r="Z332" i="1"/>
  <c r="Z326" i="1"/>
  <c r="Y582" i="1"/>
  <c r="Y581" i="1" l="1"/>
  <c r="Z583" i="1"/>
</calcChain>
</file>

<file path=xl/sharedStrings.xml><?xml version="1.0" encoding="utf-8"?>
<sst xmlns="http://schemas.openxmlformats.org/spreadsheetml/2006/main" count="2721" uniqueCount="964">
  <si>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</si>
  <si>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</si>
  <si>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</si>
  <si>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</si>
  <si>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</si>
  <si>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</si>
  <si>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</si>
  <si>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</si>
  <si>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</si>
  <si>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</si>
  <si>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</si>
  <si>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</si>
  <si>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</si>
  <si>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</si>
  <si>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</si>
  <si>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</si>
  <si>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</si>
  <si>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</si>
  <si>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</si>
  <si>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</si>
  <si>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</si>
  <si>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</si>
  <si>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</si>
  <si>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</si>
  <si>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</si>
  <si>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</si>
  <si>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</si>
  <si>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</si>
  <si>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</si>
  <si>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</si>
  <si>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</si>
  <si>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</si>
  <si>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</si>
  <si>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</si>
  <si>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</si>
  <si>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</si>
  <si>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</si>
  <si>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</si>
  <si>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</si>
  <si>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</si>
  <si>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</si>
  <si>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</si>
  <si>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</si>
  <si>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</si>
  <si>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</si>
  <si>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</si>
  <si>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</si>
  <si>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</si>
  <si>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</si>
  <si>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</si>
  <si>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</si>
  <si>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</si>
  <si>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</si>
  <si>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</si>
  <si>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</si>
  <si>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</si>
  <si>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</si>
  <si>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</si>
  <si>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</si>
  <si>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</si>
  <si>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</si>
  <si>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</si>
  <si>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</si>
  <si>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</si>
  <si>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</si>
  <si>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</si>
  <si>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</si>
  <si>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</si>
  <si>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</si>
  <si>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</si>
  <si>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</si>
  <si>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</si>
  <si>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</si>
  <si>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</si>
  <si>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</si>
  <si>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</si>
  <si>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</si>
  <si>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</si>
  <si>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</si>
  <si>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</si>
  <si>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</si>
  <si>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</si>
  <si>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</si>
  <si>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</si>
  <si>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</si>
  <si>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</si>
  <si>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</si>
  <si>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</si>
  <si>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</si>
  <si>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</si>
  <si>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</si>
  <si>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</si>
  <si>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</si>
  <si>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</si>
  <si>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</si>
  <si>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</si>
  <si>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</si>
  <si>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</si>
  <si>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</si>
  <si>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</si>
  <si>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</si>
  <si>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</si>
  <si>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</si>
  <si>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</si>
  <si>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</si>
  <si>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</si>
  <si>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</si>
  <si>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</si>
  <si>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</si>
  <si>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</si>
  <si>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</si>
  <si>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</si>
  <si>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</si>
  <si>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</si>
  <si>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</si>
  <si>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</si>
  <si>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</si>
  <si>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</si>
  <si>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</si>
  <si>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</si>
  <si>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</si>
  <si>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</si>
  <si>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</si>
  <si>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</si>
  <si>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</si>
  <si>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</si>
  <si>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</si>
  <si>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</si>
  <si>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</si>
  <si>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</si>
  <si>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</si>
  <si>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</si>
  <si>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</si>
  <si>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</si>
  <si>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</si>
  <si>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</si>
  <si>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</si>
  <si>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</si>
  <si>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</si>
  <si>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</si>
  <si>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</si>
  <si>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</si>
  <si>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</si>
  <si>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</si>
  <si>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</si>
  <si>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</si>
  <si>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</si>
  <si>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</si>
  <si>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</si>
  <si>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</si>
  <si>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</si>
  <si>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</si>
  <si>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</si>
  <si>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</si>
  <si>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</si>
  <si>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</si>
  <si>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</si>
  <si>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</si>
  <si>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</si>
  <si>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</si>
  <si>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</si>
  <si>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</si>
  <si>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</si>
  <si>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</si>
  <si>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</si>
  <si>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</si>
  <si>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</si>
  <si>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</si>
  <si>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</si>
  <si>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</si>
  <si>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</si>
  <si>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</si>
  <si>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</si>
  <si>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</si>
  <si>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</si>
  <si>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</si>
  <si>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</si>
  <si>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</si>
  <si>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</si>
  <si>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</si>
  <si>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</si>
  <si>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</si>
  <si>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</si>
  <si>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</si>
  <si>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</si>
  <si>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</si>
  <si>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</si>
  <si>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</si>
  <si>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</si>
  <si>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</si>
  <si>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</si>
  <si>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</si>
  <si>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</si>
  <si>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</si>
  <si>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</si>
  <si>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</si>
  <si>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</si>
  <si>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</si>
  <si>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</si>
  <si>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</si>
  <si>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</si>
  <si>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</si>
  <si>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</si>
  <si>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</si>
  <si>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</si>
  <si>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</si>
  <si>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</si>
  <si>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</si>
  <si>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</si>
  <si>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</si>
  <si>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</si>
  <si>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</si>
  <si>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</si>
  <si>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</si>
  <si>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</si>
  <si>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</si>
  <si>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</si>
  <si>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</si>
  <si>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</si>
  <si>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</si>
  <si>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</si>
  <si>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</si>
  <si>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</si>
  <si>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</si>
  <si>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</si>
  <si>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</si>
  <si>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</si>
  <si>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</si>
  <si>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</si>
  <si>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</si>
  <si>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</si>
  <si>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</si>
  <si>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</si>
  <si>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</si>
  <si>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</si>
  <si>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</si>
  <si>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</si>
  <si>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</si>
  <si>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</si>
  <si>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</si>
  <si>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</si>
  <si>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</si>
  <si>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</si>
  <si>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</si>
  <si>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</si>
  <si>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</si>
  <si>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</si>
  <si>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</si>
  <si>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</si>
  <si>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</si>
  <si>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</si>
  <si>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</si>
  <si>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</si>
  <si>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</si>
  <si>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</si>
  <si>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</si>
  <si>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</si>
  <si>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</si>
  <si>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</si>
  <si>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</si>
  <si>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</si>
  <si>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</si>
  <si>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</si>
  <si>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</si>
  <si>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</si>
  <si>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</si>
  <si>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</si>
  <si>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</si>
  <si>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</si>
  <si>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</si>
  <si>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</si>
  <si>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</si>
  <si>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</si>
  <si>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</si>
  <si>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</si>
  <si>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</si>
  <si>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</si>
  <si>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</si>
  <si>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</si>
  <si>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</si>
  <si>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</si>
  <si>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</si>
  <si>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</si>
  <si>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</si>
  <si>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</si>
  <si>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</si>
  <si>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</si>
  <si>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</si>
  <si>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</si>
  <si>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</si>
  <si>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</si>
  <si>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</si>
  <si>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</si>
  <si>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</si>
  <si>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</si>
  <si>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</si>
  <si>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</si>
  <si>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</si>
  <si>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</si>
  <si>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</si>
  <si>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</si>
  <si>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</si>
  <si>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</si>
  <si>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</si>
  <si>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</si>
  <si>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</si>
  <si>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</si>
  <si>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</si>
  <si>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</si>
  <si>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</si>
  <si>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</si>
  <si>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</si>
  <si>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</si>
  <si>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</si>
  <si>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</si>
  <si>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</si>
  <si>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</si>
  <si>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</si>
  <si>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</si>
  <si>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</si>
  <si>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</si>
  <si>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</si>
  <si>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</si>
  <si>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</si>
  <si>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</si>
  <si>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</si>
  <si>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</si>
  <si>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</si>
  <si>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</si>
  <si>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</si>
  <si>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</si>
  <si>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</si>
  <si>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</si>
  <si>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</si>
  <si>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</si>
  <si>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</si>
  <si>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</si>
  <si>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</si>
  <si>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</si>
  <si>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</si>
  <si>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</si>
  <si>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</si>
  <si>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</si>
  <si>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</si>
  <si>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</si>
  <si>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</si>
  <si>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</si>
  <si>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</si>
  <si>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</si>
  <si>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</si>
  <si>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</si>
  <si>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</si>
  <si>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</si>
  <si>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</si>
  <si>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</si>
  <si>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</si>
  <si>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</si>
  <si>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</si>
  <si>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</si>
  <si>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</si>
  <si>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</si>
  <si>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</si>
  <si>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</si>
  <si>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</si>
  <si>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</si>
  <si>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</si>
  <si>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</si>
  <si>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</si>
  <si>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</si>
  <si>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</si>
  <si>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</si>
  <si>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</si>
  <si>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</si>
  <si>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</si>
  <si>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</si>
  <si>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</si>
  <si>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</si>
  <si>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</si>
  <si>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</si>
  <si>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</si>
  <si>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</si>
  <si>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ВЗ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</si>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</sst>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8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9" t="s">
        <v>0</v>
      </c>
      <c r="E1" s="695"/>
      <c r="F1" s="695"/>
      <c r="G1" s="12" t="s">
        <v>1</v>
      </c>
      <c r="H1" s="759" t="s">
        <v>2</v>
      </c>
      <c r="I1" s="695"/>
      <c r="J1" s="695"/>
      <c r="K1" s="695"/>
      <c r="L1" s="695"/>
      <c r="M1" s="695"/>
      <c r="N1" s="695"/>
      <c r="O1" s="695"/>
      <c r="P1" s="695"/>
      <c r="Q1" s="695"/>
      <c r="R1" s="694" t="s">
        <v>3</v>
      </c>
      <c r="S1" s="695"/>
      <c r="T1" s="6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76"/>
      <c r="Q3" s="676"/>
      <c r="R3" s="676"/>
      <c r="S3" s="676"/>
      <c r="T3" s="676"/>
      <c r="U3" s="676"/>
      <c r="V3" s="676"/>
      <c r="W3" s="676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1" t="s">
        <v>8</v>
      </c>
      <c r="B5" s="769"/>
      <c r="C5" s="770"/>
      <c r="D5" s="760"/>
      <c r="E5" s="761"/>
      <c r="F5" s="1015" t="s">
        <v>9</v>
      </c>
      <c r="G5" s="770"/>
      <c r="H5" s="760" t="s">
        <v>963</v>
      </c>
      <c r="I5" s="952"/>
      <c r="J5" s="952"/>
      <c r="K5" s="952"/>
      <c r="L5" s="952"/>
      <c r="M5" s="761"/>
      <c r="N5" s="58"/>
      <c r="P5" s="24" t="s">
        <v>10</v>
      </c>
      <c r="Q5" s="1026">
        <v>45750</v>
      </c>
      <c r="R5" s="800"/>
      <c r="T5" s="853" t="s">
        <v>11</v>
      </c>
      <c r="U5" s="847"/>
      <c r="V5" s="855" t="s">
        <v>12</v>
      </c>
      <c r="W5" s="800"/>
      <c r="AB5" s="51"/>
      <c r="AC5" s="51"/>
      <c r="AD5" s="51"/>
      <c r="AE5" s="51"/>
    </row>
    <row r="6" spans="1:32" s="663" customFormat="1" ht="24" customHeight="1" x14ac:dyDescent="0.2">
      <c r="A6" s="801" t="s">
        <v>13</v>
      </c>
      <c r="B6" s="769"/>
      <c r="C6" s="770"/>
      <c r="D6" s="957" t="s">
        <v>14</v>
      </c>
      <c r="E6" s="958"/>
      <c r="F6" s="958"/>
      <c r="G6" s="958"/>
      <c r="H6" s="958"/>
      <c r="I6" s="958"/>
      <c r="J6" s="958"/>
      <c r="K6" s="958"/>
      <c r="L6" s="958"/>
      <c r="M6" s="800"/>
      <c r="N6" s="59"/>
      <c r="P6" s="24" t="s">
        <v>15</v>
      </c>
      <c r="Q6" s="1036" t="str">
        <f>IF(Q5=0," ",CHOOSE(WEEKDAY(Q5,2),"Понедельник","Вторник","Среда","Четверг","Пятница","Суббота","Воскресенье"))</f>
        <v>Четверг</v>
      </c>
      <c r="R6" s="674"/>
      <c r="T6" s="863" t="s">
        <v>16</v>
      </c>
      <c r="U6" s="847"/>
      <c r="V6" s="935" t="s">
        <v>17</v>
      </c>
      <c r="W6" s="705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65" t="str">
        <f>IFERROR(VLOOKUP(DeliveryAddress,Table,3,0),1)</f>
        <v>1</v>
      </c>
      <c r="E7" s="766"/>
      <c r="F7" s="766"/>
      <c r="G7" s="766"/>
      <c r="H7" s="766"/>
      <c r="I7" s="766"/>
      <c r="J7" s="766"/>
      <c r="K7" s="766"/>
      <c r="L7" s="766"/>
      <c r="M7" s="767"/>
      <c r="N7" s="60"/>
      <c r="P7" s="24"/>
      <c r="Q7" s="42"/>
      <c r="R7" s="42"/>
      <c r="T7" s="676"/>
      <c r="U7" s="847"/>
      <c r="V7" s="936"/>
      <c r="W7" s="937"/>
      <c r="AB7" s="51"/>
      <c r="AC7" s="51"/>
      <c r="AD7" s="51"/>
      <c r="AE7" s="51"/>
    </row>
    <row r="8" spans="1:32" s="663" customFormat="1" ht="25.5" customHeight="1" x14ac:dyDescent="0.2">
      <c r="A8" s="1039" t="s">
        <v>18</v>
      </c>
      <c r="B8" s="688"/>
      <c r="C8" s="689"/>
      <c r="D8" s="762" t="s">
        <v>19</v>
      </c>
      <c r="E8" s="763"/>
      <c r="F8" s="763"/>
      <c r="G8" s="763"/>
      <c r="H8" s="763"/>
      <c r="I8" s="763"/>
      <c r="J8" s="763"/>
      <c r="K8" s="763"/>
      <c r="L8" s="763"/>
      <c r="M8" s="764"/>
      <c r="N8" s="61"/>
      <c r="P8" s="24" t="s">
        <v>20</v>
      </c>
      <c r="Q8" s="807">
        <v>0.5</v>
      </c>
      <c r="R8" s="767"/>
      <c r="T8" s="676"/>
      <c r="U8" s="847"/>
      <c r="V8" s="936"/>
      <c r="W8" s="937"/>
      <c r="AB8" s="51"/>
      <c r="AC8" s="51"/>
      <c r="AD8" s="51"/>
      <c r="AE8" s="51"/>
    </row>
    <row r="9" spans="1:32" s="663" customFormat="1" ht="39.950000000000003" customHeight="1" x14ac:dyDescent="0.2">
      <c r="A9" s="8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6"/>
      <c r="C9" s="676"/>
      <c r="D9" s="820"/>
      <c r="E9" s="691"/>
      <c r="F9" s="8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6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6"/>
      <c r="R9" s="797"/>
      <c r="T9" s="676"/>
      <c r="U9" s="847"/>
      <c r="V9" s="938"/>
      <c r="W9" s="939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6"/>
      <c r="C10" s="676"/>
      <c r="D10" s="820"/>
      <c r="E10" s="691"/>
      <c r="F10" s="8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6"/>
      <c r="H10" s="922" t="str">
        <f>IFERROR(VLOOKUP($D$10,Proxy,2,FALSE),"")</f>
        <v/>
      </c>
      <c r="I10" s="676"/>
      <c r="J10" s="676"/>
      <c r="K10" s="676"/>
      <c r="L10" s="676"/>
      <c r="M10" s="676"/>
      <c r="N10" s="662"/>
      <c r="P10" s="26" t="s">
        <v>22</v>
      </c>
      <c r="Q10" s="864"/>
      <c r="R10" s="865"/>
      <c r="U10" s="24" t="s">
        <v>23</v>
      </c>
      <c r="V10" s="704" t="s">
        <v>24</v>
      </c>
      <c r="W10" s="705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99"/>
      <c r="R11" s="800"/>
      <c r="U11" s="24" t="s">
        <v>27</v>
      </c>
      <c r="V11" s="1016" t="s">
        <v>28</v>
      </c>
      <c r="W11" s="797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4" t="s">
        <v>29</v>
      </c>
      <c r="B12" s="769"/>
      <c r="C12" s="769"/>
      <c r="D12" s="769"/>
      <c r="E12" s="769"/>
      <c r="F12" s="769"/>
      <c r="G12" s="769"/>
      <c r="H12" s="769"/>
      <c r="I12" s="769"/>
      <c r="J12" s="769"/>
      <c r="K12" s="769"/>
      <c r="L12" s="769"/>
      <c r="M12" s="770"/>
      <c r="N12" s="62"/>
      <c r="P12" s="24" t="s">
        <v>30</v>
      </c>
      <c r="Q12" s="807"/>
      <c r="R12" s="767"/>
      <c r="S12" s="23"/>
      <c r="U12" s="24"/>
      <c r="V12" s="695"/>
      <c r="W12" s="676"/>
      <c r="AB12" s="51"/>
      <c r="AC12" s="51"/>
      <c r="AD12" s="51"/>
      <c r="AE12" s="51"/>
    </row>
    <row r="13" spans="1:32" s="663" customFormat="1" ht="23.25" customHeight="1" x14ac:dyDescent="0.2">
      <c r="A13" s="844" t="s">
        <v>31</v>
      </c>
      <c r="B13" s="769"/>
      <c r="C13" s="769"/>
      <c r="D13" s="769"/>
      <c r="E13" s="769"/>
      <c r="F13" s="769"/>
      <c r="G13" s="769"/>
      <c r="H13" s="769"/>
      <c r="I13" s="769"/>
      <c r="J13" s="769"/>
      <c r="K13" s="769"/>
      <c r="L13" s="769"/>
      <c r="M13" s="770"/>
      <c r="N13" s="62"/>
      <c r="O13" s="26"/>
      <c r="P13" s="26" t="s">
        <v>32</v>
      </c>
      <c r="Q13" s="1016"/>
      <c r="R13" s="7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4" t="s">
        <v>33</v>
      </c>
      <c r="B14" s="769"/>
      <c r="C14" s="769"/>
      <c r="D14" s="769"/>
      <c r="E14" s="769"/>
      <c r="F14" s="769"/>
      <c r="G14" s="769"/>
      <c r="H14" s="769"/>
      <c r="I14" s="769"/>
      <c r="J14" s="769"/>
      <c r="K14" s="769"/>
      <c r="L14" s="769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3" t="s">
        <v>34</v>
      </c>
      <c r="B15" s="769"/>
      <c r="C15" s="769"/>
      <c r="D15" s="769"/>
      <c r="E15" s="769"/>
      <c r="F15" s="769"/>
      <c r="G15" s="769"/>
      <c r="H15" s="769"/>
      <c r="I15" s="769"/>
      <c r="J15" s="769"/>
      <c r="K15" s="769"/>
      <c r="L15" s="769"/>
      <c r="M15" s="770"/>
      <c r="N15" s="63"/>
      <c r="P15" s="832" t="s">
        <v>35</v>
      </c>
      <c r="Q15" s="695"/>
      <c r="R15" s="695"/>
      <c r="S15" s="695"/>
      <c r="T15" s="6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3"/>
      <c r="Q16" s="833"/>
      <c r="R16" s="833"/>
      <c r="S16" s="833"/>
      <c r="T16" s="8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16" t="s">
        <v>38</v>
      </c>
      <c r="D17" s="712" t="s">
        <v>39</v>
      </c>
      <c r="E17" s="775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74"/>
      <c r="R17" s="774"/>
      <c r="S17" s="774"/>
      <c r="T17" s="775"/>
      <c r="U17" s="1047" t="s">
        <v>51</v>
      </c>
      <c r="V17" s="770"/>
      <c r="W17" s="712" t="s">
        <v>52</v>
      </c>
      <c r="X17" s="712" t="s">
        <v>53</v>
      </c>
      <c r="Y17" s="1048" t="s">
        <v>54</v>
      </c>
      <c r="Z17" s="948" t="s">
        <v>55</v>
      </c>
      <c r="AA17" s="919" t="s">
        <v>56</v>
      </c>
      <c r="AB17" s="919" t="s">
        <v>57</v>
      </c>
      <c r="AC17" s="919" t="s">
        <v>58</v>
      </c>
      <c r="AD17" s="919" t="s">
        <v>59</v>
      </c>
      <c r="AE17" s="1010"/>
      <c r="AF17" s="1011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76"/>
      <c r="E18" s="778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76"/>
      <c r="Q18" s="777"/>
      <c r="R18" s="777"/>
      <c r="S18" s="777"/>
      <c r="T18" s="778"/>
      <c r="U18" s="67" t="s">
        <v>61</v>
      </c>
      <c r="V18" s="67" t="s">
        <v>62</v>
      </c>
      <c r="W18" s="713"/>
      <c r="X18" s="713"/>
      <c r="Y18" s="1049"/>
      <c r="Z18" s="949"/>
      <c r="AA18" s="920"/>
      <c r="AB18" s="920"/>
      <c r="AC18" s="920"/>
      <c r="AD18" s="1012"/>
      <c r="AE18" s="1013"/>
      <c r="AF18" s="1014"/>
      <c r="AG18" s="66"/>
      <c r="BD18" s="65"/>
    </row>
    <row r="19" spans="1:68" ht="27.75" hidden="1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hidden="1" customHeight="1" x14ac:dyDescent="0.25">
      <c r="A20" s="703" t="s">
        <v>63</v>
      </c>
      <c r="B20" s="676"/>
      <c r="C20" s="676"/>
      <c r="D20" s="676"/>
      <c r="E20" s="676"/>
      <c r="F20" s="676"/>
      <c r="G20" s="676"/>
      <c r="H20" s="676"/>
      <c r="I20" s="676"/>
      <c r="J20" s="676"/>
      <c r="K20" s="676"/>
      <c r="L20" s="676"/>
      <c r="M20" s="676"/>
      <c r="N20" s="676"/>
      <c r="O20" s="676"/>
      <c r="P20" s="676"/>
      <c r="Q20" s="676"/>
      <c r="R20" s="676"/>
      <c r="S20" s="676"/>
      <c r="T20" s="676"/>
      <c r="U20" s="676"/>
      <c r="V20" s="676"/>
      <c r="W20" s="676"/>
      <c r="X20" s="676"/>
      <c r="Y20" s="676"/>
      <c r="Z20" s="676"/>
      <c r="AA20" s="664"/>
      <c r="AB20" s="664"/>
      <c r="AC20" s="664"/>
    </row>
    <row r="21" spans="1:68" ht="14.25" hidden="1" customHeight="1" x14ac:dyDescent="0.25">
      <c r="A21" s="675" t="s">
        <v>64</v>
      </c>
      <c r="B21" s="676"/>
      <c r="C21" s="676"/>
      <c r="D21" s="676"/>
      <c r="E21" s="676"/>
      <c r="F21" s="676"/>
      <c r="G21" s="676"/>
      <c r="H21" s="676"/>
      <c r="I21" s="676"/>
      <c r="J21" s="676"/>
      <c r="K21" s="676"/>
      <c r="L21" s="676"/>
      <c r="M21" s="676"/>
      <c r="N21" s="676"/>
      <c r="O21" s="676"/>
      <c r="P21" s="676"/>
      <c r="Q21" s="676"/>
      <c r="R21" s="676"/>
      <c r="S21" s="676"/>
      <c r="T21" s="676"/>
      <c r="U21" s="676"/>
      <c r="V21" s="676"/>
      <c r="W21" s="676"/>
      <c r="X21" s="676"/>
      <c r="Y21" s="676"/>
      <c r="Z21" s="676"/>
      <c r="AA21" s="665"/>
      <c r="AB21" s="665"/>
      <c r="AC21" s="665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8"/>
      <c r="R22" s="678"/>
      <c r="S22" s="678"/>
      <c r="T22" s="679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8"/>
      <c r="R23" s="678"/>
      <c r="S23" s="678"/>
      <c r="T23" s="679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8"/>
      <c r="R24" s="678"/>
      <c r="S24" s="678"/>
      <c r="T24" s="679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8"/>
      <c r="R25" s="678"/>
      <c r="S25" s="678"/>
      <c r="T25" s="679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85"/>
      <c r="B26" s="676"/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86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hidden="1" x14ac:dyDescent="0.2">
      <c r="A27" s="676"/>
      <c r="B27" s="676"/>
      <c r="C27" s="676"/>
      <c r="D27" s="676"/>
      <c r="E27" s="676"/>
      <c r="F27" s="676"/>
      <c r="G27" s="676"/>
      <c r="H27" s="676"/>
      <c r="I27" s="676"/>
      <c r="J27" s="676"/>
      <c r="K27" s="676"/>
      <c r="L27" s="676"/>
      <c r="M27" s="676"/>
      <c r="N27" s="676"/>
      <c r="O27" s="686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hidden="1" customHeight="1" x14ac:dyDescent="0.25">
      <c r="A28" s="675" t="s">
        <v>82</v>
      </c>
      <c r="B28" s="676"/>
      <c r="C28" s="676"/>
      <c r="D28" s="676"/>
      <c r="E28" s="676"/>
      <c r="F28" s="676"/>
      <c r="G28" s="676"/>
      <c r="H28" s="676"/>
      <c r="I28" s="676"/>
      <c r="J28" s="676"/>
      <c r="K28" s="676"/>
      <c r="L28" s="676"/>
      <c r="M28" s="676"/>
      <c r="N28" s="676"/>
      <c r="O28" s="676"/>
      <c r="P28" s="676"/>
      <c r="Q28" s="676"/>
      <c r="R28" s="676"/>
      <c r="S28" s="676"/>
      <c r="T28" s="676"/>
      <c r="U28" s="676"/>
      <c r="V28" s="676"/>
      <c r="W28" s="676"/>
      <c r="X28" s="676"/>
      <c r="Y28" s="676"/>
      <c r="Z28" s="676"/>
      <c r="AA28" s="665"/>
      <c r="AB28" s="665"/>
      <c r="AC28" s="665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8"/>
      <c r="R29" s="678"/>
      <c r="S29" s="678"/>
      <c r="T29" s="679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85"/>
      <c r="B30" s="676"/>
      <c r="C30" s="676"/>
      <c r="D30" s="676"/>
      <c r="E30" s="676"/>
      <c r="F30" s="676"/>
      <c r="G30" s="676"/>
      <c r="H30" s="676"/>
      <c r="I30" s="676"/>
      <c r="J30" s="676"/>
      <c r="K30" s="676"/>
      <c r="L30" s="676"/>
      <c r="M30" s="676"/>
      <c r="N30" s="676"/>
      <c r="O30" s="686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hidden="1" x14ac:dyDescent="0.2">
      <c r="A31" s="676"/>
      <c r="B31" s="676"/>
      <c r="C31" s="676"/>
      <c r="D31" s="676"/>
      <c r="E31" s="676"/>
      <c r="F31" s="676"/>
      <c r="G31" s="676"/>
      <c r="H31" s="676"/>
      <c r="I31" s="676"/>
      <c r="J31" s="676"/>
      <c r="K31" s="676"/>
      <c r="L31" s="676"/>
      <c r="M31" s="676"/>
      <c r="N31" s="676"/>
      <c r="O31" s="686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hidden="1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hidden="1" customHeight="1" x14ac:dyDescent="0.25">
      <c r="A33" s="703" t="s">
        <v>89</v>
      </c>
      <c r="B33" s="676"/>
      <c r="C33" s="676"/>
      <c r="D33" s="676"/>
      <c r="E33" s="676"/>
      <c r="F33" s="676"/>
      <c r="G33" s="676"/>
      <c r="H33" s="676"/>
      <c r="I33" s="676"/>
      <c r="J33" s="676"/>
      <c r="K33" s="676"/>
      <c r="L33" s="676"/>
      <c r="M33" s="676"/>
      <c r="N33" s="676"/>
      <c r="O33" s="676"/>
      <c r="P33" s="676"/>
      <c r="Q33" s="676"/>
      <c r="R33" s="676"/>
      <c r="S33" s="676"/>
      <c r="T33" s="676"/>
      <c r="U33" s="676"/>
      <c r="V33" s="676"/>
      <c r="W33" s="676"/>
      <c r="X33" s="676"/>
      <c r="Y33" s="676"/>
      <c r="Z33" s="676"/>
      <c r="AA33" s="664"/>
      <c r="AB33" s="664"/>
      <c r="AC33" s="664"/>
    </row>
    <row r="34" spans="1:68" ht="14.25" hidden="1" customHeight="1" x14ac:dyDescent="0.25">
      <c r="A34" s="675" t="s">
        <v>90</v>
      </c>
      <c r="B34" s="676"/>
      <c r="C34" s="676"/>
      <c r="D34" s="676"/>
      <c r="E34" s="676"/>
      <c r="F34" s="676"/>
      <c r="G34" s="676"/>
      <c r="H34" s="676"/>
      <c r="I34" s="676"/>
      <c r="J34" s="676"/>
      <c r="K34" s="676"/>
      <c r="L34" s="676"/>
      <c r="M34" s="676"/>
      <c r="N34" s="676"/>
      <c r="O34" s="676"/>
      <c r="P34" s="676"/>
      <c r="Q34" s="676"/>
      <c r="R34" s="676"/>
      <c r="S34" s="676"/>
      <c r="T34" s="676"/>
      <c r="U34" s="676"/>
      <c r="V34" s="676"/>
      <c r="W34" s="676"/>
      <c r="X34" s="676"/>
      <c r="Y34" s="676"/>
      <c r="Z34" s="676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8"/>
      <c r="R35" s="678"/>
      <c r="S35" s="678"/>
      <c r="T35" s="679"/>
      <c r="U35" s="34"/>
      <c r="V35" s="34"/>
      <c r="W35" s="35" t="s">
        <v>69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8"/>
      <c r="R36" s="678"/>
      <c r="S36" s="678"/>
      <c r="T36" s="679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8"/>
      <c r="R37" s="678"/>
      <c r="S37" s="678"/>
      <c r="T37" s="679"/>
      <c r="U37" s="34"/>
      <c r="V37" s="34"/>
      <c r="W37" s="35" t="s">
        <v>69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8"/>
      <c r="R38" s="678"/>
      <c r="S38" s="678"/>
      <c r="T38" s="679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9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8"/>
      <c r="R39" s="678"/>
      <c r="S39" s="678"/>
      <c r="T39" s="679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5"/>
      <c r="B40" s="676"/>
      <c r="C40" s="676"/>
      <c r="D40" s="676"/>
      <c r="E40" s="676"/>
      <c r="F40" s="676"/>
      <c r="G40" s="676"/>
      <c r="H40" s="676"/>
      <c r="I40" s="676"/>
      <c r="J40" s="676"/>
      <c r="K40" s="676"/>
      <c r="L40" s="676"/>
      <c r="M40" s="676"/>
      <c r="N40" s="676"/>
      <c r="O40" s="686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76"/>
      <c r="B41" s="676"/>
      <c r="C41" s="676"/>
      <c r="D41" s="676"/>
      <c r="E41" s="676"/>
      <c r="F41" s="676"/>
      <c r="G41" s="676"/>
      <c r="H41" s="676"/>
      <c r="I41" s="676"/>
      <c r="J41" s="676"/>
      <c r="K41" s="676"/>
      <c r="L41" s="676"/>
      <c r="M41" s="676"/>
      <c r="N41" s="676"/>
      <c r="O41" s="686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hidden="1" customHeight="1" x14ac:dyDescent="0.25">
      <c r="A42" s="675" t="s">
        <v>64</v>
      </c>
      <c r="B42" s="676"/>
      <c r="C42" s="676"/>
      <c r="D42" s="676"/>
      <c r="E42" s="676"/>
      <c r="F42" s="676"/>
      <c r="G42" s="676"/>
      <c r="H42" s="676"/>
      <c r="I42" s="676"/>
      <c r="J42" s="676"/>
      <c r="K42" s="676"/>
      <c r="L42" s="676"/>
      <c r="M42" s="676"/>
      <c r="N42" s="676"/>
      <c r="O42" s="676"/>
      <c r="P42" s="676"/>
      <c r="Q42" s="676"/>
      <c r="R42" s="676"/>
      <c r="S42" s="676"/>
      <c r="T42" s="676"/>
      <c r="U42" s="676"/>
      <c r="V42" s="676"/>
      <c r="W42" s="676"/>
      <c r="X42" s="676"/>
      <c r="Y42" s="676"/>
      <c r="Z42" s="676"/>
      <c r="AA42" s="665"/>
      <c r="AB42" s="665"/>
      <c r="AC42" s="665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8"/>
      <c r="R43" s="678"/>
      <c r="S43" s="678"/>
      <c r="T43" s="679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85"/>
      <c r="B44" s="676"/>
      <c r="C44" s="676"/>
      <c r="D44" s="676"/>
      <c r="E44" s="676"/>
      <c r="F44" s="676"/>
      <c r="G44" s="676"/>
      <c r="H44" s="676"/>
      <c r="I44" s="676"/>
      <c r="J44" s="676"/>
      <c r="K44" s="676"/>
      <c r="L44" s="676"/>
      <c r="M44" s="676"/>
      <c r="N44" s="676"/>
      <c r="O44" s="686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hidden="1" x14ac:dyDescent="0.2">
      <c r="A45" s="676"/>
      <c r="B45" s="676"/>
      <c r="C45" s="676"/>
      <c r="D45" s="676"/>
      <c r="E45" s="676"/>
      <c r="F45" s="676"/>
      <c r="G45" s="676"/>
      <c r="H45" s="676"/>
      <c r="I45" s="676"/>
      <c r="J45" s="676"/>
      <c r="K45" s="676"/>
      <c r="L45" s="676"/>
      <c r="M45" s="676"/>
      <c r="N45" s="676"/>
      <c r="O45" s="686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hidden="1" customHeight="1" x14ac:dyDescent="0.25">
      <c r="A46" s="703" t="s">
        <v>112</v>
      </c>
      <c r="B46" s="676"/>
      <c r="C46" s="676"/>
      <c r="D46" s="676"/>
      <c r="E46" s="676"/>
      <c r="F46" s="676"/>
      <c r="G46" s="676"/>
      <c r="H46" s="676"/>
      <c r="I46" s="676"/>
      <c r="J46" s="676"/>
      <c r="K46" s="676"/>
      <c r="L46" s="676"/>
      <c r="M46" s="676"/>
      <c r="N46" s="676"/>
      <c r="O46" s="676"/>
      <c r="P46" s="676"/>
      <c r="Q46" s="676"/>
      <c r="R46" s="676"/>
      <c r="S46" s="676"/>
      <c r="T46" s="676"/>
      <c r="U46" s="676"/>
      <c r="V46" s="676"/>
      <c r="W46" s="676"/>
      <c r="X46" s="676"/>
      <c r="Y46" s="676"/>
      <c r="Z46" s="676"/>
      <c r="AA46" s="664"/>
      <c r="AB46" s="664"/>
      <c r="AC46" s="664"/>
    </row>
    <row r="47" spans="1:68" ht="14.25" hidden="1" customHeight="1" x14ac:dyDescent="0.25">
      <c r="A47" s="675" t="s">
        <v>90</v>
      </c>
      <c r="B47" s="676"/>
      <c r="C47" s="676"/>
      <c r="D47" s="676"/>
      <c r="E47" s="676"/>
      <c r="F47" s="676"/>
      <c r="G47" s="676"/>
      <c r="H47" s="676"/>
      <c r="I47" s="676"/>
      <c r="J47" s="676"/>
      <c r="K47" s="676"/>
      <c r="L47" s="676"/>
      <c r="M47" s="676"/>
      <c r="N47" s="676"/>
      <c r="O47" s="676"/>
      <c r="P47" s="676"/>
      <c r="Q47" s="676"/>
      <c r="R47" s="676"/>
      <c r="S47" s="676"/>
      <c r="T47" s="676"/>
      <c r="U47" s="676"/>
      <c r="V47" s="676"/>
      <c r="W47" s="676"/>
      <c r="X47" s="676"/>
      <c r="Y47" s="676"/>
      <c r="Z47" s="676"/>
      <c r="AA47" s="665"/>
      <c r="AB47" s="665"/>
      <c r="AC47" s="665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8"/>
      <c r="R48" s="678"/>
      <c r="S48" s="678"/>
      <c r="T48" s="679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8"/>
      <c r="R49" s="678"/>
      <c r="S49" s="678"/>
      <c r="T49" s="679"/>
      <c r="U49" s="34"/>
      <c r="V49" s="34"/>
      <c r="W49" s="35" t="s">
        <v>69</v>
      </c>
      <c r="X49" s="669">
        <v>70</v>
      </c>
      <c r="Y49" s="670">
        <f t="shared" si="0"/>
        <v>75.600000000000009</v>
      </c>
      <c r="Z49" s="36">
        <f>IFERROR(IF(Y49=0,"",ROUNDUP(Y49/H49,0)*0.01898),"")</f>
        <v>0.13286000000000001</v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72.819444444444429</v>
      </c>
      <c r="BN49" s="64">
        <f t="shared" si="2"/>
        <v>78.64500000000001</v>
      </c>
      <c r="BO49" s="64">
        <f t="shared" si="3"/>
        <v>0.10127314814814814</v>
      </c>
      <c r="BP49" s="64">
        <f t="shared" si="4"/>
        <v>0.109375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8"/>
      <c r="R50" s="678"/>
      <c r="S50" s="678"/>
      <c r="T50" s="679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8"/>
      <c r="R51" s="678"/>
      <c r="S51" s="678"/>
      <c r="T51" s="679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8"/>
      <c r="R52" s="678"/>
      <c r="S52" s="678"/>
      <c r="T52" s="679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8"/>
      <c r="R53" s="678"/>
      <c r="S53" s="678"/>
      <c r="T53" s="679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10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8"/>
      <c r="R54" s="678"/>
      <c r="S54" s="678"/>
      <c r="T54" s="679"/>
      <c r="U54" s="34"/>
      <c r="V54" s="34"/>
      <c r="W54" s="35" t="s">
        <v>69</v>
      </c>
      <c r="X54" s="669">
        <v>13.5</v>
      </c>
      <c r="Y54" s="670">
        <f t="shared" si="0"/>
        <v>13.5</v>
      </c>
      <c r="Z54" s="36">
        <f>IFERROR(IF(Y54=0,"",ROUNDUP(Y54/H54,0)*0.00902),"")</f>
        <v>2.7060000000000001E-2</v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14.13</v>
      </c>
      <c r="BN54" s="64">
        <f t="shared" si="2"/>
        <v>14.13</v>
      </c>
      <c r="BO54" s="64">
        <f t="shared" si="3"/>
        <v>2.2727272727272728E-2</v>
      </c>
      <c r="BP54" s="64">
        <f t="shared" si="4"/>
        <v>2.2727272727272728E-2</v>
      </c>
    </row>
    <row r="55" spans="1:68" x14ac:dyDescent="0.2">
      <c r="A55" s="685"/>
      <c r="B55" s="676"/>
      <c r="C55" s="676"/>
      <c r="D55" s="676"/>
      <c r="E55" s="676"/>
      <c r="F55" s="676"/>
      <c r="G55" s="676"/>
      <c r="H55" s="676"/>
      <c r="I55" s="676"/>
      <c r="J55" s="676"/>
      <c r="K55" s="676"/>
      <c r="L55" s="676"/>
      <c r="M55" s="676"/>
      <c r="N55" s="676"/>
      <c r="O55" s="686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9.481481481481481</v>
      </c>
      <c r="Y55" s="671">
        <f>IFERROR(Y48/H48,"0")+IFERROR(Y49/H49,"0")+IFERROR(Y50/H50,"0")+IFERROR(Y51/H51,"0")+IFERROR(Y52/H52,"0")+IFERROR(Y53/H53,"0")+IFERROR(Y54/H54,"0")</f>
        <v>10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0.15992000000000001</v>
      </c>
      <c r="AA55" s="672"/>
      <c r="AB55" s="672"/>
      <c r="AC55" s="672"/>
    </row>
    <row r="56" spans="1:68" x14ac:dyDescent="0.2">
      <c r="A56" s="676"/>
      <c r="B56" s="676"/>
      <c r="C56" s="676"/>
      <c r="D56" s="676"/>
      <c r="E56" s="676"/>
      <c r="F56" s="676"/>
      <c r="G56" s="676"/>
      <c r="H56" s="676"/>
      <c r="I56" s="676"/>
      <c r="J56" s="676"/>
      <c r="K56" s="676"/>
      <c r="L56" s="676"/>
      <c r="M56" s="676"/>
      <c r="N56" s="676"/>
      <c r="O56" s="686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83.5</v>
      </c>
      <c r="Y56" s="671">
        <f>IFERROR(SUM(Y48:Y54),"0")</f>
        <v>89.100000000000009</v>
      </c>
      <c r="Z56" s="37"/>
      <c r="AA56" s="672"/>
      <c r="AB56" s="672"/>
      <c r="AC56" s="672"/>
    </row>
    <row r="57" spans="1:68" ht="14.25" hidden="1" customHeight="1" x14ac:dyDescent="0.25">
      <c r="A57" s="675" t="s">
        <v>135</v>
      </c>
      <c r="B57" s="676"/>
      <c r="C57" s="676"/>
      <c r="D57" s="676"/>
      <c r="E57" s="676"/>
      <c r="F57" s="676"/>
      <c r="G57" s="676"/>
      <c r="H57" s="676"/>
      <c r="I57" s="676"/>
      <c r="J57" s="676"/>
      <c r="K57" s="676"/>
      <c r="L57" s="676"/>
      <c r="M57" s="676"/>
      <c r="N57" s="676"/>
      <c r="O57" s="676"/>
      <c r="P57" s="676"/>
      <c r="Q57" s="676"/>
      <c r="R57" s="676"/>
      <c r="S57" s="676"/>
      <c r="T57" s="676"/>
      <c r="U57" s="676"/>
      <c r="V57" s="676"/>
      <c r="W57" s="676"/>
      <c r="X57" s="676"/>
      <c r="Y57" s="676"/>
      <c r="Z57" s="676"/>
      <c r="AA57" s="665"/>
      <c r="AB57" s="665"/>
      <c r="AC57" s="665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8"/>
      <c r="R58" s="678"/>
      <c r="S58" s="678"/>
      <c r="T58" s="679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8"/>
      <c r="R59" s="678"/>
      <c r="S59" s="678"/>
      <c r="T59" s="679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8"/>
      <c r="R60" s="678"/>
      <c r="S60" s="678"/>
      <c r="T60" s="679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8"/>
      <c r="R61" s="678"/>
      <c r="S61" s="678"/>
      <c r="T61" s="679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85"/>
      <c r="B62" s="676"/>
      <c r="C62" s="676"/>
      <c r="D62" s="676"/>
      <c r="E62" s="676"/>
      <c r="F62" s="676"/>
      <c r="G62" s="676"/>
      <c r="H62" s="676"/>
      <c r="I62" s="676"/>
      <c r="J62" s="676"/>
      <c r="K62" s="676"/>
      <c r="L62" s="676"/>
      <c r="M62" s="676"/>
      <c r="N62" s="676"/>
      <c r="O62" s="686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hidden="1" x14ac:dyDescent="0.2">
      <c r="A63" s="676"/>
      <c r="B63" s="676"/>
      <c r="C63" s="676"/>
      <c r="D63" s="676"/>
      <c r="E63" s="676"/>
      <c r="F63" s="676"/>
      <c r="G63" s="676"/>
      <c r="H63" s="676"/>
      <c r="I63" s="676"/>
      <c r="J63" s="676"/>
      <c r="K63" s="676"/>
      <c r="L63" s="676"/>
      <c r="M63" s="676"/>
      <c r="N63" s="676"/>
      <c r="O63" s="686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hidden="1" customHeight="1" x14ac:dyDescent="0.25">
      <c r="A64" s="675" t="s">
        <v>146</v>
      </c>
      <c r="B64" s="676"/>
      <c r="C64" s="676"/>
      <c r="D64" s="676"/>
      <c r="E64" s="676"/>
      <c r="F64" s="676"/>
      <c r="G64" s="676"/>
      <c r="H64" s="676"/>
      <c r="I64" s="676"/>
      <c r="J64" s="676"/>
      <c r="K64" s="676"/>
      <c r="L64" s="676"/>
      <c r="M64" s="676"/>
      <c r="N64" s="676"/>
      <c r="O64" s="676"/>
      <c r="P64" s="676"/>
      <c r="Q64" s="676"/>
      <c r="R64" s="676"/>
      <c r="S64" s="676"/>
      <c r="T64" s="676"/>
      <c r="U64" s="676"/>
      <c r="V64" s="676"/>
      <c r="W64" s="676"/>
      <c r="X64" s="676"/>
      <c r="Y64" s="676"/>
      <c r="Z64" s="676"/>
      <c r="AA64" s="665"/>
      <c r="AB64" s="665"/>
      <c r="AC64" s="665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8"/>
      <c r="R65" s="678"/>
      <c r="S65" s="678"/>
      <c r="T65" s="679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8"/>
      <c r="R66" s="678"/>
      <c r="S66" s="678"/>
      <c r="T66" s="679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8"/>
      <c r="R67" s="678"/>
      <c r="S67" s="678"/>
      <c r="T67" s="679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85"/>
      <c r="B68" s="676"/>
      <c r="C68" s="676"/>
      <c r="D68" s="676"/>
      <c r="E68" s="676"/>
      <c r="F68" s="676"/>
      <c r="G68" s="676"/>
      <c r="H68" s="676"/>
      <c r="I68" s="676"/>
      <c r="J68" s="676"/>
      <c r="K68" s="676"/>
      <c r="L68" s="676"/>
      <c r="M68" s="676"/>
      <c r="N68" s="676"/>
      <c r="O68" s="686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hidden="1" x14ac:dyDescent="0.2">
      <c r="A69" s="676"/>
      <c r="B69" s="676"/>
      <c r="C69" s="676"/>
      <c r="D69" s="676"/>
      <c r="E69" s="676"/>
      <c r="F69" s="676"/>
      <c r="G69" s="676"/>
      <c r="H69" s="676"/>
      <c r="I69" s="676"/>
      <c r="J69" s="676"/>
      <c r="K69" s="676"/>
      <c r="L69" s="676"/>
      <c r="M69" s="676"/>
      <c r="N69" s="676"/>
      <c r="O69" s="686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hidden="1" customHeight="1" x14ac:dyDescent="0.25">
      <c r="A70" s="675" t="s">
        <v>64</v>
      </c>
      <c r="B70" s="676"/>
      <c r="C70" s="676"/>
      <c r="D70" s="676"/>
      <c r="E70" s="676"/>
      <c r="F70" s="676"/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6"/>
      <c r="S70" s="676"/>
      <c r="T70" s="676"/>
      <c r="U70" s="676"/>
      <c r="V70" s="676"/>
      <c r="W70" s="676"/>
      <c r="X70" s="676"/>
      <c r="Y70" s="676"/>
      <c r="Z70" s="676"/>
      <c r="AA70" s="665"/>
      <c r="AB70" s="665"/>
      <c r="AC70" s="665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8"/>
      <c r="R71" s="678"/>
      <c r="S71" s="678"/>
      <c r="T71" s="679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2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8"/>
      <c r="R72" s="678"/>
      <c r="S72" s="678"/>
      <c r="T72" s="679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hidden="1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8"/>
      <c r="R73" s="678"/>
      <c r="S73" s="678"/>
      <c r="T73" s="679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8"/>
      <c r="R74" s="678"/>
      <c r="S74" s="678"/>
      <c r="T74" s="679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8"/>
      <c r="R75" s="678"/>
      <c r="S75" s="678"/>
      <c r="T75" s="679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8"/>
      <c r="R76" s="678"/>
      <c r="S76" s="678"/>
      <c r="T76" s="679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idden="1" x14ac:dyDescent="0.2">
      <c r="A77" s="685"/>
      <c r="B77" s="676"/>
      <c r="C77" s="676"/>
      <c r="D77" s="676"/>
      <c r="E77" s="676"/>
      <c r="F77" s="676"/>
      <c r="G77" s="676"/>
      <c r="H77" s="676"/>
      <c r="I77" s="676"/>
      <c r="J77" s="676"/>
      <c r="K77" s="676"/>
      <c r="L77" s="676"/>
      <c r="M77" s="676"/>
      <c r="N77" s="676"/>
      <c r="O77" s="686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hidden="1" x14ac:dyDescent="0.2">
      <c r="A78" s="676"/>
      <c r="B78" s="676"/>
      <c r="C78" s="676"/>
      <c r="D78" s="676"/>
      <c r="E78" s="676"/>
      <c r="F78" s="676"/>
      <c r="G78" s="676"/>
      <c r="H78" s="676"/>
      <c r="I78" s="676"/>
      <c r="J78" s="676"/>
      <c r="K78" s="676"/>
      <c r="L78" s="676"/>
      <c r="M78" s="676"/>
      <c r="N78" s="676"/>
      <c r="O78" s="686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hidden="1" customHeight="1" x14ac:dyDescent="0.25">
      <c r="A79" s="675" t="s">
        <v>172</v>
      </c>
      <c r="B79" s="676"/>
      <c r="C79" s="676"/>
      <c r="D79" s="676"/>
      <c r="E79" s="676"/>
      <c r="F79" s="676"/>
      <c r="G79" s="676"/>
      <c r="H79" s="676"/>
      <c r="I79" s="676"/>
      <c r="J79" s="676"/>
      <c r="K79" s="676"/>
      <c r="L79" s="676"/>
      <c r="M79" s="676"/>
      <c r="N79" s="676"/>
      <c r="O79" s="676"/>
      <c r="P79" s="676"/>
      <c r="Q79" s="676"/>
      <c r="R79" s="676"/>
      <c r="S79" s="676"/>
      <c r="T79" s="676"/>
      <c r="U79" s="676"/>
      <c r="V79" s="676"/>
      <c r="W79" s="676"/>
      <c r="X79" s="676"/>
      <c r="Y79" s="676"/>
      <c r="Z79" s="676"/>
      <c r="AA79" s="665"/>
      <c r="AB79" s="665"/>
      <c r="AC79" s="665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8"/>
      <c r="R80" s="678"/>
      <c r="S80" s="678"/>
      <c r="T80" s="679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8"/>
      <c r="R81" s="678"/>
      <c r="S81" s="678"/>
      <c r="T81" s="679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8"/>
      <c r="R82" s="678"/>
      <c r="S82" s="678"/>
      <c r="T82" s="679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685"/>
      <c r="B83" s="676"/>
      <c r="C83" s="676"/>
      <c r="D83" s="676"/>
      <c r="E83" s="676"/>
      <c r="F83" s="676"/>
      <c r="G83" s="676"/>
      <c r="H83" s="676"/>
      <c r="I83" s="676"/>
      <c r="J83" s="676"/>
      <c r="K83" s="676"/>
      <c r="L83" s="676"/>
      <c r="M83" s="676"/>
      <c r="N83" s="676"/>
      <c r="O83" s="686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hidden="1" x14ac:dyDescent="0.2">
      <c r="A84" s="676"/>
      <c r="B84" s="676"/>
      <c r="C84" s="676"/>
      <c r="D84" s="676"/>
      <c r="E84" s="676"/>
      <c r="F84" s="676"/>
      <c r="G84" s="676"/>
      <c r="H84" s="676"/>
      <c r="I84" s="676"/>
      <c r="J84" s="676"/>
      <c r="K84" s="676"/>
      <c r="L84" s="676"/>
      <c r="M84" s="676"/>
      <c r="N84" s="676"/>
      <c r="O84" s="686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hidden="1" customHeight="1" x14ac:dyDescent="0.25">
      <c r="A85" s="703" t="s">
        <v>180</v>
      </c>
      <c r="B85" s="676"/>
      <c r="C85" s="676"/>
      <c r="D85" s="676"/>
      <c r="E85" s="676"/>
      <c r="F85" s="676"/>
      <c r="G85" s="676"/>
      <c r="H85" s="676"/>
      <c r="I85" s="676"/>
      <c r="J85" s="676"/>
      <c r="K85" s="676"/>
      <c r="L85" s="676"/>
      <c r="M85" s="676"/>
      <c r="N85" s="676"/>
      <c r="O85" s="676"/>
      <c r="P85" s="676"/>
      <c r="Q85" s="676"/>
      <c r="R85" s="676"/>
      <c r="S85" s="676"/>
      <c r="T85" s="676"/>
      <c r="U85" s="676"/>
      <c r="V85" s="676"/>
      <c r="W85" s="676"/>
      <c r="X85" s="676"/>
      <c r="Y85" s="676"/>
      <c r="Z85" s="676"/>
      <c r="AA85" s="664"/>
      <c r="AB85" s="664"/>
      <c r="AC85" s="664"/>
    </row>
    <row r="86" spans="1:68" ht="14.25" hidden="1" customHeight="1" x14ac:dyDescent="0.25">
      <c r="A86" s="675" t="s">
        <v>90</v>
      </c>
      <c r="B86" s="676"/>
      <c r="C86" s="676"/>
      <c r="D86" s="676"/>
      <c r="E86" s="676"/>
      <c r="F86" s="676"/>
      <c r="G86" s="676"/>
      <c r="H86" s="676"/>
      <c r="I86" s="676"/>
      <c r="J86" s="676"/>
      <c r="K86" s="676"/>
      <c r="L86" s="676"/>
      <c r="M86" s="676"/>
      <c r="N86" s="676"/>
      <c r="O86" s="676"/>
      <c r="P86" s="676"/>
      <c r="Q86" s="676"/>
      <c r="R86" s="676"/>
      <c r="S86" s="676"/>
      <c r="T86" s="676"/>
      <c r="U86" s="676"/>
      <c r="V86" s="676"/>
      <c r="W86" s="676"/>
      <c r="X86" s="676"/>
      <c r="Y86" s="676"/>
      <c r="Z86" s="676"/>
      <c r="AA86" s="665"/>
      <c r="AB86" s="665"/>
      <c r="AC86" s="665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4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8"/>
      <c r="R87" s="678"/>
      <c r="S87" s="678"/>
      <c r="T87" s="679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8"/>
      <c r="R88" s="678"/>
      <c r="S88" s="678"/>
      <c r="T88" s="679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8"/>
      <c r="R89" s="678"/>
      <c r="S89" s="678"/>
      <c r="T89" s="679"/>
      <c r="U89" s="34"/>
      <c r="V89" s="34"/>
      <c r="W89" s="35" t="s">
        <v>69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685"/>
      <c r="B90" s="676"/>
      <c r="C90" s="676"/>
      <c r="D90" s="676"/>
      <c r="E90" s="676"/>
      <c r="F90" s="676"/>
      <c r="G90" s="676"/>
      <c r="H90" s="676"/>
      <c r="I90" s="676"/>
      <c r="J90" s="676"/>
      <c r="K90" s="676"/>
      <c r="L90" s="676"/>
      <c r="M90" s="676"/>
      <c r="N90" s="676"/>
      <c r="O90" s="686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0</v>
      </c>
      <c r="Y90" s="671">
        <f>IFERROR(Y87/H87,"0")+IFERROR(Y88/H88,"0")+IFERROR(Y89/H89,"0")</f>
        <v>0</v>
      </c>
      <c r="Z90" s="671">
        <f>IFERROR(IF(Z87="",0,Z87),"0")+IFERROR(IF(Z88="",0,Z88),"0")+IFERROR(IF(Z89="",0,Z89),"0")</f>
        <v>0</v>
      </c>
      <c r="AA90" s="672"/>
      <c r="AB90" s="672"/>
      <c r="AC90" s="672"/>
    </row>
    <row r="91" spans="1:68" hidden="1" x14ac:dyDescent="0.2">
      <c r="A91" s="676"/>
      <c r="B91" s="676"/>
      <c r="C91" s="676"/>
      <c r="D91" s="676"/>
      <c r="E91" s="676"/>
      <c r="F91" s="676"/>
      <c r="G91" s="676"/>
      <c r="H91" s="676"/>
      <c r="I91" s="676"/>
      <c r="J91" s="676"/>
      <c r="K91" s="676"/>
      <c r="L91" s="676"/>
      <c r="M91" s="676"/>
      <c r="N91" s="676"/>
      <c r="O91" s="686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0</v>
      </c>
      <c r="Y91" s="671">
        <f>IFERROR(SUM(Y87:Y89),"0")</f>
        <v>0</v>
      </c>
      <c r="Z91" s="37"/>
      <c r="AA91" s="672"/>
      <c r="AB91" s="672"/>
      <c r="AC91" s="672"/>
    </row>
    <row r="92" spans="1:68" ht="14.25" hidden="1" customHeight="1" x14ac:dyDescent="0.25">
      <c r="A92" s="675" t="s">
        <v>64</v>
      </c>
      <c r="B92" s="676"/>
      <c r="C92" s="676"/>
      <c r="D92" s="676"/>
      <c r="E92" s="676"/>
      <c r="F92" s="676"/>
      <c r="G92" s="676"/>
      <c r="H92" s="676"/>
      <c r="I92" s="676"/>
      <c r="J92" s="676"/>
      <c r="K92" s="676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6"/>
      <c r="W92" s="676"/>
      <c r="X92" s="676"/>
      <c r="Y92" s="676"/>
      <c r="Z92" s="676"/>
      <c r="AA92" s="665"/>
      <c r="AB92" s="665"/>
      <c r="AC92" s="665"/>
    </row>
    <row r="93" spans="1:68" ht="27" hidden="1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8"/>
      <c r="R93" s="678"/>
      <c r="S93" s="678"/>
      <c r="T93" s="679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hidden="1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8"/>
      <c r="R94" s="678"/>
      <c r="S94" s="678"/>
      <c r="T94" s="679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hidden="1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4" t="s">
        <v>194</v>
      </c>
      <c r="Q95" s="678"/>
      <c r="R95" s="678"/>
      <c r="S95" s="678"/>
      <c r="T95" s="679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6" t="s">
        <v>198</v>
      </c>
      <c r="Q96" s="678"/>
      <c r="R96" s="678"/>
      <c r="S96" s="678"/>
      <c r="T96" s="679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hidden="1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57" t="s">
        <v>202</v>
      </c>
      <c r="Q97" s="678"/>
      <c r="R97" s="678"/>
      <c r="S97" s="678"/>
      <c r="T97" s="679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hidden="1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53" t="s">
        <v>204</v>
      </c>
      <c r="Q98" s="678"/>
      <c r="R98" s="678"/>
      <c r="S98" s="678"/>
      <c r="T98" s="679"/>
      <c r="U98" s="34"/>
      <c r="V98" s="34"/>
      <c r="W98" s="35" t="s">
        <v>69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8"/>
      <c r="R99" s="678"/>
      <c r="S99" s="678"/>
      <c r="T99" s="679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8"/>
      <c r="R100" s="678"/>
      <c r="S100" s="678"/>
      <c r="T100" s="679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8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8"/>
      <c r="R101" s="678"/>
      <c r="S101" s="678"/>
      <c r="T101" s="679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685"/>
      <c r="B102" s="676"/>
      <c r="C102" s="676"/>
      <c r="D102" s="676"/>
      <c r="E102" s="676"/>
      <c r="F102" s="676"/>
      <c r="G102" s="676"/>
      <c r="H102" s="676"/>
      <c r="I102" s="676"/>
      <c r="J102" s="676"/>
      <c r="K102" s="676"/>
      <c r="L102" s="676"/>
      <c r="M102" s="676"/>
      <c r="N102" s="676"/>
      <c r="O102" s="686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0</v>
      </c>
      <c r="Y102" s="671">
        <f>IFERROR(Y93/H93,"0")+IFERROR(Y94/H94,"0")+IFERROR(Y95/H95,"0")+IFERROR(Y96/H96,"0")+IFERROR(Y97/H97,"0")+IFERROR(Y98/H98,"0")+IFERROR(Y99/H99,"0")+IFERROR(Y100/H100,"0")+IFERROR(Y101/H101,"0")</f>
        <v>0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2"/>
      <c r="AB102" s="672"/>
      <c r="AC102" s="672"/>
    </row>
    <row r="103" spans="1:68" hidden="1" x14ac:dyDescent="0.2">
      <c r="A103" s="676"/>
      <c r="B103" s="676"/>
      <c r="C103" s="676"/>
      <c r="D103" s="676"/>
      <c r="E103" s="676"/>
      <c r="F103" s="676"/>
      <c r="G103" s="676"/>
      <c r="H103" s="676"/>
      <c r="I103" s="676"/>
      <c r="J103" s="676"/>
      <c r="K103" s="676"/>
      <c r="L103" s="676"/>
      <c r="M103" s="676"/>
      <c r="N103" s="676"/>
      <c r="O103" s="686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0</v>
      </c>
      <c r="Y103" s="671">
        <f>IFERROR(SUM(Y93:Y101),"0")</f>
        <v>0</v>
      </c>
      <c r="Z103" s="37"/>
      <c r="AA103" s="672"/>
      <c r="AB103" s="672"/>
      <c r="AC103" s="672"/>
    </row>
    <row r="104" spans="1:68" ht="16.5" hidden="1" customHeight="1" x14ac:dyDescent="0.25">
      <c r="A104" s="703" t="s">
        <v>211</v>
      </c>
      <c r="B104" s="676"/>
      <c r="C104" s="676"/>
      <c r="D104" s="676"/>
      <c r="E104" s="676"/>
      <c r="F104" s="676"/>
      <c r="G104" s="676"/>
      <c r="H104" s="676"/>
      <c r="I104" s="676"/>
      <c r="J104" s="676"/>
      <c r="K104" s="676"/>
      <c r="L104" s="676"/>
      <c r="M104" s="676"/>
      <c r="N104" s="676"/>
      <c r="O104" s="676"/>
      <c r="P104" s="676"/>
      <c r="Q104" s="676"/>
      <c r="R104" s="676"/>
      <c r="S104" s="676"/>
      <c r="T104" s="676"/>
      <c r="U104" s="676"/>
      <c r="V104" s="676"/>
      <c r="W104" s="676"/>
      <c r="X104" s="676"/>
      <c r="Y104" s="676"/>
      <c r="Z104" s="676"/>
      <c r="AA104" s="664"/>
      <c r="AB104" s="664"/>
      <c r="AC104" s="664"/>
    </row>
    <row r="105" spans="1:68" ht="14.25" hidden="1" customHeight="1" x14ac:dyDescent="0.25">
      <c r="A105" s="675" t="s">
        <v>90</v>
      </c>
      <c r="B105" s="676"/>
      <c r="C105" s="676"/>
      <c r="D105" s="676"/>
      <c r="E105" s="676"/>
      <c r="F105" s="676"/>
      <c r="G105" s="676"/>
      <c r="H105" s="676"/>
      <c r="I105" s="676"/>
      <c r="J105" s="676"/>
      <c r="K105" s="676"/>
      <c r="L105" s="676"/>
      <c r="M105" s="676"/>
      <c r="N105" s="676"/>
      <c r="O105" s="676"/>
      <c r="P105" s="676"/>
      <c r="Q105" s="676"/>
      <c r="R105" s="676"/>
      <c r="S105" s="676"/>
      <c r="T105" s="676"/>
      <c r="U105" s="676"/>
      <c r="V105" s="676"/>
      <c r="W105" s="676"/>
      <c r="X105" s="676"/>
      <c r="Y105" s="676"/>
      <c r="Z105" s="676"/>
      <c r="AA105" s="665"/>
      <c r="AB105" s="665"/>
      <c r="AC105" s="665"/>
    </row>
    <row r="106" spans="1:68" ht="16.5" hidden="1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8"/>
      <c r="R106" s="678"/>
      <c r="S106" s="678"/>
      <c r="T106" s="679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 t="s">
        <v>102</v>
      </c>
      <c r="M107" s="33" t="s">
        <v>103</v>
      </c>
      <c r="N107" s="33"/>
      <c r="O107" s="32">
        <v>50</v>
      </c>
      <c r="P107" s="9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8"/>
      <c r="R107" s="678"/>
      <c r="S107" s="678"/>
      <c r="T107" s="679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 t="s">
        <v>104</v>
      </c>
      <c r="AK107" s="68">
        <v>45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8"/>
      <c r="R108" s="678"/>
      <c r="S108" s="678"/>
      <c r="T108" s="679"/>
      <c r="U108" s="34"/>
      <c r="V108" s="34"/>
      <c r="W108" s="35" t="s">
        <v>69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8"/>
      <c r="R109" s="678"/>
      <c r="S109" s="678"/>
      <c r="T109" s="679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685"/>
      <c r="B110" s="676"/>
      <c r="C110" s="676"/>
      <c r="D110" s="676"/>
      <c r="E110" s="676"/>
      <c r="F110" s="676"/>
      <c r="G110" s="676"/>
      <c r="H110" s="676"/>
      <c r="I110" s="676"/>
      <c r="J110" s="676"/>
      <c r="K110" s="676"/>
      <c r="L110" s="676"/>
      <c r="M110" s="676"/>
      <c r="N110" s="676"/>
      <c r="O110" s="686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hidden="1" x14ac:dyDescent="0.2">
      <c r="A111" s="676"/>
      <c r="B111" s="676"/>
      <c r="C111" s="676"/>
      <c r="D111" s="676"/>
      <c r="E111" s="676"/>
      <c r="F111" s="676"/>
      <c r="G111" s="676"/>
      <c r="H111" s="676"/>
      <c r="I111" s="676"/>
      <c r="J111" s="676"/>
      <c r="K111" s="676"/>
      <c r="L111" s="676"/>
      <c r="M111" s="676"/>
      <c r="N111" s="676"/>
      <c r="O111" s="686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hidden="1" customHeight="1" x14ac:dyDescent="0.25">
      <c r="A112" s="675" t="s">
        <v>135</v>
      </c>
      <c r="B112" s="676"/>
      <c r="C112" s="676"/>
      <c r="D112" s="676"/>
      <c r="E112" s="676"/>
      <c r="F112" s="676"/>
      <c r="G112" s="676"/>
      <c r="H112" s="676"/>
      <c r="I112" s="676"/>
      <c r="J112" s="676"/>
      <c r="K112" s="676"/>
      <c r="L112" s="676"/>
      <c r="M112" s="676"/>
      <c r="N112" s="676"/>
      <c r="O112" s="676"/>
      <c r="P112" s="676"/>
      <c r="Q112" s="676"/>
      <c r="R112" s="676"/>
      <c r="S112" s="676"/>
      <c r="T112" s="676"/>
      <c r="U112" s="676"/>
      <c r="V112" s="676"/>
      <c r="W112" s="676"/>
      <c r="X112" s="676"/>
      <c r="Y112" s="676"/>
      <c r="Z112" s="676"/>
      <c r="AA112" s="665"/>
      <c r="AB112" s="665"/>
      <c r="AC112" s="665"/>
    </row>
    <row r="113" spans="1:68" ht="16.5" hidden="1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8"/>
      <c r="R113" s="678"/>
      <c r="S113" s="678"/>
      <c r="T113" s="679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3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8"/>
      <c r="R114" s="678"/>
      <c r="S114" s="678"/>
      <c r="T114" s="679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8"/>
      <c r="R115" s="678"/>
      <c r="S115" s="678"/>
      <c r="T115" s="679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685"/>
      <c r="B116" s="676"/>
      <c r="C116" s="676"/>
      <c r="D116" s="676"/>
      <c r="E116" s="676"/>
      <c r="F116" s="676"/>
      <c r="G116" s="676"/>
      <c r="H116" s="676"/>
      <c r="I116" s="676"/>
      <c r="J116" s="676"/>
      <c r="K116" s="676"/>
      <c r="L116" s="676"/>
      <c r="M116" s="676"/>
      <c r="N116" s="676"/>
      <c r="O116" s="686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hidden="1" x14ac:dyDescent="0.2">
      <c r="A117" s="676"/>
      <c r="B117" s="676"/>
      <c r="C117" s="676"/>
      <c r="D117" s="676"/>
      <c r="E117" s="676"/>
      <c r="F117" s="676"/>
      <c r="G117" s="676"/>
      <c r="H117" s="676"/>
      <c r="I117" s="676"/>
      <c r="J117" s="676"/>
      <c r="K117" s="676"/>
      <c r="L117" s="676"/>
      <c r="M117" s="676"/>
      <c r="N117" s="676"/>
      <c r="O117" s="686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hidden="1" customHeight="1" x14ac:dyDescent="0.25">
      <c r="A118" s="675" t="s">
        <v>64</v>
      </c>
      <c r="B118" s="676"/>
      <c r="C118" s="676"/>
      <c r="D118" s="676"/>
      <c r="E118" s="676"/>
      <c r="F118" s="676"/>
      <c r="G118" s="676"/>
      <c r="H118" s="676"/>
      <c r="I118" s="676"/>
      <c r="J118" s="676"/>
      <c r="K118" s="676"/>
      <c r="L118" s="676"/>
      <c r="M118" s="676"/>
      <c r="N118" s="676"/>
      <c r="O118" s="676"/>
      <c r="P118" s="676"/>
      <c r="Q118" s="676"/>
      <c r="R118" s="676"/>
      <c r="S118" s="676"/>
      <c r="T118" s="676"/>
      <c r="U118" s="676"/>
      <c r="V118" s="676"/>
      <c r="W118" s="676"/>
      <c r="X118" s="676"/>
      <c r="Y118" s="676"/>
      <c r="Z118" s="676"/>
      <c r="AA118" s="665"/>
      <c r="AB118" s="665"/>
      <c r="AC118" s="665"/>
    </row>
    <row r="119" spans="1:68" ht="37.5" hidden="1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8"/>
      <c r="R119" s="678"/>
      <c r="S119" s="678"/>
      <c r="T119" s="679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hidden="1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0" t="s">
        <v>232</v>
      </c>
      <c r="Q120" s="678"/>
      <c r="R120" s="678"/>
      <c r="S120" s="678"/>
      <c r="T120" s="679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hidden="1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98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8"/>
      <c r="R121" s="678"/>
      <c r="S121" s="678"/>
      <c r="T121" s="679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8"/>
      <c r="R122" s="678"/>
      <c r="S122" s="678"/>
      <c r="T122" s="679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992" t="s">
        <v>239</v>
      </c>
      <c r="Q123" s="678"/>
      <c r="R123" s="678"/>
      <c r="S123" s="678"/>
      <c r="T123" s="679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118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8"/>
      <c r="R124" s="678"/>
      <c r="S124" s="678"/>
      <c r="T124" s="679"/>
      <c r="U124" s="34"/>
      <c r="V124" s="34"/>
      <c r="W124" s="35" t="s">
        <v>69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230</v>
      </c>
      <c r="AG124" s="64"/>
      <c r="AJ124" s="68" t="s">
        <v>120</v>
      </c>
      <c r="AK124" s="68">
        <v>491.4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5" t="s">
        <v>243</v>
      </c>
      <c r="Q125" s="678"/>
      <c r="R125" s="678"/>
      <c r="S125" s="678"/>
      <c r="T125" s="679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hidden="1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8"/>
      <c r="R126" s="678"/>
      <c r="S126" s="678"/>
      <c r="T126" s="679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100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8"/>
      <c r="R127" s="678"/>
      <c r="S127" s="678"/>
      <c r="T127" s="679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idden="1" x14ac:dyDescent="0.2">
      <c r="A128" s="685"/>
      <c r="B128" s="676"/>
      <c r="C128" s="676"/>
      <c r="D128" s="676"/>
      <c r="E128" s="676"/>
      <c r="F128" s="676"/>
      <c r="G128" s="676"/>
      <c r="H128" s="676"/>
      <c r="I128" s="676"/>
      <c r="J128" s="676"/>
      <c r="K128" s="676"/>
      <c r="L128" s="676"/>
      <c r="M128" s="676"/>
      <c r="N128" s="676"/>
      <c r="O128" s="686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0</v>
      </c>
      <c r="Y128" s="671">
        <f>IFERROR(Y119/H119,"0")+IFERROR(Y120/H120,"0")+IFERROR(Y121/H121,"0")+IFERROR(Y122/H122,"0")+IFERROR(Y123/H123,"0")+IFERROR(Y124/H124,"0")+IFERROR(Y125/H125,"0")+IFERROR(Y126/H126,"0")+IFERROR(Y127/H127,"0")</f>
        <v>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2"/>
      <c r="AB128" s="672"/>
      <c r="AC128" s="672"/>
    </row>
    <row r="129" spans="1:68" hidden="1" x14ac:dyDescent="0.2">
      <c r="A129" s="676"/>
      <c r="B129" s="676"/>
      <c r="C129" s="676"/>
      <c r="D129" s="676"/>
      <c r="E129" s="676"/>
      <c r="F129" s="676"/>
      <c r="G129" s="676"/>
      <c r="H129" s="676"/>
      <c r="I129" s="676"/>
      <c r="J129" s="676"/>
      <c r="K129" s="676"/>
      <c r="L129" s="676"/>
      <c r="M129" s="676"/>
      <c r="N129" s="676"/>
      <c r="O129" s="686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0</v>
      </c>
      <c r="Y129" s="671">
        <f>IFERROR(SUM(Y119:Y127),"0")</f>
        <v>0</v>
      </c>
      <c r="Z129" s="37"/>
      <c r="AA129" s="672"/>
      <c r="AB129" s="672"/>
      <c r="AC129" s="672"/>
    </row>
    <row r="130" spans="1:68" ht="14.25" hidden="1" customHeight="1" x14ac:dyDescent="0.25">
      <c r="A130" s="675" t="s">
        <v>172</v>
      </c>
      <c r="B130" s="676"/>
      <c r="C130" s="676"/>
      <c r="D130" s="676"/>
      <c r="E130" s="676"/>
      <c r="F130" s="676"/>
      <c r="G130" s="676"/>
      <c r="H130" s="676"/>
      <c r="I130" s="676"/>
      <c r="J130" s="676"/>
      <c r="K130" s="676"/>
      <c r="L130" s="676"/>
      <c r="M130" s="676"/>
      <c r="N130" s="676"/>
      <c r="O130" s="676"/>
      <c r="P130" s="676"/>
      <c r="Q130" s="676"/>
      <c r="R130" s="676"/>
      <c r="S130" s="676"/>
      <c r="T130" s="676"/>
      <c r="U130" s="676"/>
      <c r="V130" s="676"/>
      <c r="W130" s="676"/>
      <c r="X130" s="676"/>
      <c r="Y130" s="676"/>
      <c r="Z130" s="676"/>
      <c r="AA130" s="665"/>
      <c r="AB130" s="665"/>
      <c r="AC130" s="665"/>
    </row>
    <row r="131" spans="1:68" ht="37.5" hidden="1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8"/>
      <c r="R131" s="678"/>
      <c r="S131" s="678"/>
      <c r="T131" s="679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8"/>
      <c r="R132" s="678"/>
      <c r="S132" s="678"/>
      <c r="T132" s="679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85"/>
      <c r="B133" s="676"/>
      <c r="C133" s="676"/>
      <c r="D133" s="676"/>
      <c r="E133" s="676"/>
      <c r="F133" s="676"/>
      <c r="G133" s="676"/>
      <c r="H133" s="676"/>
      <c r="I133" s="676"/>
      <c r="J133" s="676"/>
      <c r="K133" s="676"/>
      <c r="L133" s="676"/>
      <c r="M133" s="676"/>
      <c r="N133" s="676"/>
      <c r="O133" s="686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hidden="1" x14ac:dyDescent="0.2">
      <c r="A134" s="676"/>
      <c r="B134" s="676"/>
      <c r="C134" s="676"/>
      <c r="D134" s="676"/>
      <c r="E134" s="676"/>
      <c r="F134" s="676"/>
      <c r="G134" s="676"/>
      <c r="H134" s="676"/>
      <c r="I134" s="676"/>
      <c r="J134" s="676"/>
      <c r="K134" s="676"/>
      <c r="L134" s="676"/>
      <c r="M134" s="676"/>
      <c r="N134" s="676"/>
      <c r="O134" s="686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hidden="1" customHeight="1" x14ac:dyDescent="0.25">
      <c r="A135" s="703" t="s">
        <v>256</v>
      </c>
      <c r="B135" s="676"/>
      <c r="C135" s="676"/>
      <c r="D135" s="676"/>
      <c r="E135" s="676"/>
      <c r="F135" s="676"/>
      <c r="G135" s="676"/>
      <c r="H135" s="676"/>
      <c r="I135" s="676"/>
      <c r="J135" s="676"/>
      <c r="K135" s="676"/>
      <c r="L135" s="676"/>
      <c r="M135" s="676"/>
      <c r="N135" s="676"/>
      <c r="O135" s="676"/>
      <c r="P135" s="676"/>
      <c r="Q135" s="676"/>
      <c r="R135" s="676"/>
      <c r="S135" s="676"/>
      <c r="T135" s="676"/>
      <c r="U135" s="676"/>
      <c r="V135" s="676"/>
      <c r="W135" s="676"/>
      <c r="X135" s="676"/>
      <c r="Y135" s="676"/>
      <c r="Z135" s="676"/>
      <c r="AA135" s="664"/>
      <c r="AB135" s="664"/>
      <c r="AC135" s="664"/>
    </row>
    <row r="136" spans="1:68" ht="14.25" hidden="1" customHeight="1" x14ac:dyDescent="0.25">
      <c r="A136" s="675" t="s">
        <v>90</v>
      </c>
      <c r="B136" s="676"/>
      <c r="C136" s="676"/>
      <c r="D136" s="676"/>
      <c r="E136" s="676"/>
      <c r="F136" s="676"/>
      <c r="G136" s="676"/>
      <c r="H136" s="676"/>
      <c r="I136" s="676"/>
      <c r="J136" s="676"/>
      <c r="K136" s="676"/>
      <c r="L136" s="676"/>
      <c r="M136" s="676"/>
      <c r="N136" s="676"/>
      <c r="O136" s="676"/>
      <c r="P136" s="676"/>
      <c r="Q136" s="676"/>
      <c r="R136" s="676"/>
      <c r="S136" s="676"/>
      <c r="T136" s="676"/>
      <c r="U136" s="676"/>
      <c r="V136" s="676"/>
      <c r="W136" s="676"/>
      <c r="X136" s="676"/>
      <c r="Y136" s="676"/>
      <c r="Z136" s="676"/>
      <c r="AA136" s="665"/>
      <c r="AB136" s="665"/>
      <c r="AC136" s="665"/>
    </row>
    <row r="137" spans="1:68" ht="27" hidden="1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8"/>
      <c r="R137" s="678"/>
      <c r="S137" s="678"/>
      <c r="T137" s="679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8"/>
      <c r="R138" s="678"/>
      <c r="S138" s="678"/>
      <c r="T138" s="679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85"/>
      <c r="B139" s="676"/>
      <c r="C139" s="676"/>
      <c r="D139" s="676"/>
      <c r="E139" s="676"/>
      <c r="F139" s="676"/>
      <c r="G139" s="676"/>
      <c r="H139" s="676"/>
      <c r="I139" s="676"/>
      <c r="J139" s="676"/>
      <c r="K139" s="676"/>
      <c r="L139" s="676"/>
      <c r="M139" s="676"/>
      <c r="N139" s="676"/>
      <c r="O139" s="686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hidden="1" x14ac:dyDescent="0.2">
      <c r="A140" s="676"/>
      <c r="B140" s="676"/>
      <c r="C140" s="676"/>
      <c r="D140" s="676"/>
      <c r="E140" s="676"/>
      <c r="F140" s="676"/>
      <c r="G140" s="676"/>
      <c r="H140" s="676"/>
      <c r="I140" s="676"/>
      <c r="J140" s="676"/>
      <c r="K140" s="676"/>
      <c r="L140" s="676"/>
      <c r="M140" s="676"/>
      <c r="N140" s="676"/>
      <c r="O140" s="686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hidden="1" customHeight="1" x14ac:dyDescent="0.25">
      <c r="A141" s="675" t="s">
        <v>146</v>
      </c>
      <c r="B141" s="676"/>
      <c r="C141" s="676"/>
      <c r="D141" s="676"/>
      <c r="E141" s="676"/>
      <c r="F141" s="676"/>
      <c r="G141" s="676"/>
      <c r="H141" s="676"/>
      <c r="I141" s="676"/>
      <c r="J141" s="676"/>
      <c r="K141" s="676"/>
      <c r="L141" s="676"/>
      <c r="M141" s="676"/>
      <c r="N141" s="676"/>
      <c r="O141" s="676"/>
      <c r="P141" s="676"/>
      <c r="Q141" s="676"/>
      <c r="R141" s="676"/>
      <c r="S141" s="676"/>
      <c r="T141" s="676"/>
      <c r="U141" s="676"/>
      <c r="V141" s="676"/>
      <c r="W141" s="676"/>
      <c r="X141" s="676"/>
      <c r="Y141" s="676"/>
      <c r="Z141" s="676"/>
      <c r="AA141" s="665"/>
      <c r="AB141" s="665"/>
      <c r="AC141" s="665"/>
    </row>
    <row r="142" spans="1:68" ht="27" hidden="1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8"/>
      <c r="R142" s="678"/>
      <c r="S142" s="678"/>
      <c r="T142" s="679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8"/>
      <c r="R143" s="678"/>
      <c r="S143" s="678"/>
      <c r="T143" s="679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85"/>
      <c r="B144" s="676"/>
      <c r="C144" s="676"/>
      <c r="D144" s="676"/>
      <c r="E144" s="676"/>
      <c r="F144" s="676"/>
      <c r="G144" s="676"/>
      <c r="H144" s="676"/>
      <c r="I144" s="676"/>
      <c r="J144" s="676"/>
      <c r="K144" s="676"/>
      <c r="L144" s="676"/>
      <c r="M144" s="676"/>
      <c r="N144" s="676"/>
      <c r="O144" s="686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hidden="1" x14ac:dyDescent="0.2">
      <c r="A145" s="676"/>
      <c r="B145" s="676"/>
      <c r="C145" s="676"/>
      <c r="D145" s="676"/>
      <c r="E145" s="676"/>
      <c r="F145" s="676"/>
      <c r="G145" s="676"/>
      <c r="H145" s="676"/>
      <c r="I145" s="676"/>
      <c r="J145" s="676"/>
      <c r="K145" s="676"/>
      <c r="L145" s="676"/>
      <c r="M145" s="676"/>
      <c r="N145" s="676"/>
      <c r="O145" s="686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hidden="1" customHeight="1" x14ac:dyDescent="0.25">
      <c r="A146" s="675" t="s">
        <v>64</v>
      </c>
      <c r="B146" s="676"/>
      <c r="C146" s="676"/>
      <c r="D146" s="676"/>
      <c r="E146" s="676"/>
      <c r="F146" s="676"/>
      <c r="G146" s="676"/>
      <c r="H146" s="676"/>
      <c r="I146" s="676"/>
      <c r="J146" s="676"/>
      <c r="K146" s="676"/>
      <c r="L146" s="676"/>
      <c r="M146" s="676"/>
      <c r="N146" s="676"/>
      <c r="O146" s="676"/>
      <c r="P146" s="676"/>
      <c r="Q146" s="676"/>
      <c r="R146" s="676"/>
      <c r="S146" s="676"/>
      <c r="T146" s="676"/>
      <c r="U146" s="676"/>
      <c r="V146" s="676"/>
      <c r="W146" s="676"/>
      <c r="X146" s="676"/>
      <c r="Y146" s="676"/>
      <c r="Z146" s="676"/>
      <c r="AA146" s="665"/>
      <c r="AB146" s="665"/>
      <c r="AC146" s="665"/>
    </row>
    <row r="147" spans="1:68" ht="16.5" hidden="1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8"/>
      <c r="R147" s="678"/>
      <c r="S147" s="678"/>
      <c r="T147" s="679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8"/>
      <c r="R148" s="678"/>
      <c r="S148" s="678"/>
      <c r="T148" s="679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85"/>
      <c r="B149" s="676"/>
      <c r="C149" s="676"/>
      <c r="D149" s="676"/>
      <c r="E149" s="676"/>
      <c r="F149" s="676"/>
      <c r="G149" s="676"/>
      <c r="H149" s="676"/>
      <c r="I149" s="676"/>
      <c r="J149" s="676"/>
      <c r="K149" s="676"/>
      <c r="L149" s="676"/>
      <c r="M149" s="676"/>
      <c r="N149" s="676"/>
      <c r="O149" s="686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hidden="1" x14ac:dyDescent="0.2">
      <c r="A150" s="676"/>
      <c r="B150" s="676"/>
      <c r="C150" s="676"/>
      <c r="D150" s="676"/>
      <c r="E150" s="676"/>
      <c r="F150" s="676"/>
      <c r="G150" s="676"/>
      <c r="H150" s="676"/>
      <c r="I150" s="676"/>
      <c r="J150" s="676"/>
      <c r="K150" s="676"/>
      <c r="L150" s="676"/>
      <c r="M150" s="676"/>
      <c r="N150" s="676"/>
      <c r="O150" s="686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hidden="1" customHeight="1" x14ac:dyDescent="0.25">
      <c r="A151" s="703" t="s">
        <v>88</v>
      </c>
      <c r="B151" s="676"/>
      <c r="C151" s="676"/>
      <c r="D151" s="676"/>
      <c r="E151" s="676"/>
      <c r="F151" s="676"/>
      <c r="G151" s="676"/>
      <c r="H151" s="676"/>
      <c r="I151" s="676"/>
      <c r="J151" s="676"/>
      <c r="K151" s="676"/>
      <c r="L151" s="676"/>
      <c r="M151" s="676"/>
      <c r="N151" s="676"/>
      <c r="O151" s="676"/>
      <c r="P151" s="676"/>
      <c r="Q151" s="676"/>
      <c r="R151" s="676"/>
      <c r="S151" s="676"/>
      <c r="T151" s="676"/>
      <c r="U151" s="676"/>
      <c r="V151" s="676"/>
      <c r="W151" s="676"/>
      <c r="X151" s="676"/>
      <c r="Y151" s="676"/>
      <c r="Z151" s="676"/>
      <c r="AA151" s="664"/>
      <c r="AB151" s="664"/>
      <c r="AC151" s="664"/>
    </row>
    <row r="152" spans="1:68" ht="14.25" hidden="1" customHeight="1" x14ac:dyDescent="0.25">
      <c r="A152" s="675" t="s">
        <v>90</v>
      </c>
      <c r="B152" s="676"/>
      <c r="C152" s="676"/>
      <c r="D152" s="676"/>
      <c r="E152" s="676"/>
      <c r="F152" s="676"/>
      <c r="G152" s="676"/>
      <c r="H152" s="676"/>
      <c r="I152" s="676"/>
      <c r="J152" s="676"/>
      <c r="K152" s="676"/>
      <c r="L152" s="676"/>
      <c r="M152" s="676"/>
      <c r="N152" s="676"/>
      <c r="O152" s="676"/>
      <c r="P152" s="676"/>
      <c r="Q152" s="676"/>
      <c r="R152" s="676"/>
      <c r="S152" s="676"/>
      <c r="T152" s="676"/>
      <c r="U152" s="676"/>
      <c r="V152" s="676"/>
      <c r="W152" s="676"/>
      <c r="X152" s="676"/>
      <c r="Y152" s="676"/>
      <c r="Z152" s="676"/>
      <c r="AA152" s="665"/>
      <c r="AB152" s="665"/>
      <c r="AC152" s="665"/>
    </row>
    <row r="153" spans="1:68" ht="27" hidden="1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8"/>
      <c r="R153" s="678"/>
      <c r="S153" s="678"/>
      <c r="T153" s="679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85"/>
      <c r="B154" s="676"/>
      <c r="C154" s="676"/>
      <c r="D154" s="676"/>
      <c r="E154" s="676"/>
      <c r="F154" s="676"/>
      <c r="G154" s="676"/>
      <c r="H154" s="676"/>
      <c r="I154" s="676"/>
      <c r="J154" s="676"/>
      <c r="K154" s="676"/>
      <c r="L154" s="676"/>
      <c r="M154" s="676"/>
      <c r="N154" s="676"/>
      <c r="O154" s="686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hidden="1" x14ac:dyDescent="0.2">
      <c r="A155" s="676"/>
      <c r="B155" s="676"/>
      <c r="C155" s="676"/>
      <c r="D155" s="676"/>
      <c r="E155" s="676"/>
      <c r="F155" s="676"/>
      <c r="G155" s="676"/>
      <c r="H155" s="676"/>
      <c r="I155" s="676"/>
      <c r="J155" s="676"/>
      <c r="K155" s="676"/>
      <c r="L155" s="676"/>
      <c r="M155" s="676"/>
      <c r="N155" s="676"/>
      <c r="O155" s="686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hidden="1" customHeight="1" x14ac:dyDescent="0.25">
      <c r="A156" s="675" t="s">
        <v>146</v>
      </c>
      <c r="B156" s="676"/>
      <c r="C156" s="676"/>
      <c r="D156" s="676"/>
      <c r="E156" s="676"/>
      <c r="F156" s="676"/>
      <c r="G156" s="676"/>
      <c r="H156" s="676"/>
      <c r="I156" s="676"/>
      <c r="J156" s="676"/>
      <c r="K156" s="676"/>
      <c r="L156" s="676"/>
      <c r="M156" s="676"/>
      <c r="N156" s="676"/>
      <c r="O156" s="676"/>
      <c r="P156" s="676"/>
      <c r="Q156" s="676"/>
      <c r="R156" s="676"/>
      <c r="S156" s="676"/>
      <c r="T156" s="676"/>
      <c r="U156" s="676"/>
      <c r="V156" s="676"/>
      <c r="W156" s="676"/>
      <c r="X156" s="676"/>
      <c r="Y156" s="676"/>
      <c r="Z156" s="676"/>
      <c r="AA156" s="665"/>
      <c r="AB156" s="665"/>
      <c r="AC156" s="665"/>
    </row>
    <row r="157" spans="1:68" ht="16.5" hidden="1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8"/>
      <c r="R157" s="678"/>
      <c r="S157" s="678"/>
      <c r="T157" s="679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8"/>
      <c r="R158" s="678"/>
      <c r="S158" s="678"/>
      <c r="T158" s="679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8"/>
      <c r="R159" s="678"/>
      <c r="S159" s="678"/>
      <c r="T159" s="679"/>
      <c r="U159" s="34"/>
      <c r="V159" s="34"/>
      <c r="W159" s="35" t="s">
        <v>69</v>
      </c>
      <c r="X159" s="669">
        <v>10</v>
      </c>
      <c r="Y159" s="670">
        <f>IFERROR(IF(X159="",0,CEILING((X159/$H159),1)*$H159),"")</f>
        <v>18</v>
      </c>
      <c r="Z159" s="36">
        <f>IFERROR(IF(Y159=0,"",ROUNDUP(Y159/H159,0)*0.01898),"")</f>
        <v>3.7960000000000001E-2</v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10.65</v>
      </c>
      <c r="BN159" s="64">
        <f>IFERROR(Y159*I159/H159,"0")</f>
        <v>19.170000000000002</v>
      </c>
      <c r="BO159" s="64">
        <f>IFERROR(1/J159*(X159/H159),"0")</f>
        <v>1.7361111111111112E-2</v>
      </c>
      <c r="BP159" s="64">
        <f>IFERROR(1/J159*(Y159/H159),"0")</f>
        <v>3.125E-2</v>
      </c>
    </row>
    <row r="160" spans="1:68" ht="27" hidden="1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8"/>
      <c r="R160" s="678"/>
      <c r="S160" s="678"/>
      <c r="T160" s="679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5"/>
      <c r="B161" s="676"/>
      <c r="C161" s="676"/>
      <c r="D161" s="676"/>
      <c r="E161" s="676"/>
      <c r="F161" s="676"/>
      <c r="G161" s="676"/>
      <c r="H161" s="676"/>
      <c r="I161" s="676"/>
      <c r="J161" s="676"/>
      <c r="K161" s="676"/>
      <c r="L161" s="676"/>
      <c r="M161" s="676"/>
      <c r="N161" s="676"/>
      <c r="O161" s="686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1.1111111111111112</v>
      </c>
      <c r="Y161" s="671">
        <f>IFERROR(Y157/H157,"0")+IFERROR(Y158/H158,"0")+IFERROR(Y159/H159,"0")+IFERROR(Y160/H160,"0")</f>
        <v>2</v>
      </c>
      <c r="Z161" s="671">
        <f>IFERROR(IF(Z157="",0,Z157),"0")+IFERROR(IF(Z158="",0,Z158),"0")+IFERROR(IF(Z159="",0,Z159),"0")+IFERROR(IF(Z160="",0,Z160),"0")</f>
        <v>3.7960000000000001E-2</v>
      </c>
      <c r="AA161" s="672"/>
      <c r="AB161" s="672"/>
      <c r="AC161" s="672"/>
    </row>
    <row r="162" spans="1:68" x14ac:dyDescent="0.2">
      <c r="A162" s="676"/>
      <c r="B162" s="676"/>
      <c r="C162" s="676"/>
      <c r="D162" s="676"/>
      <c r="E162" s="676"/>
      <c r="F162" s="676"/>
      <c r="G162" s="676"/>
      <c r="H162" s="676"/>
      <c r="I162" s="676"/>
      <c r="J162" s="676"/>
      <c r="K162" s="676"/>
      <c r="L162" s="676"/>
      <c r="M162" s="676"/>
      <c r="N162" s="676"/>
      <c r="O162" s="686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10</v>
      </c>
      <c r="Y162" s="671">
        <f>IFERROR(SUM(Y157:Y160),"0")</f>
        <v>18</v>
      </c>
      <c r="Z162" s="37"/>
      <c r="AA162" s="672"/>
      <c r="AB162" s="672"/>
      <c r="AC162" s="672"/>
    </row>
    <row r="163" spans="1:68" ht="14.25" hidden="1" customHeight="1" x14ac:dyDescent="0.25">
      <c r="A163" s="675" t="s">
        <v>64</v>
      </c>
      <c r="B163" s="676"/>
      <c r="C163" s="676"/>
      <c r="D163" s="676"/>
      <c r="E163" s="676"/>
      <c r="F163" s="676"/>
      <c r="G163" s="676"/>
      <c r="H163" s="676"/>
      <c r="I163" s="676"/>
      <c r="J163" s="676"/>
      <c r="K163" s="676"/>
      <c r="L163" s="676"/>
      <c r="M163" s="676"/>
      <c r="N163" s="676"/>
      <c r="O163" s="676"/>
      <c r="P163" s="676"/>
      <c r="Q163" s="676"/>
      <c r="R163" s="676"/>
      <c r="S163" s="676"/>
      <c r="T163" s="676"/>
      <c r="U163" s="676"/>
      <c r="V163" s="676"/>
      <c r="W163" s="676"/>
      <c r="X163" s="676"/>
      <c r="Y163" s="676"/>
      <c r="Z163" s="676"/>
      <c r="AA163" s="665"/>
      <c r="AB163" s="665"/>
      <c r="AC163" s="665"/>
    </row>
    <row r="164" spans="1:68" ht="16.5" hidden="1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8"/>
      <c r="R164" s="678"/>
      <c r="S164" s="678"/>
      <c r="T164" s="679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8"/>
      <c r="R165" s="678"/>
      <c r="S165" s="678"/>
      <c r="T165" s="679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85"/>
      <c r="B166" s="676"/>
      <c r="C166" s="676"/>
      <c r="D166" s="676"/>
      <c r="E166" s="676"/>
      <c r="F166" s="676"/>
      <c r="G166" s="676"/>
      <c r="H166" s="676"/>
      <c r="I166" s="676"/>
      <c r="J166" s="676"/>
      <c r="K166" s="676"/>
      <c r="L166" s="676"/>
      <c r="M166" s="676"/>
      <c r="N166" s="676"/>
      <c r="O166" s="686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hidden="1" x14ac:dyDescent="0.2">
      <c r="A167" s="676"/>
      <c r="B167" s="676"/>
      <c r="C167" s="676"/>
      <c r="D167" s="676"/>
      <c r="E167" s="676"/>
      <c r="F167" s="676"/>
      <c r="G167" s="676"/>
      <c r="H167" s="676"/>
      <c r="I167" s="676"/>
      <c r="J167" s="676"/>
      <c r="K167" s="676"/>
      <c r="L167" s="676"/>
      <c r="M167" s="676"/>
      <c r="N167" s="676"/>
      <c r="O167" s="686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hidden="1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hidden="1" customHeight="1" x14ac:dyDescent="0.25">
      <c r="A169" s="703" t="s">
        <v>289</v>
      </c>
      <c r="B169" s="676"/>
      <c r="C169" s="676"/>
      <c r="D169" s="676"/>
      <c r="E169" s="676"/>
      <c r="F169" s="676"/>
      <c r="G169" s="676"/>
      <c r="H169" s="676"/>
      <c r="I169" s="676"/>
      <c r="J169" s="676"/>
      <c r="K169" s="676"/>
      <c r="L169" s="676"/>
      <c r="M169" s="676"/>
      <c r="N169" s="676"/>
      <c r="O169" s="676"/>
      <c r="P169" s="676"/>
      <c r="Q169" s="676"/>
      <c r="R169" s="676"/>
      <c r="S169" s="676"/>
      <c r="T169" s="676"/>
      <c r="U169" s="676"/>
      <c r="V169" s="676"/>
      <c r="W169" s="676"/>
      <c r="X169" s="676"/>
      <c r="Y169" s="676"/>
      <c r="Z169" s="676"/>
      <c r="AA169" s="664"/>
      <c r="AB169" s="664"/>
      <c r="AC169" s="664"/>
    </row>
    <row r="170" spans="1:68" ht="14.25" hidden="1" customHeight="1" x14ac:dyDescent="0.25">
      <c r="A170" s="675" t="s">
        <v>135</v>
      </c>
      <c r="B170" s="676"/>
      <c r="C170" s="676"/>
      <c r="D170" s="676"/>
      <c r="E170" s="676"/>
      <c r="F170" s="676"/>
      <c r="G170" s="676"/>
      <c r="H170" s="676"/>
      <c r="I170" s="676"/>
      <c r="J170" s="676"/>
      <c r="K170" s="676"/>
      <c r="L170" s="676"/>
      <c r="M170" s="676"/>
      <c r="N170" s="676"/>
      <c r="O170" s="676"/>
      <c r="P170" s="676"/>
      <c r="Q170" s="676"/>
      <c r="R170" s="676"/>
      <c r="S170" s="676"/>
      <c r="T170" s="676"/>
      <c r="U170" s="676"/>
      <c r="V170" s="676"/>
      <c r="W170" s="676"/>
      <c r="X170" s="676"/>
      <c r="Y170" s="676"/>
      <c r="Z170" s="676"/>
      <c r="AA170" s="665"/>
      <c r="AB170" s="665"/>
      <c r="AC170" s="665"/>
    </row>
    <row r="171" spans="1:68" ht="27" hidden="1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8"/>
      <c r="R171" s="678"/>
      <c r="S171" s="678"/>
      <c r="T171" s="679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685"/>
      <c r="B172" s="676"/>
      <c r="C172" s="676"/>
      <c r="D172" s="676"/>
      <c r="E172" s="676"/>
      <c r="F172" s="676"/>
      <c r="G172" s="676"/>
      <c r="H172" s="676"/>
      <c r="I172" s="676"/>
      <c r="J172" s="676"/>
      <c r="K172" s="676"/>
      <c r="L172" s="676"/>
      <c r="M172" s="676"/>
      <c r="N172" s="676"/>
      <c r="O172" s="686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hidden="1" x14ac:dyDescent="0.2">
      <c r="A173" s="676"/>
      <c r="B173" s="676"/>
      <c r="C173" s="676"/>
      <c r="D173" s="676"/>
      <c r="E173" s="676"/>
      <c r="F173" s="676"/>
      <c r="G173" s="676"/>
      <c r="H173" s="676"/>
      <c r="I173" s="676"/>
      <c r="J173" s="676"/>
      <c r="K173" s="676"/>
      <c r="L173" s="676"/>
      <c r="M173" s="676"/>
      <c r="N173" s="676"/>
      <c r="O173" s="686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hidden="1" customHeight="1" x14ac:dyDescent="0.25">
      <c r="A174" s="675" t="s">
        <v>146</v>
      </c>
      <c r="B174" s="676"/>
      <c r="C174" s="676"/>
      <c r="D174" s="676"/>
      <c r="E174" s="676"/>
      <c r="F174" s="676"/>
      <c r="G174" s="676"/>
      <c r="H174" s="676"/>
      <c r="I174" s="676"/>
      <c r="J174" s="676"/>
      <c r="K174" s="676"/>
      <c r="L174" s="676"/>
      <c r="M174" s="676"/>
      <c r="N174" s="676"/>
      <c r="O174" s="676"/>
      <c r="P174" s="676"/>
      <c r="Q174" s="676"/>
      <c r="R174" s="676"/>
      <c r="S174" s="676"/>
      <c r="T174" s="676"/>
      <c r="U174" s="676"/>
      <c r="V174" s="676"/>
      <c r="W174" s="676"/>
      <c r="X174" s="676"/>
      <c r="Y174" s="676"/>
      <c r="Z174" s="676"/>
      <c r="AA174" s="665"/>
      <c r="AB174" s="665"/>
      <c r="AC174" s="665"/>
    </row>
    <row r="175" spans="1:68" ht="27" hidden="1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8"/>
      <c r="R175" s="678"/>
      <c r="S175" s="678"/>
      <c r="T175" s="679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8"/>
      <c r="R176" s="678"/>
      <c r="S176" s="678"/>
      <c r="T176" s="679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8"/>
      <c r="R177" s="678"/>
      <c r="S177" s="678"/>
      <c r="T177" s="679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hidden="1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8"/>
      <c r="R178" s="678"/>
      <c r="S178" s="678"/>
      <c r="T178" s="679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8"/>
      <c r="R179" s="678"/>
      <c r="S179" s="678"/>
      <c r="T179" s="679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2" t="s">
        <v>308</v>
      </c>
      <c r="Q180" s="678"/>
      <c r="R180" s="678"/>
      <c r="S180" s="678"/>
      <c r="T180" s="679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8"/>
      <c r="R181" s="678"/>
      <c r="S181" s="678"/>
      <c r="T181" s="679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8"/>
      <c r="R182" s="678"/>
      <c r="S182" s="678"/>
      <c r="T182" s="679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10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8"/>
      <c r="R183" s="678"/>
      <c r="S183" s="678"/>
      <c r="T183" s="679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idden="1" x14ac:dyDescent="0.2">
      <c r="A184" s="685"/>
      <c r="B184" s="676"/>
      <c r="C184" s="676"/>
      <c r="D184" s="676"/>
      <c r="E184" s="676"/>
      <c r="F184" s="676"/>
      <c r="G184" s="676"/>
      <c r="H184" s="676"/>
      <c r="I184" s="676"/>
      <c r="J184" s="676"/>
      <c r="K184" s="676"/>
      <c r="L184" s="676"/>
      <c r="M184" s="676"/>
      <c r="N184" s="676"/>
      <c r="O184" s="686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hidden="1" x14ac:dyDescent="0.2">
      <c r="A185" s="676"/>
      <c r="B185" s="676"/>
      <c r="C185" s="676"/>
      <c r="D185" s="676"/>
      <c r="E185" s="676"/>
      <c r="F185" s="676"/>
      <c r="G185" s="676"/>
      <c r="H185" s="676"/>
      <c r="I185" s="676"/>
      <c r="J185" s="676"/>
      <c r="K185" s="676"/>
      <c r="L185" s="676"/>
      <c r="M185" s="676"/>
      <c r="N185" s="676"/>
      <c r="O185" s="686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hidden="1" customHeight="1" x14ac:dyDescent="0.25">
      <c r="A186" s="703" t="s">
        <v>317</v>
      </c>
      <c r="B186" s="676"/>
      <c r="C186" s="676"/>
      <c r="D186" s="676"/>
      <c r="E186" s="676"/>
      <c r="F186" s="676"/>
      <c r="G186" s="676"/>
      <c r="H186" s="676"/>
      <c r="I186" s="676"/>
      <c r="J186" s="676"/>
      <c r="K186" s="676"/>
      <c r="L186" s="676"/>
      <c r="M186" s="676"/>
      <c r="N186" s="676"/>
      <c r="O186" s="676"/>
      <c r="P186" s="676"/>
      <c r="Q186" s="676"/>
      <c r="R186" s="676"/>
      <c r="S186" s="676"/>
      <c r="T186" s="676"/>
      <c r="U186" s="676"/>
      <c r="V186" s="676"/>
      <c r="W186" s="676"/>
      <c r="X186" s="676"/>
      <c r="Y186" s="676"/>
      <c r="Z186" s="676"/>
      <c r="AA186" s="664"/>
      <c r="AB186" s="664"/>
      <c r="AC186" s="664"/>
    </row>
    <row r="187" spans="1:68" ht="14.25" hidden="1" customHeight="1" x14ac:dyDescent="0.25">
      <c r="A187" s="675" t="s">
        <v>90</v>
      </c>
      <c r="B187" s="676"/>
      <c r="C187" s="676"/>
      <c r="D187" s="676"/>
      <c r="E187" s="676"/>
      <c r="F187" s="676"/>
      <c r="G187" s="676"/>
      <c r="H187" s="676"/>
      <c r="I187" s="676"/>
      <c r="J187" s="676"/>
      <c r="K187" s="676"/>
      <c r="L187" s="676"/>
      <c r="M187" s="676"/>
      <c r="N187" s="676"/>
      <c r="O187" s="676"/>
      <c r="P187" s="676"/>
      <c r="Q187" s="676"/>
      <c r="R187" s="676"/>
      <c r="S187" s="676"/>
      <c r="T187" s="676"/>
      <c r="U187" s="676"/>
      <c r="V187" s="676"/>
      <c r="W187" s="676"/>
      <c r="X187" s="676"/>
      <c r="Y187" s="676"/>
      <c r="Z187" s="676"/>
      <c r="AA187" s="665"/>
      <c r="AB187" s="665"/>
      <c r="AC187" s="665"/>
    </row>
    <row r="188" spans="1:68" ht="16.5" hidden="1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8"/>
      <c r="R188" s="678"/>
      <c r="S188" s="678"/>
      <c r="T188" s="679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8"/>
      <c r="R189" s="678"/>
      <c r="S189" s="678"/>
      <c r="T189" s="679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85"/>
      <c r="B190" s="676"/>
      <c r="C190" s="676"/>
      <c r="D190" s="676"/>
      <c r="E190" s="676"/>
      <c r="F190" s="676"/>
      <c r="G190" s="676"/>
      <c r="H190" s="676"/>
      <c r="I190" s="676"/>
      <c r="J190" s="676"/>
      <c r="K190" s="676"/>
      <c r="L190" s="676"/>
      <c r="M190" s="676"/>
      <c r="N190" s="676"/>
      <c r="O190" s="686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hidden="1" x14ac:dyDescent="0.2">
      <c r="A191" s="676"/>
      <c r="B191" s="676"/>
      <c r="C191" s="676"/>
      <c r="D191" s="676"/>
      <c r="E191" s="676"/>
      <c r="F191" s="676"/>
      <c r="G191" s="676"/>
      <c r="H191" s="676"/>
      <c r="I191" s="676"/>
      <c r="J191" s="676"/>
      <c r="K191" s="676"/>
      <c r="L191" s="676"/>
      <c r="M191" s="676"/>
      <c r="N191" s="676"/>
      <c r="O191" s="686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hidden="1" customHeight="1" x14ac:dyDescent="0.25">
      <c r="A192" s="675" t="s">
        <v>135</v>
      </c>
      <c r="B192" s="676"/>
      <c r="C192" s="676"/>
      <c r="D192" s="676"/>
      <c r="E192" s="676"/>
      <c r="F192" s="676"/>
      <c r="G192" s="676"/>
      <c r="H192" s="676"/>
      <c r="I192" s="676"/>
      <c r="J192" s="676"/>
      <c r="K192" s="676"/>
      <c r="L192" s="676"/>
      <c r="M192" s="676"/>
      <c r="N192" s="676"/>
      <c r="O192" s="676"/>
      <c r="P192" s="676"/>
      <c r="Q192" s="676"/>
      <c r="R192" s="676"/>
      <c r="S192" s="676"/>
      <c r="T192" s="676"/>
      <c r="U192" s="676"/>
      <c r="V192" s="676"/>
      <c r="W192" s="676"/>
      <c r="X192" s="676"/>
      <c r="Y192" s="676"/>
      <c r="Z192" s="676"/>
      <c r="AA192" s="665"/>
      <c r="AB192" s="665"/>
      <c r="AC192" s="665"/>
    </row>
    <row r="193" spans="1:68" ht="16.5" hidden="1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8"/>
      <c r="R193" s="678"/>
      <c r="S193" s="678"/>
      <c r="T193" s="679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8"/>
      <c r="R194" s="678"/>
      <c r="S194" s="678"/>
      <c r="T194" s="679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85"/>
      <c r="B195" s="676"/>
      <c r="C195" s="676"/>
      <c r="D195" s="676"/>
      <c r="E195" s="676"/>
      <c r="F195" s="676"/>
      <c r="G195" s="676"/>
      <c r="H195" s="676"/>
      <c r="I195" s="676"/>
      <c r="J195" s="676"/>
      <c r="K195" s="676"/>
      <c r="L195" s="676"/>
      <c r="M195" s="676"/>
      <c r="N195" s="676"/>
      <c r="O195" s="686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hidden="1" x14ac:dyDescent="0.2">
      <c r="A196" s="676"/>
      <c r="B196" s="676"/>
      <c r="C196" s="676"/>
      <c r="D196" s="676"/>
      <c r="E196" s="676"/>
      <c r="F196" s="676"/>
      <c r="G196" s="676"/>
      <c r="H196" s="676"/>
      <c r="I196" s="676"/>
      <c r="J196" s="676"/>
      <c r="K196" s="676"/>
      <c r="L196" s="676"/>
      <c r="M196" s="676"/>
      <c r="N196" s="676"/>
      <c r="O196" s="686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hidden="1" customHeight="1" x14ac:dyDescent="0.25">
      <c r="A197" s="675" t="s">
        <v>146</v>
      </c>
      <c r="B197" s="676"/>
      <c r="C197" s="676"/>
      <c r="D197" s="676"/>
      <c r="E197" s="676"/>
      <c r="F197" s="676"/>
      <c r="G197" s="676"/>
      <c r="H197" s="676"/>
      <c r="I197" s="676"/>
      <c r="J197" s="676"/>
      <c r="K197" s="676"/>
      <c r="L197" s="676"/>
      <c r="M197" s="676"/>
      <c r="N197" s="676"/>
      <c r="O197" s="676"/>
      <c r="P197" s="676"/>
      <c r="Q197" s="676"/>
      <c r="R197" s="676"/>
      <c r="S197" s="676"/>
      <c r="T197" s="676"/>
      <c r="U197" s="676"/>
      <c r="V197" s="676"/>
      <c r="W197" s="676"/>
      <c r="X197" s="676"/>
      <c r="Y197" s="676"/>
      <c r="Z197" s="676"/>
      <c r="AA197" s="665"/>
      <c r="AB197" s="665"/>
      <c r="AC197" s="665"/>
    </row>
    <row r="198" spans="1:68" ht="27" hidden="1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8"/>
      <c r="R198" s="678"/>
      <c r="S198" s="678"/>
      <c r="T198" s="679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8"/>
      <c r="R199" s="678"/>
      <c r="S199" s="678"/>
      <c r="T199" s="679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8"/>
      <c r="R200" s="678"/>
      <c r="S200" s="678"/>
      <c r="T200" s="679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8"/>
      <c r="R201" s="678"/>
      <c r="S201" s="678"/>
      <c r="T201" s="679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8"/>
      <c r="R202" s="678"/>
      <c r="S202" s="678"/>
      <c r="T202" s="679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8"/>
      <c r="R203" s="678"/>
      <c r="S203" s="678"/>
      <c r="T203" s="679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8"/>
      <c r="R204" s="678"/>
      <c r="S204" s="678"/>
      <c r="T204" s="679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7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8"/>
      <c r="R205" s="678"/>
      <c r="S205" s="678"/>
      <c r="T205" s="679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idden="1" x14ac:dyDescent="0.2">
      <c r="A206" s="685"/>
      <c r="B206" s="676"/>
      <c r="C206" s="676"/>
      <c r="D206" s="676"/>
      <c r="E206" s="676"/>
      <c r="F206" s="676"/>
      <c r="G206" s="676"/>
      <c r="H206" s="676"/>
      <c r="I206" s="676"/>
      <c r="J206" s="676"/>
      <c r="K206" s="676"/>
      <c r="L206" s="676"/>
      <c r="M206" s="676"/>
      <c r="N206" s="676"/>
      <c r="O206" s="686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hidden="1" x14ac:dyDescent="0.2">
      <c r="A207" s="676"/>
      <c r="B207" s="676"/>
      <c r="C207" s="676"/>
      <c r="D207" s="676"/>
      <c r="E207" s="676"/>
      <c r="F207" s="676"/>
      <c r="G207" s="676"/>
      <c r="H207" s="676"/>
      <c r="I207" s="676"/>
      <c r="J207" s="676"/>
      <c r="K207" s="676"/>
      <c r="L207" s="676"/>
      <c r="M207" s="676"/>
      <c r="N207" s="676"/>
      <c r="O207" s="686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hidden="1" customHeight="1" x14ac:dyDescent="0.25">
      <c r="A208" s="675" t="s">
        <v>64</v>
      </c>
      <c r="B208" s="676"/>
      <c r="C208" s="676"/>
      <c r="D208" s="676"/>
      <c r="E208" s="676"/>
      <c r="F208" s="676"/>
      <c r="G208" s="676"/>
      <c r="H208" s="676"/>
      <c r="I208" s="676"/>
      <c r="J208" s="676"/>
      <c r="K208" s="676"/>
      <c r="L208" s="676"/>
      <c r="M208" s="676"/>
      <c r="N208" s="676"/>
      <c r="O208" s="676"/>
      <c r="P208" s="676"/>
      <c r="Q208" s="676"/>
      <c r="R208" s="676"/>
      <c r="S208" s="676"/>
      <c r="T208" s="676"/>
      <c r="U208" s="676"/>
      <c r="V208" s="676"/>
      <c r="W208" s="676"/>
      <c r="X208" s="676"/>
      <c r="Y208" s="676"/>
      <c r="Z208" s="676"/>
      <c r="AA208" s="665"/>
      <c r="AB208" s="665"/>
      <c r="AC208" s="665"/>
    </row>
    <row r="209" spans="1:68" ht="27" hidden="1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8"/>
      <c r="R209" s="678"/>
      <c r="S209" s="678"/>
      <c r="T209" s="679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8"/>
      <c r="R210" s="678"/>
      <c r="S210" s="678"/>
      <c r="T210" s="679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8"/>
      <c r="R211" s="678"/>
      <c r="S211" s="678"/>
      <c r="T211" s="679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8"/>
      <c r="R212" s="678"/>
      <c r="S212" s="678"/>
      <c r="T212" s="679"/>
      <c r="U212" s="34"/>
      <c r="V212" s="34"/>
      <c r="W212" s="35" t="s">
        <v>69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72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8"/>
      <c r="R213" s="678"/>
      <c r="S213" s="678"/>
      <c r="T213" s="679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8"/>
      <c r="R214" s="678"/>
      <c r="S214" s="678"/>
      <c r="T214" s="679"/>
      <c r="U214" s="34"/>
      <c r="V214" s="34"/>
      <c r="W214" s="35" t="s">
        <v>69</v>
      </c>
      <c r="X214" s="669">
        <v>0</v>
      </c>
      <c r="Y214" s="670">
        <f t="shared" si="31"/>
        <v>0</v>
      </c>
      <c r="Z214" s="36" t="str">
        <f t="shared" si="36"/>
        <v/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8"/>
      <c r="R215" s="678"/>
      <c r="S215" s="678"/>
      <c r="T215" s="679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8"/>
      <c r="R216" s="678"/>
      <c r="S216" s="678"/>
      <c r="T216" s="679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8"/>
      <c r="R217" s="678"/>
      <c r="S217" s="678"/>
      <c r="T217" s="679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idden="1" x14ac:dyDescent="0.2">
      <c r="A218" s="685"/>
      <c r="B218" s="676"/>
      <c r="C218" s="676"/>
      <c r="D218" s="676"/>
      <c r="E218" s="676"/>
      <c r="F218" s="676"/>
      <c r="G218" s="676"/>
      <c r="H218" s="676"/>
      <c r="I218" s="676"/>
      <c r="J218" s="676"/>
      <c r="K218" s="676"/>
      <c r="L218" s="676"/>
      <c r="M218" s="676"/>
      <c r="N218" s="676"/>
      <c r="O218" s="686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0</v>
      </c>
      <c r="Y218" s="671">
        <f>IFERROR(Y209/H209,"0")+IFERROR(Y210/H210,"0")+IFERROR(Y211/H211,"0")+IFERROR(Y212/H212,"0")+IFERROR(Y213/H213,"0")+IFERROR(Y214/H214,"0")+IFERROR(Y215/H215,"0")+IFERROR(Y216/H216,"0")+IFERROR(Y217/H217,"0")</f>
        <v>0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72"/>
      <c r="AB218" s="672"/>
      <c r="AC218" s="672"/>
    </row>
    <row r="219" spans="1:68" hidden="1" x14ac:dyDescent="0.2">
      <c r="A219" s="676"/>
      <c r="B219" s="676"/>
      <c r="C219" s="676"/>
      <c r="D219" s="676"/>
      <c r="E219" s="676"/>
      <c r="F219" s="676"/>
      <c r="G219" s="676"/>
      <c r="H219" s="676"/>
      <c r="I219" s="676"/>
      <c r="J219" s="676"/>
      <c r="K219" s="676"/>
      <c r="L219" s="676"/>
      <c r="M219" s="676"/>
      <c r="N219" s="676"/>
      <c r="O219" s="686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0</v>
      </c>
      <c r="Y219" s="671">
        <f>IFERROR(SUM(Y209:Y217),"0")</f>
        <v>0</v>
      </c>
      <c r="Z219" s="37"/>
      <c r="AA219" s="672"/>
      <c r="AB219" s="672"/>
      <c r="AC219" s="672"/>
    </row>
    <row r="220" spans="1:68" ht="14.25" hidden="1" customHeight="1" x14ac:dyDescent="0.25">
      <c r="A220" s="675" t="s">
        <v>172</v>
      </c>
      <c r="B220" s="676"/>
      <c r="C220" s="676"/>
      <c r="D220" s="676"/>
      <c r="E220" s="676"/>
      <c r="F220" s="676"/>
      <c r="G220" s="676"/>
      <c r="H220" s="676"/>
      <c r="I220" s="676"/>
      <c r="J220" s="676"/>
      <c r="K220" s="676"/>
      <c r="L220" s="676"/>
      <c r="M220" s="676"/>
      <c r="N220" s="676"/>
      <c r="O220" s="676"/>
      <c r="P220" s="676"/>
      <c r="Q220" s="676"/>
      <c r="R220" s="676"/>
      <c r="S220" s="676"/>
      <c r="T220" s="676"/>
      <c r="U220" s="676"/>
      <c r="V220" s="676"/>
      <c r="W220" s="676"/>
      <c r="X220" s="676"/>
      <c r="Y220" s="676"/>
      <c r="Z220" s="676"/>
      <c r="AA220" s="665"/>
      <c r="AB220" s="665"/>
      <c r="AC220" s="665"/>
    </row>
    <row r="221" spans="1:68" ht="27" hidden="1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6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8"/>
      <c r="R221" s="678"/>
      <c r="S221" s="678"/>
      <c r="T221" s="679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8"/>
      <c r="R222" s="678"/>
      <c r="S222" s="678"/>
      <c r="T222" s="679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85"/>
      <c r="B223" s="676"/>
      <c r="C223" s="676"/>
      <c r="D223" s="676"/>
      <c r="E223" s="676"/>
      <c r="F223" s="676"/>
      <c r="G223" s="676"/>
      <c r="H223" s="676"/>
      <c r="I223" s="676"/>
      <c r="J223" s="676"/>
      <c r="K223" s="676"/>
      <c r="L223" s="676"/>
      <c r="M223" s="676"/>
      <c r="N223" s="676"/>
      <c r="O223" s="686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hidden="1" x14ac:dyDescent="0.2">
      <c r="A224" s="676"/>
      <c r="B224" s="676"/>
      <c r="C224" s="676"/>
      <c r="D224" s="676"/>
      <c r="E224" s="676"/>
      <c r="F224" s="676"/>
      <c r="G224" s="676"/>
      <c r="H224" s="676"/>
      <c r="I224" s="676"/>
      <c r="J224" s="676"/>
      <c r="K224" s="676"/>
      <c r="L224" s="676"/>
      <c r="M224" s="676"/>
      <c r="N224" s="676"/>
      <c r="O224" s="686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hidden="1" customHeight="1" x14ac:dyDescent="0.25">
      <c r="A225" s="703" t="s">
        <v>378</v>
      </c>
      <c r="B225" s="676"/>
      <c r="C225" s="676"/>
      <c r="D225" s="676"/>
      <c r="E225" s="676"/>
      <c r="F225" s="676"/>
      <c r="G225" s="676"/>
      <c r="H225" s="676"/>
      <c r="I225" s="676"/>
      <c r="J225" s="676"/>
      <c r="K225" s="676"/>
      <c r="L225" s="676"/>
      <c r="M225" s="676"/>
      <c r="N225" s="676"/>
      <c r="O225" s="676"/>
      <c r="P225" s="676"/>
      <c r="Q225" s="676"/>
      <c r="R225" s="676"/>
      <c r="S225" s="676"/>
      <c r="T225" s="676"/>
      <c r="U225" s="676"/>
      <c r="V225" s="676"/>
      <c r="W225" s="676"/>
      <c r="X225" s="676"/>
      <c r="Y225" s="676"/>
      <c r="Z225" s="676"/>
      <c r="AA225" s="664"/>
      <c r="AB225" s="664"/>
      <c r="AC225" s="664"/>
    </row>
    <row r="226" spans="1:68" ht="14.25" hidden="1" customHeight="1" x14ac:dyDescent="0.25">
      <c r="A226" s="675" t="s">
        <v>90</v>
      </c>
      <c r="B226" s="676"/>
      <c r="C226" s="676"/>
      <c r="D226" s="676"/>
      <c r="E226" s="676"/>
      <c r="F226" s="676"/>
      <c r="G226" s="676"/>
      <c r="H226" s="676"/>
      <c r="I226" s="676"/>
      <c r="J226" s="676"/>
      <c r="K226" s="676"/>
      <c r="L226" s="676"/>
      <c r="M226" s="676"/>
      <c r="N226" s="676"/>
      <c r="O226" s="676"/>
      <c r="P226" s="676"/>
      <c r="Q226" s="676"/>
      <c r="R226" s="676"/>
      <c r="S226" s="676"/>
      <c r="T226" s="676"/>
      <c r="U226" s="676"/>
      <c r="V226" s="676"/>
      <c r="W226" s="676"/>
      <c r="X226" s="676"/>
      <c r="Y226" s="676"/>
      <c r="Z226" s="676"/>
      <c r="AA226" s="665"/>
      <c r="AB226" s="665"/>
      <c r="AC226" s="665"/>
    </row>
    <row r="227" spans="1:68" ht="27" hidden="1" customHeight="1" x14ac:dyDescent="0.25">
      <c r="A227" s="54" t="s">
        <v>379</v>
      </c>
      <c r="B227" s="54" t="s">
        <v>380</v>
      </c>
      <c r="C227" s="31">
        <v>4301011942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12.08</v>
      </c>
      <c r="J227" s="32">
        <v>48</v>
      </c>
      <c r="K227" s="32" t="s">
        <v>93</v>
      </c>
      <c r="L227" s="32"/>
      <c r="M227" s="33" t="s">
        <v>381</v>
      </c>
      <c r="N227" s="33"/>
      <c r="O227" s="32">
        <v>55</v>
      </c>
      <c r="P227" s="9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8"/>
      <c r="R227" s="678"/>
      <c r="S227" s="678"/>
      <c r="T227" s="679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IFERROR(IF(Y227=0,"",ROUNDUP(Y227/H227,0)*0.02039),"")</f>
        <v/>
      </c>
      <c r="AA227" s="56"/>
      <c r="AB227" s="57"/>
      <c r="AC227" s="289" t="s">
        <v>382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hidden="1" customHeight="1" x14ac:dyDescent="0.25">
      <c r="A228" s="54" t="s">
        <v>379</v>
      </c>
      <c r="B228" s="54" t="s">
        <v>383</v>
      </c>
      <c r="C228" s="31">
        <v>4301011826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12.035</v>
      </c>
      <c r="J228" s="32">
        <v>64</v>
      </c>
      <c r="K228" s="32" t="s">
        <v>93</v>
      </c>
      <c r="L228" s="32"/>
      <c r="M228" s="33" t="s">
        <v>94</v>
      </c>
      <c r="N228" s="33"/>
      <c r="O228" s="32">
        <v>55</v>
      </c>
      <c r="P228" s="10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8"/>
      <c r="R228" s="678"/>
      <c r="S228" s="678"/>
      <c r="T228" s="679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IFERROR(IF(Y228=0,"",ROUNDUP(Y228/H228,0)*0.01898),"")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8"/>
      <c r="R229" s="678"/>
      <c r="S229" s="678"/>
      <c r="T229" s="679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4301011941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12.08</v>
      </c>
      <c r="J230" s="32">
        <v>48</v>
      </c>
      <c r="K230" s="32" t="s">
        <v>93</v>
      </c>
      <c r="L230" s="32"/>
      <c r="M230" s="33" t="s">
        <v>381</v>
      </c>
      <c r="N230" s="33"/>
      <c r="O230" s="32">
        <v>55</v>
      </c>
      <c r="P230" s="9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8"/>
      <c r="R230" s="678"/>
      <c r="S230" s="678"/>
      <c r="T230" s="679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IFERROR(IF(Y230=0,"",ROUNDUP(Y230/H230,0)*0.02039),"")</f>
        <v/>
      </c>
      <c r="AA230" s="56"/>
      <c r="AB230" s="57"/>
      <c r="AC230" s="295" t="s">
        <v>382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388</v>
      </c>
      <c r="B231" s="54" t="s">
        <v>390</v>
      </c>
      <c r="C231" s="31">
        <v>4301011721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12.035</v>
      </c>
      <c r="J231" s="32">
        <v>64</v>
      </c>
      <c r="K231" s="32" t="s">
        <v>93</v>
      </c>
      <c r="L231" s="32"/>
      <c r="M231" s="33" t="s">
        <v>94</v>
      </c>
      <c r="N231" s="33"/>
      <c r="O231" s="32">
        <v>55</v>
      </c>
      <c r="P231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8"/>
      <c r="R231" s="678"/>
      <c r="S231" s="678"/>
      <c r="T231" s="679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IFERROR(IF(Y231=0,"",ROUNDUP(Y231/H231,0)*0.01898),"")</f>
        <v/>
      </c>
      <c r="AA231" s="56"/>
      <c r="AB231" s="57"/>
      <c r="AC231" s="297" t="s">
        <v>391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8"/>
      <c r="R232" s="678"/>
      <c r="S232" s="678"/>
      <c r="T232" s="679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384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8"/>
      <c r="R233" s="678"/>
      <c r="S233" s="678"/>
      <c r="T233" s="679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8"/>
      <c r="R234" s="678"/>
      <c r="S234" s="678"/>
      <c r="T234" s="679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391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idden="1" x14ac:dyDescent="0.2">
      <c r="A235" s="685"/>
      <c r="B235" s="676"/>
      <c r="C235" s="676"/>
      <c r="D235" s="676"/>
      <c r="E235" s="676"/>
      <c r="F235" s="676"/>
      <c r="G235" s="676"/>
      <c r="H235" s="676"/>
      <c r="I235" s="676"/>
      <c r="J235" s="676"/>
      <c r="K235" s="676"/>
      <c r="L235" s="676"/>
      <c r="M235" s="676"/>
      <c r="N235" s="676"/>
      <c r="O235" s="686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hidden="1" x14ac:dyDescent="0.2">
      <c r="A236" s="676"/>
      <c r="B236" s="676"/>
      <c r="C236" s="676"/>
      <c r="D236" s="676"/>
      <c r="E236" s="676"/>
      <c r="F236" s="676"/>
      <c r="G236" s="676"/>
      <c r="H236" s="676"/>
      <c r="I236" s="676"/>
      <c r="J236" s="676"/>
      <c r="K236" s="676"/>
      <c r="L236" s="676"/>
      <c r="M236" s="676"/>
      <c r="N236" s="676"/>
      <c r="O236" s="686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hidden="1" customHeight="1" x14ac:dyDescent="0.25">
      <c r="A237" s="675" t="s">
        <v>135</v>
      </c>
      <c r="B237" s="676"/>
      <c r="C237" s="676"/>
      <c r="D237" s="676"/>
      <c r="E237" s="676"/>
      <c r="F237" s="676"/>
      <c r="G237" s="676"/>
      <c r="H237" s="676"/>
      <c r="I237" s="676"/>
      <c r="J237" s="676"/>
      <c r="K237" s="676"/>
      <c r="L237" s="676"/>
      <c r="M237" s="676"/>
      <c r="N237" s="676"/>
      <c r="O237" s="676"/>
      <c r="P237" s="676"/>
      <c r="Q237" s="676"/>
      <c r="R237" s="676"/>
      <c r="S237" s="676"/>
      <c r="T237" s="676"/>
      <c r="U237" s="676"/>
      <c r="V237" s="676"/>
      <c r="W237" s="676"/>
      <c r="X237" s="676"/>
      <c r="Y237" s="676"/>
      <c r="Z237" s="676"/>
      <c r="AA237" s="665"/>
      <c r="AB237" s="665"/>
      <c r="AC237" s="665"/>
    </row>
    <row r="238" spans="1:68" ht="27" hidden="1" customHeight="1" x14ac:dyDescent="0.25">
      <c r="A238" s="54" t="s">
        <v>398</v>
      </c>
      <c r="B238" s="54" t="s">
        <v>399</v>
      </c>
      <c r="C238" s="31">
        <v>4301020340</v>
      </c>
      <c r="D238" s="673">
        <v>4680115885721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678"/>
      <c r="R238" s="678"/>
      <c r="S238" s="678"/>
      <c r="T238" s="679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400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398</v>
      </c>
      <c r="B239" s="54" t="s">
        <v>401</v>
      </c>
      <c r="C239" s="31">
        <v>4301020377</v>
      </c>
      <c r="D239" s="673">
        <v>4680115885981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26" t="s">
        <v>402</v>
      </c>
      <c r="Q239" s="678"/>
      <c r="R239" s="678"/>
      <c r="S239" s="678"/>
      <c r="T239" s="679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400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85"/>
      <c r="B240" s="676"/>
      <c r="C240" s="676"/>
      <c r="D240" s="676"/>
      <c r="E240" s="676"/>
      <c r="F240" s="676"/>
      <c r="G240" s="676"/>
      <c r="H240" s="676"/>
      <c r="I240" s="676"/>
      <c r="J240" s="676"/>
      <c r="K240" s="676"/>
      <c r="L240" s="676"/>
      <c r="M240" s="676"/>
      <c r="N240" s="676"/>
      <c r="O240" s="686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hidden="1" x14ac:dyDescent="0.2">
      <c r="A241" s="676"/>
      <c r="B241" s="676"/>
      <c r="C241" s="676"/>
      <c r="D241" s="676"/>
      <c r="E241" s="676"/>
      <c r="F241" s="676"/>
      <c r="G241" s="676"/>
      <c r="H241" s="676"/>
      <c r="I241" s="676"/>
      <c r="J241" s="676"/>
      <c r="K241" s="676"/>
      <c r="L241" s="676"/>
      <c r="M241" s="676"/>
      <c r="N241" s="676"/>
      <c r="O241" s="686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hidden="1" customHeight="1" x14ac:dyDescent="0.25">
      <c r="A242" s="703" t="s">
        <v>403</v>
      </c>
      <c r="B242" s="676"/>
      <c r="C242" s="676"/>
      <c r="D242" s="676"/>
      <c r="E242" s="676"/>
      <c r="F242" s="676"/>
      <c r="G242" s="676"/>
      <c r="H242" s="676"/>
      <c r="I242" s="676"/>
      <c r="J242" s="676"/>
      <c r="K242" s="676"/>
      <c r="L242" s="676"/>
      <c r="M242" s="676"/>
      <c r="N242" s="676"/>
      <c r="O242" s="676"/>
      <c r="P242" s="676"/>
      <c r="Q242" s="676"/>
      <c r="R242" s="676"/>
      <c r="S242" s="676"/>
      <c r="T242" s="676"/>
      <c r="U242" s="676"/>
      <c r="V242" s="676"/>
      <c r="W242" s="676"/>
      <c r="X242" s="676"/>
      <c r="Y242" s="676"/>
      <c r="Z242" s="676"/>
      <c r="AA242" s="664"/>
      <c r="AB242" s="664"/>
      <c r="AC242" s="664"/>
    </row>
    <row r="243" spans="1:68" ht="14.25" hidden="1" customHeight="1" x14ac:dyDescent="0.25">
      <c r="A243" s="675" t="s">
        <v>90</v>
      </c>
      <c r="B243" s="676"/>
      <c r="C243" s="676"/>
      <c r="D243" s="676"/>
      <c r="E243" s="676"/>
      <c r="F243" s="676"/>
      <c r="G243" s="676"/>
      <c r="H243" s="676"/>
      <c r="I243" s="676"/>
      <c r="J243" s="676"/>
      <c r="K243" s="676"/>
      <c r="L243" s="676"/>
      <c r="M243" s="676"/>
      <c r="N243" s="676"/>
      <c r="O243" s="676"/>
      <c r="P243" s="676"/>
      <c r="Q243" s="676"/>
      <c r="R243" s="676"/>
      <c r="S243" s="676"/>
      <c r="T243" s="676"/>
      <c r="U243" s="676"/>
      <c r="V243" s="676"/>
      <c r="W243" s="676"/>
      <c r="X243" s="676"/>
      <c r="Y243" s="676"/>
      <c r="Z243" s="676"/>
      <c r="AA243" s="665"/>
      <c r="AB243" s="665"/>
      <c r="AC243" s="665"/>
    </row>
    <row r="244" spans="1:68" ht="27" hidden="1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8"/>
      <c r="R244" s="678"/>
      <c r="S244" s="678"/>
      <c r="T244" s="679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hidden="1" customHeight="1" x14ac:dyDescent="0.25">
      <c r="A245" s="54" t="s">
        <v>407</v>
      </c>
      <c r="B245" s="54" t="s">
        <v>408</v>
      </c>
      <c r="C245" s="31">
        <v>4301011910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11.28</v>
      </c>
      <c r="J245" s="32">
        <v>48</v>
      </c>
      <c r="K245" s="32" t="s">
        <v>93</v>
      </c>
      <c r="L245" s="32"/>
      <c r="M245" s="33" t="s">
        <v>381</v>
      </c>
      <c r="N245" s="33"/>
      <c r="O245" s="32">
        <v>55</v>
      </c>
      <c r="P245" s="79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8"/>
      <c r="R245" s="678"/>
      <c r="S245" s="678"/>
      <c r="T245" s="679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IFERROR(IF(Y245=0,"",ROUNDUP(Y245/H245,0)*0.02039),"")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4301011850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11.234999999999999</v>
      </c>
      <c r="J246" s="32">
        <v>64</v>
      </c>
      <c r="K246" s="32" t="s">
        <v>93</v>
      </c>
      <c r="L246" s="32"/>
      <c r="M246" s="33" t="s">
        <v>94</v>
      </c>
      <c r="N246" s="33"/>
      <c r="O246" s="32">
        <v>55</v>
      </c>
      <c r="P246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8"/>
      <c r="R246" s="678"/>
      <c r="S246" s="678"/>
      <c r="T246" s="679"/>
      <c r="U246" s="34"/>
      <c r="V246" s="34"/>
      <c r="W246" s="35" t="s">
        <v>69</v>
      </c>
      <c r="X246" s="669">
        <v>10</v>
      </c>
      <c r="Y246" s="670">
        <f t="shared" si="42"/>
        <v>10.8</v>
      </c>
      <c r="Z246" s="36">
        <f>IFERROR(IF(Y246=0,"",ROUNDUP(Y246/H246,0)*0.01898),"")</f>
        <v>1.898E-2</v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10.402777777777777</v>
      </c>
      <c r="BN246" s="64">
        <f t="shared" si="44"/>
        <v>11.234999999999999</v>
      </c>
      <c r="BO246" s="64">
        <f t="shared" si="45"/>
        <v>1.4467592592592591E-2</v>
      </c>
      <c r="BP246" s="64">
        <f t="shared" si="46"/>
        <v>1.5625E-2</v>
      </c>
    </row>
    <row r="247" spans="1:68" ht="37.5" hidden="1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8"/>
      <c r="R247" s="678"/>
      <c r="S247" s="678"/>
      <c r="T247" s="679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8"/>
      <c r="R248" s="678"/>
      <c r="S248" s="678"/>
      <c r="T248" s="679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7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8"/>
      <c r="R249" s="678"/>
      <c r="S249" s="678"/>
      <c r="T249" s="679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5"/>
      <c r="B250" s="676"/>
      <c r="C250" s="676"/>
      <c r="D250" s="676"/>
      <c r="E250" s="676"/>
      <c r="F250" s="676"/>
      <c r="G250" s="676"/>
      <c r="H250" s="676"/>
      <c r="I250" s="676"/>
      <c r="J250" s="676"/>
      <c r="K250" s="676"/>
      <c r="L250" s="676"/>
      <c r="M250" s="676"/>
      <c r="N250" s="676"/>
      <c r="O250" s="686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0.92592592592592582</v>
      </c>
      <c r="Y250" s="671">
        <f>IFERROR(Y244/H244,"0")+IFERROR(Y245/H245,"0")+IFERROR(Y246/H246,"0")+IFERROR(Y247/H247,"0")+IFERROR(Y248/H248,"0")+IFERROR(Y249/H249,"0")</f>
        <v>1</v>
      </c>
      <c r="Z250" s="671">
        <f>IFERROR(IF(Z244="",0,Z244),"0")+IFERROR(IF(Z245="",0,Z245),"0")+IFERROR(IF(Z246="",0,Z246),"0")+IFERROR(IF(Z247="",0,Z247),"0")+IFERROR(IF(Z248="",0,Z248),"0")+IFERROR(IF(Z249="",0,Z249),"0")</f>
        <v>1.898E-2</v>
      </c>
      <c r="AA250" s="672"/>
      <c r="AB250" s="672"/>
      <c r="AC250" s="672"/>
    </row>
    <row r="251" spans="1:68" x14ac:dyDescent="0.2">
      <c r="A251" s="676"/>
      <c r="B251" s="676"/>
      <c r="C251" s="676"/>
      <c r="D251" s="676"/>
      <c r="E251" s="676"/>
      <c r="F251" s="676"/>
      <c r="G251" s="676"/>
      <c r="H251" s="676"/>
      <c r="I251" s="676"/>
      <c r="J251" s="676"/>
      <c r="K251" s="676"/>
      <c r="L251" s="676"/>
      <c r="M251" s="676"/>
      <c r="N251" s="676"/>
      <c r="O251" s="686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10</v>
      </c>
      <c r="Y251" s="671">
        <f>IFERROR(SUM(Y244:Y249),"0")</f>
        <v>10.8</v>
      </c>
      <c r="Z251" s="37"/>
      <c r="AA251" s="672"/>
      <c r="AB251" s="672"/>
      <c r="AC251" s="672"/>
    </row>
    <row r="252" spans="1:68" ht="16.5" hidden="1" customHeight="1" x14ac:dyDescent="0.25">
      <c r="A252" s="703" t="s">
        <v>421</v>
      </c>
      <c r="B252" s="676"/>
      <c r="C252" s="676"/>
      <c r="D252" s="676"/>
      <c r="E252" s="676"/>
      <c r="F252" s="676"/>
      <c r="G252" s="676"/>
      <c r="H252" s="676"/>
      <c r="I252" s="676"/>
      <c r="J252" s="676"/>
      <c r="K252" s="676"/>
      <c r="L252" s="676"/>
      <c r="M252" s="676"/>
      <c r="N252" s="676"/>
      <c r="O252" s="676"/>
      <c r="P252" s="676"/>
      <c r="Q252" s="676"/>
      <c r="R252" s="676"/>
      <c r="S252" s="676"/>
      <c r="T252" s="676"/>
      <c r="U252" s="676"/>
      <c r="V252" s="676"/>
      <c r="W252" s="676"/>
      <c r="X252" s="676"/>
      <c r="Y252" s="676"/>
      <c r="Z252" s="676"/>
      <c r="AA252" s="664"/>
      <c r="AB252" s="664"/>
      <c r="AC252" s="664"/>
    </row>
    <row r="253" spans="1:68" ht="14.25" hidden="1" customHeight="1" x14ac:dyDescent="0.25">
      <c r="A253" s="675" t="s">
        <v>90</v>
      </c>
      <c r="B253" s="676"/>
      <c r="C253" s="676"/>
      <c r="D253" s="676"/>
      <c r="E253" s="676"/>
      <c r="F253" s="676"/>
      <c r="G253" s="676"/>
      <c r="H253" s="676"/>
      <c r="I253" s="676"/>
      <c r="J253" s="676"/>
      <c r="K253" s="676"/>
      <c r="L253" s="676"/>
      <c r="M253" s="676"/>
      <c r="N253" s="676"/>
      <c r="O253" s="676"/>
      <c r="P253" s="676"/>
      <c r="Q253" s="676"/>
      <c r="R253" s="676"/>
      <c r="S253" s="676"/>
      <c r="T253" s="676"/>
      <c r="U253" s="676"/>
      <c r="V253" s="676"/>
      <c r="W253" s="676"/>
      <c r="X253" s="676"/>
      <c r="Y253" s="676"/>
      <c r="Z253" s="676"/>
      <c r="AA253" s="665"/>
      <c r="AB253" s="665"/>
      <c r="AC253" s="665"/>
    </row>
    <row r="254" spans="1:68" ht="37.5" hidden="1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8"/>
      <c r="R254" s="678"/>
      <c r="S254" s="678"/>
      <c r="T254" s="679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685"/>
      <c r="B255" s="676"/>
      <c r="C255" s="676"/>
      <c r="D255" s="676"/>
      <c r="E255" s="676"/>
      <c r="F255" s="676"/>
      <c r="G255" s="676"/>
      <c r="H255" s="676"/>
      <c r="I255" s="676"/>
      <c r="J255" s="676"/>
      <c r="K255" s="676"/>
      <c r="L255" s="676"/>
      <c r="M255" s="676"/>
      <c r="N255" s="676"/>
      <c r="O255" s="686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hidden="1" x14ac:dyDescent="0.2">
      <c r="A256" s="676"/>
      <c r="B256" s="676"/>
      <c r="C256" s="676"/>
      <c r="D256" s="676"/>
      <c r="E256" s="676"/>
      <c r="F256" s="676"/>
      <c r="G256" s="676"/>
      <c r="H256" s="676"/>
      <c r="I256" s="676"/>
      <c r="J256" s="676"/>
      <c r="K256" s="676"/>
      <c r="L256" s="676"/>
      <c r="M256" s="676"/>
      <c r="N256" s="676"/>
      <c r="O256" s="686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hidden="1" customHeight="1" x14ac:dyDescent="0.25">
      <c r="A257" s="703" t="s">
        <v>425</v>
      </c>
      <c r="B257" s="676"/>
      <c r="C257" s="676"/>
      <c r="D257" s="676"/>
      <c r="E257" s="676"/>
      <c r="F257" s="676"/>
      <c r="G257" s="676"/>
      <c r="H257" s="676"/>
      <c r="I257" s="676"/>
      <c r="J257" s="676"/>
      <c r="K257" s="676"/>
      <c r="L257" s="676"/>
      <c r="M257" s="676"/>
      <c r="N257" s="676"/>
      <c r="O257" s="676"/>
      <c r="P257" s="676"/>
      <c r="Q257" s="676"/>
      <c r="R257" s="676"/>
      <c r="S257" s="676"/>
      <c r="T257" s="676"/>
      <c r="U257" s="676"/>
      <c r="V257" s="676"/>
      <c r="W257" s="676"/>
      <c r="X257" s="676"/>
      <c r="Y257" s="676"/>
      <c r="Z257" s="676"/>
      <c r="AA257" s="664"/>
      <c r="AB257" s="664"/>
      <c r="AC257" s="664"/>
    </row>
    <row r="258" spans="1:68" ht="14.25" hidden="1" customHeight="1" x14ac:dyDescent="0.25">
      <c r="A258" s="675" t="s">
        <v>90</v>
      </c>
      <c r="B258" s="676"/>
      <c r="C258" s="676"/>
      <c r="D258" s="676"/>
      <c r="E258" s="676"/>
      <c r="F258" s="676"/>
      <c r="G258" s="676"/>
      <c r="H258" s="676"/>
      <c r="I258" s="676"/>
      <c r="J258" s="676"/>
      <c r="K258" s="676"/>
      <c r="L258" s="676"/>
      <c r="M258" s="676"/>
      <c r="N258" s="676"/>
      <c r="O258" s="676"/>
      <c r="P258" s="676"/>
      <c r="Q258" s="676"/>
      <c r="R258" s="676"/>
      <c r="S258" s="676"/>
      <c r="T258" s="676"/>
      <c r="U258" s="676"/>
      <c r="V258" s="676"/>
      <c r="W258" s="676"/>
      <c r="X258" s="676"/>
      <c r="Y258" s="676"/>
      <c r="Z258" s="676"/>
      <c r="AA258" s="665"/>
      <c r="AB258" s="665"/>
      <c r="AC258" s="665"/>
    </row>
    <row r="259" spans="1:68" ht="27" hidden="1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8"/>
      <c r="R259" s="678"/>
      <c r="S259" s="678"/>
      <c r="T259" s="679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9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8"/>
      <c r="R260" s="678"/>
      <c r="S260" s="678"/>
      <c r="T260" s="679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8"/>
      <c r="R261" s="678"/>
      <c r="S261" s="678"/>
      <c r="T261" s="679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685"/>
      <c r="B262" s="676"/>
      <c r="C262" s="676"/>
      <c r="D262" s="676"/>
      <c r="E262" s="676"/>
      <c r="F262" s="676"/>
      <c r="G262" s="676"/>
      <c r="H262" s="676"/>
      <c r="I262" s="676"/>
      <c r="J262" s="676"/>
      <c r="K262" s="676"/>
      <c r="L262" s="676"/>
      <c r="M262" s="676"/>
      <c r="N262" s="676"/>
      <c r="O262" s="686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hidden="1" x14ac:dyDescent="0.2">
      <c r="A263" s="676"/>
      <c r="B263" s="676"/>
      <c r="C263" s="676"/>
      <c r="D263" s="676"/>
      <c r="E263" s="676"/>
      <c r="F263" s="676"/>
      <c r="G263" s="676"/>
      <c r="H263" s="676"/>
      <c r="I263" s="676"/>
      <c r="J263" s="676"/>
      <c r="K263" s="676"/>
      <c r="L263" s="676"/>
      <c r="M263" s="676"/>
      <c r="N263" s="676"/>
      <c r="O263" s="686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hidden="1" customHeight="1" x14ac:dyDescent="0.25">
      <c r="A264" s="703" t="s">
        <v>434</v>
      </c>
      <c r="B264" s="676"/>
      <c r="C264" s="676"/>
      <c r="D264" s="676"/>
      <c r="E264" s="676"/>
      <c r="F264" s="676"/>
      <c r="G264" s="676"/>
      <c r="H264" s="676"/>
      <c r="I264" s="676"/>
      <c r="J264" s="676"/>
      <c r="K264" s="676"/>
      <c r="L264" s="676"/>
      <c r="M264" s="676"/>
      <c r="N264" s="676"/>
      <c r="O264" s="676"/>
      <c r="P264" s="676"/>
      <c r="Q264" s="676"/>
      <c r="R264" s="676"/>
      <c r="S264" s="676"/>
      <c r="T264" s="676"/>
      <c r="U264" s="676"/>
      <c r="V264" s="676"/>
      <c r="W264" s="676"/>
      <c r="X264" s="676"/>
      <c r="Y264" s="676"/>
      <c r="Z264" s="676"/>
      <c r="AA264" s="664"/>
      <c r="AB264" s="664"/>
      <c r="AC264" s="664"/>
    </row>
    <row r="265" spans="1:68" ht="14.25" hidden="1" customHeight="1" x14ac:dyDescent="0.25">
      <c r="A265" s="675" t="s">
        <v>64</v>
      </c>
      <c r="B265" s="676"/>
      <c r="C265" s="676"/>
      <c r="D265" s="676"/>
      <c r="E265" s="676"/>
      <c r="F265" s="676"/>
      <c r="G265" s="676"/>
      <c r="H265" s="676"/>
      <c r="I265" s="676"/>
      <c r="J265" s="676"/>
      <c r="K265" s="676"/>
      <c r="L265" s="676"/>
      <c r="M265" s="676"/>
      <c r="N265" s="676"/>
      <c r="O265" s="676"/>
      <c r="P265" s="676"/>
      <c r="Q265" s="676"/>
      <c r="R265" s="676"/>
      <c r="S265" s="676"/>
      <c r="T265" s="676"/>
      <c r="U265" s="676"/>
      <c r="V265" s="676"/>
      <c r="W265" s="676"/>
      <c r="X265" s="676"/>
      <c r="Y265" s="676"/>
      <c r="Z265" s="676"/>
      <c r="AA265" s="665"/>
      <c r="AB265" s="665"/>
      <c r="AC265" s="665"/>
    </row>
    <row r="266" spans="1:68" ht="37.5" hidden="1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8"/>
      <c r="R266" s="678"/>
      <c r="S266" s="678"/>
      <c r="T266" s="679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8"/>
      <c r="R267" s="678"/>
      <c r="S267" s="678"/>
      <c r="T267" s="679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8"/>
      <c r="R268" s="678"/>
      <c r="S268" s="678"/>
      <c r="T268" s="679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102</v>
      </c>
      <c r="M269" s="33" t="s">
        <v>103</v>
      </c>
      <c r="N269" s="33"/>
      <c r="O269" s="32">
        <v>45</v>
      </c>
      <c r="P269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8"/>
      <c r="R269" s="678"/>
      <c r="S269" s="678"/>
      <c r="T269" s="679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104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8"/>
      <c r="R270" s="678"/>
      <c r="S270" s="678"/>
      <c r="T270" s="679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685"/>
      <c r="B271" s="676"/>
      <c r="C271" s="676"/>
      <c r="D271" s="676"/>
      <c r="E271" s="676"/>
      <c r="F271" s="676"/>
      <c r="G271" s="676"/>
      <c r="H271" s="676"/>
      <c r="I271" s="676"/>
      <c r="J271" s="676"/>
      <c r="K271" s="676"/>
      <c r="L271" s="676"/>
      <c r="M271" s="676"/>
      <c r="N271" s="676"/>
      <c r="O271" s="686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hidden="1" x14ac:dyDescent="0.2">
      <c r="A272" s="676"/>
      <c r="B272" s="676"/>
      <c r="C272" s="676"/>
      <c r="D272" s="676"/>
      <c r="E272" s="676"/>
      <c r="F272" s="676"/>
      <c r="G272" s="676"/>
      <c r="H272" s="676"/>
      <c r="I272" s="676"/>
      <c r="J272" s="676"/>
      <c r="K272" s="676"/>
      <c r="L272" s="676"/>
      <c r="M272" s="676"/>
      <c r="N272" s="676"/>
      <c r="O272" s="686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hidden="1" customHeight="1" x14ac:dyDescent="0.25">
      <c r="A273" s="703" t="s">
        <v>450</v>
      </c>
      <c r="B273" s="676"/>
      <c r="C273" s="676"/>
      <c r="D273" s="676"/>
      <c r="E273" s="676"/>
      <c r="F273" s="676"/>
      <c r="G273" s="676"/>
      <c r="H273" s="676"/>
      <c r="I273" s="676"/>
      <c r="J273" s="676"/>
      <c r="K273" s="676"/>
      <c r="L273" s="676"/>
      <c r="M273" s="676"/>
      <c r="N273" s="676"/>
      <c r="O273" s="676"/>
      <c r="P273" s="676"/>
      <c r="Q273" s="676"/>
      <c r="R273" s="676"/>
      <c r="S273" s="676"/>
      <c r="T273" s="676"/>
      <c r="U273" s="676"/>
      <c r="V273" s="676"/>
      <c r="W273" s="676"/>
      <c r="X273" s="676"/>
      <c r="Y273" s="676"/>
      <c r="Z273" s="676"/>
      <c r="AA273" s="664"/>
      <c r="AB273" s="664"/>
      <c r="AC273" s="664"/>
    </row>
    <row r="274" spans="1:68" ht="14.25" hidden="1" customHeight="1" x14ac:dyDescent="0.25">
      <c r="A274" s="675" t="s">
        <v>90</v>
      </c>
      <c r="B274" s="676"/>
      <c r="C274" s="676"/>
      <c r="D274" s="676"/>
      <c r="E274" s="676"/>
      <c r="F274" s="676"/>
      <c r="G274" s="676"/>
      <c r="H274" s="676"/>
      <c r="I274" s="676"/>
      <c r="J274" s="676"/>
      <c r="K274" s="676"/>
      <c r="L274" s="676"/>
      <c r="M274" s="676"/>
      <c r="N274" s="676"/>
      <c r="O274" s="676"/>
      <c r="P274" s="676"/>
      <c r="Q274" s="676"/>
      <c r="R274" s="676"/>
      <c r="S274" s="676"/>
      <c r="T274" s="676"/>
      <c r="U274" s="676"/>
      <c r="V274" s="676"/>
      <c r="W274" s="676"/>
      <c r="X274" s="676"/>
      <c r="Y274" s="676"/>
      <c r="Z274" s="676"/>
      <c r="AA274" s="665"/>
      <c r="AB274" s="665"/>
      <c r="AC274" s="665"/>
    </row>
    <row r="275" spans="1:68" ht="27" hidden="1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8"/>
      <c r="R275" s="678"/>
      <c r="S275" s="678"/>
      <c r="T275" s="679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85"/>
      <c r="B276" s="676"/>
      <c r="C276" s="676"/>
      <c r="D276" s="676"/>
      <c r="E276" s="676"/>
      <c r="F276" s="676"/>
      <c r="G276" s="676"/>
      <c r="H276" s="676"/>
      <c r="I276" s="676"/>
      <c r="J276" s="676"/>
      <c r="K276" s="676"/>
      <c r="L276" s="676"/>
      <c r="M276" s="676"/>
      <c r="N276" s="676"/>
      <c r="O276" s="686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hidden="1" x14ac:dyDescent="0.2">
      <c r="A277" s="676"/>
      <c r="B277" s="676"/>
      <c r="C277" s="676"/>
      <c r="D277" s="676"/>
      <c r="E277" s="676"/>
      <c r="F277" s="676"/>
      <c r="G277" s="676"/>
      <c r="H277" s="676"/>
      <c r="I277" s="676"/>
      <c r="J277" s="676"/>
      <c r="K277" s="676"/>
      <c r="L277" s="676"/>
      <c r="M277" s="676"/>
      <c r="N277" s="676"/>
      <c r="O277" s="686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hidden="1" customHeight="1" x14ac:dyDescent="0.25">
      <c r="A278" s="675" t="s">
        <v>146</v>
      </c>
      <c r="B278" s="676"/>
      <c r="C278" s="676"/>
      <c r="D278" s="676"/>
      <c r="E278" s="676"/>
      <c r="F278" s="676"/>
      <c r="G278" s="676"/>
      <c r="H278" s="676"/>
      <c r="I278" s="676"/>
      <c r="J278" s="676"/>
      <c r="K278" s="676"/>
      <c r="L278" s="676"/>
      <c r="M278" s="676"/>
      <c r="N278" s="676"/>
      <c r="O278" s="676"/>
      <c r="P278" s="676"/>
      <c r="Q278" s="676"/>
      <c r="R278" s="676"/>
      <c r="S278" s="676"/>
      <c r="T278" s="676"/>
      <c r="U278" s="676"/>
      <c r="V278" s="676"/>
      <c r="W278" s="676"/>
      <c r="X278" s="676"/>
      <c r="Y278" s="676"/>
      <c r="Z278" s="676"/>
      <c r="AA278" s="665"/>
      <c r="AB278" s="665"/>
      <c r="AC278" s="665"/>
    </row>
    <row r="279" spans="1:68" ht="27" hidden="1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8"/>
      <c r="R279" s="678"/>
      <c r="S279" s="678"/>
      <c r="T279" s="679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685"/>
      <c r="B280" s="676"/>
      <c r="C280" s="676"/>
      <c r="D280" s="676"/>
      <c r="E280" s="676"/>
      <c r="F280" s="676"/>
      <c r="G280" s="676"/>
      <c r="H280" s="676"/>
      <c r="I280" s="676"/>
      <c r="J280" s="676"/>
      <c r="K280" s="676"/>
      <c r="L280" s="676"/>
      <c r="M280" s="676"/>
      <c r="N280" s="676"/>
      <c r="O280" s="686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hidden="1" x14ac:dyDescent="0.2">
      <c r="A281" s="676"/>
      <c r="B281" s="676"/>
      <c r="C281" s="676"/>
      <c r="D281" s="676"/>
      <c r="E281" s="676"/>
      <c r="F281" s="676"/>
      <c r="G281" s="676"/>
      <c r="H281" s="676"/>
      <c r="I281" s="676"/>
      <c r="J281" s="676"/>
      <c r="K281" s="676"/>
      <c r="L281" s="676"/>
      <c r="M281" s="676"/>
      <c r="N281" s="676"/>
      <c r="O281" s="686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hidden="1" customHeight="1" x14ac:dyDescent="0.25">
      <c r="A282" s="675" t="s">
        <v>64</v>
      </c>
      <c r="B282" s="676"/>
      <c r="C282" s="676"/>
      <c r="D282" s="676"/>
      <c r="E282" s="676"/>
      <c r="F282" s="676"/>
      <c r="G282" s="676"/>
      <c r="H282" s="676"/>
      <c r="I282" s="676"/>
      <c r="J282" s="676"/>
      <c r="K282" s="676"/>
      <c r="L282" s="676"/>
      <c r="M282" s="676"/>
      <c r="N282" s="676"/>
      <c r="O282" s="676"/>
      <c r="P282" s="676"/>
      <c r="Q282" s="676"/>
      <c r="R282" s="676"/>
      <c r="S282" s="676"/>
      <c r="T282" s="676"/>
      <c r="U282" s="676"/>
      <c r="V282" s="676"/>
      <c r="W282" s="676"/>
      <c r="X282" s="676"/>
      <c r="Y282" s="676"/>
      <c r="Z282" s="676"/>
      <c r="AA282" s="665"/>
      <c r="AB282" s="665"/>
      <c r="AC282" s="665"/>
    </row>
    <row r="283" spans="1:68" ht="27" hidden="1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8"/>
      <c r="R283" s="678"/>
      <c r="S283" s="678"/>
      <c r="T283" s="679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685"/>
      <c r="B284" s="676"/>
      <c r="C284" s="676"/>
      <c r="D284" s="676"/>
      <c r="E284" s="676"/>
      <c r="F284" s="676"/>
      <c r="G284" s="676"/>
      <c r="H284" s="676"/>
      <c r="I284" s="676"/>
      <c r="J284" s="676"/>
      <c r="K284" s="676"/>
      <c r="L284" s="676"/>
      <c r="M284" s="676"/>
      <c r="N284" s="676"/>
      <c r="O284" s="686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hidden="1" x14ac:dyDescent="0.2">
      <c r="A285" s="676"/>
      <c r="B285" s="676"/>
      <c r="C285" s="676"/>
      <c r="D285" s="676"/>
      <c r="E285" s="676"/>
      <c r="F285" s="676"/>
      <c r="G285" s="676"/>
      <c r="H285" s="676"/>
      <c r="I285" s="676"/>
      <c r="J285" s="676"/>
      <c r="K285" s="676"/>
      <c r="L285" s="676"/>
      <c r="M285" s="676"/>
      <c r="N285" s="676"/>
      <c r="O285" s="686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hidden="1" customHeight="1" x14ac:dyDescent="0.25">
      <c r="A286" s="703" t="s">
        <v>460</v>
      </c>
      <c r="B286" s="676"/>
      <c r="C286" s="676"/>
      <c r="D286" s="676"/>
      <c r="E286" s="676"/>
      <c r="F286" s="676"/>
      <c r="G286" s="676"/>
      <c r="H286" s="676"/>
      <c r="I286" s="676"/>
      <c r="J286" s="676"/>
      <c r="K286" s="676"/>
      <c r="L286" s="676"/>
      <c r="M286" s="676"/>
      <c r="N286" s="676"/>
      <c r="O286" s="676"/>
      <c r="P286" s="676"/>
      <c r="Q286" s="676"/>
      <c r="R286" s="676"/>
      <c r="S286" s="676"/>
      <c r="T286" s="676"/>
      <c r="U286" s="676"/>
      <c r="V286" s="676"/>
      <c r="W286" s="676"/>
      <c r="X286" s="676"/>
      <c r="Y286" s="676"/>
      <c r="Z286" s="676"/>
      <c r="AA286" s="664"/>
      <c r="AB286" s="664"/>
      <c r="AC286" s="664"/>
    </row>
    <row r="287" spans="1:68" ht="14.25" hidden="1" customHeight="1" x14ac:dyDescent="0.25">
      <c r="A287" s="675" t="s">
        <v>64</v>
      </c>
      <c r="B287" s="676"/>
      <c r="C287" s="676"/>
      <c r="D287" s="676"/>
      <c r="E287" s="676"/>
      <c r="F287" s="676"/>
      <c r="G287" s="676"/>
      <c r="H287" s="676"/>
      <c r="I287" s="676"/>
      <c r="J287" s="676"/>
      <c r="K287" s="676"/>
      <c r="L287" s="676"/>
      <c r="M287" s="676"/>
      <c r="N287" s="676"/>
      <c r="O287" s="676"/>
      <c r="P287" s="676"/>
      <c r="Q287" s="676"/>
      <c r="R287" s="676"/>
      <c r="S287" s="676"/>
      <c r="T287" s="676"/>
      <c r="U287" s="676"/>
      <c r="V287" s="676"/>
      <c r="W287" s="676"/>
      <c r="X287" s="676"/>
      <c r="Y287" s="676"/>
      <c r="Z287" s="676"/>
      <c r="AA287" s="665"/>
      <c r="AB287" s="665"/>
      <c r="AC287" s="665"/>
    </row>
    <row r="288" spans="1:68" ht="27" hidden="1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8"/>
      <c r="R288" s="678"/>
      <c r="S288" s="678"/>
      <c r="T288" s="679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8"/>
      <c r="R289" s="678"/>
      <c r="S289" s="678"/>
      <c r="T289" s="679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85"/>
      <c r="B290" s="676"/>
      <c r="C290" s="676"/>
      <c r="D290" s="676"/>
      <c r="E290" s="676"/>
      <c r="F290" s="676"/>
      <c r="G290" s="676"/>
      <c r="H290" s="676"/>
      <c r="I290" s="676"/>
      <c r="J290" s="676"/>
      <c r="K290" s="676"/>
      <c r="L290" s="676"/>
      <c r="M290" s="676"/>
      <c r="N290" s="676"/>
      <c r="O290" s="686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hidden="1" x14ac:dyDescent="0.2">
      <c r="A291" s="676"/>
      <c r="B291" s="676"/>
      <c r="C291" s="676"/>
      <c r="D291" s="676"/>
      <c r="E291" s="676"/>
      <c r="F291" s="676"/>
      <c r="G291" s="676"/>
      <c r="H291" s="676"/>
      <c r="I291" s="676"/>
      <c r="J291" s="676"/>
      <c r="K291" s="676"/>
      <c r="L291" s="676"/>
      <c r="M291" s="676"/>
      <c r="N291" s="676"/>
      <c r="O291" s="686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hidden="1" customHeight="1" x14ac:dyDescent="0.25">
      <c r="A292" s="703" t="s">
        <v>467</v>
      </c>
      <c r="B292" s="676"/>
      <c r="C292" s="676"/>
      <c r="D292" s="676"/>
      <c r="E292" s="676"/>
      <c r="F292" s="676"/>
      <c r="G292" s="676"/>
      <c r="H292" s="676"/>
      <c r="I292" s="676"/>
      <c r="J292" s="676"/>
      <c r="K292" s="676"/>
      <c r="L292" s="676"/>
      <c r="M292" s="676"/>
      <c r="N292" s="676"/>
      <c r="O292" s="676"/>
      <c r="P292" s="676"/>
      <c r="Q292" s="676"/>
      <c r="R292" s="676"/>
      <c r="S292" s="676"/>
      <c r="T292" s="676"/>
      <c r="U292" s="676"/>
      <c r="V292" s="676"/>
      <c r="W292" s="676"/>
      <c r="X292" s="676"/>
      <c r="Y292" s="676"/>
      <c r="Z292" s="676"/>
      <c r="AA292" s="664"/>
      <c r="AB292" s="664"/>
      <c r="AC292" s="664"/>
    </row>
    <row r="293" spans="1:68" ht="14.25" hidden="1" customHeight="1" x14ac:dyDescent="0.25">
      <c r="A293" s="675" t="s">
        <v>90</v>
      </c>
      <c r="B293" s="676"/>
      <c r="C293" s="676"/>
      <c r="D293" s="676"/>
      <c r="E293" s="676"/>
      <c r="F293" s="676"/>
      <c r="G293" s="676"/>
      <c r="H293" s="676"/>
      <c r="I293" s="676"/>
      <c r="J293" s="676"/>
      <c r="K293" s="676"/>
      <c r="L293" s="676"/>
      <c r="M293" s="676"/>
      <c r="N293" s="676"/>
      <c r="O293" s="676"/>
      <c r="P293" s="676"/>
      <c r="Q293" s="676"/>
      <c r="R293" s="676"/>
      <c r="S293" s="676"/>
      <c r="T293" s="676"/>
      <c r="U293" s="676"/>
      <c r="V293" s="676"/>
      <c r="W293" s="676"/>
      <c r="X293" s="676"/>
      <c r="Y293" s="676"/>
      <c r="Z293" s="676"/>
      <c r="AA293" s="665"/>
      <c r="AB293" s="665"/>
      <c r="AC293" s="665"/>
    </row>
    <row r="294" spans="1:68" ht="27" hidden="1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8"/>
      <c r="R294" s="678"/>
      <c r="S294" s="678"/>
      <c r="T294" s="679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85"/>
      <c r="B295" s="676"/>
      <c r="C295" s="676"/>
      <c r="D295" s="676"/>
      <c r="E295" s="676"/>
      <c r="F295" s="676"/>
      <c r="G295" s="676"/>
      <c r="H295" s="676"/>
      <c r="I295" s="676"/>
      <c r="J295" s="676"/>
      <c r="K295" s="676"/>
      <c r="L295" s="676"/>
      <c r="M295" s="676"/>
      <c r="N295" s="676"/>
      <c r="O295" s="686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hidden="1" x14ac:dyDescent="0.2">
      <c r="A296" s="676"/>
      <c r="B296" s="676"/>
      <c r="C296" s="676"/>
      <c r="D296" s="676"/>
      <c r="E296" s="676"/>
      <c r="F296" s="676"/>
      <c r="G296" s="676"/>
      <c r="H296" s="676"/>
      <c r="I296" s="676"/>
      <c r="J296" s="676"/>
      <c r="K296" s="676"/>
      <c r="L296" s="676"/>
      <c r="M296" s="676"/>
      <c r="N296" s="676"/>
      <c r="O296" s="686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hidden="1" customHeight="1" x14ac:dyDescent="0.25">
      <c r="A297" s="675" t="s">
        <v>146</v>
      </c>
      <c r="B297" s="676"/>
      <c r="C297" s="676"/>
      <c r="D297" s="676"/>
      <c r="E297" s="676"/>
      <c r="F297" s="676"/>
      <c r="G297" s="676"/>
      <c r="H297" s="676"/>
      <c r="I297" s="676"/>
      <c r="J297" s="676"/>
      <c r="K297" s="676"/>
      <c r="L297" s="676"/>
      <c r="M297" s="676"/>
      <c r="N297" s="676"/>
      <c r="O297" s="676"/>
      <c r="P297" s="676"/>
      <c r="Q297" s="676"/>
      <c r="R297" s="676"/>
      <c r="S297" s="676"/>
      <c r="T297" s="676"/>
      <c r="U297" s="676"/>
      <c r="V297" s="676"/>
      <c r="W297" s="676"/>
      <c r="X297" s="676"/>
      <c r="Y297" s="676"/>
      <c r="Z297" s="676"/>
      <c r="AA297" s="665"/>
      <c r="AB297" s="665"/>
      <c r="AC297" s="665"/>
    </row>
    <row r="298" spans="1:68" ht="27" hidden="1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10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8"/>
      <c r="R298" s="678"/>
      <c r="S298" s="678"/>
      <c r="T298" s="679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8"/>
      <c r="R299" s="678"/>
      <c r="S299" s="678"/>
      <c r="T299" s="679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85"/>
      <c r="B300" s="676"/>
      <c r="C300" s="676"/>
      <c r="D300" s="676"/>
      <c r="E300" s="676"/>
      <c r="F300" s="676"/>
      <c r="G300" s="676"/>
      <c r="H300" s="676"/>
      <c r="I300" s="676"/>
      <c r="J300" s="676"/>
      <c r="K300" s="676"/>
      <c r="L300" s="676"/>
      <c r="M300" s="676"/>
      <c r="N300" s="676"/>
      <c r="O300" s="686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hidden="1" x14ac:dyDescent="0.2">
      <c r="A301" s="676"/>
      <c r="B301" s="676"/>
      <c r="C301" s="676"/>
      <c r="D301" s="676"/>
      <c r="E301" s="676"/>
      <c r="F301" s="676"/>
      <c r="G301" s="676"/>
      <c r="H301" s="676"/>
      <c r="I301" s="676"/>
      <c r="J301" s="676"/>
      <c r="K301" s="676"/>
      <c r="L301" s="676"/>
      <c r="M301" s="676"/>
      <c r="N301" s="676"/>
      <c r="O301" s="686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hidden="1" customHeight="1" x14ac:dyDescent="0.25">
      <c r="A302" s="703" t="s">
        <v>475</v>
      </c>
      <c r="B302" s="676"/>
      <c r="C302" s="676"/>
      <c r="D302" s="676"/>
      <c r="E302" s="676"/>
      <c r="F302" s="676"/>
      <c r="G302" s="676"/>
      <c r="H302" s="676"/>
      <c r="I302" s="676"/>
      <c r="J302" s="676"/>
      <c r="K302" s="676"/>
      <c r="L302" s="676"/>
      <c r="M302" s="676"/>
      <c r="N302" s="676"/>
      <c r="O302" s="676"/>
      <c r="P302" s="676"/>
      <c r="Q302" s="676"/>
      <c r="R302" s="676"/>
      <c r="S302" s="676"/>
      <c r="T302" s="676"/>
      <c r="U302" s="676"/>
      <c r="V302" s="676"/>
      <c r="W302" s="676"/>
      <c r="X302" s="676"/>
      <c r="Y302" s="676"/>
      <c r="Z302" s="676"/>
      <c r="AA302" s="664"/>
      <c r="AB302" s="664"/>
      <c r="AC302" s="664"/>
    </row>
    <row r="303" spans="1:68" ht="14.25" hidden="1" customHeight="1" x14ac:dyDescent="0.25">
      <c r="A303" s="675" t="s">
        <v>90</v>
      </c>
      <c r="B303" s="676"/>
      <c r="C303" s="676"/>
      <c r="D303" s="676"/>
      <c r="E303" s="676"/>
      <c r="F303" s="676"/>
      <c r="G303" s="676"/>
      <c r="H303" s="676"/>
      <c r="I303" s="676"/>
      <c r="J303" s="676"/>
      <c r="K303" s="676"/>
      <c r="L303" s="676"/>
      <c r="M303" s="676"/>
      <c r="N303" s="676"/>
      <c r="O303" s="676"/>
      <c r="P303" s="676"/>
      <c r="Q303" s="676"/>
      <c r="R303" s="676"/>
      <c r="S303" s="676"/>
      <c r="T303" s="676"/>
      <c r="U303" s="676"/>
      <c r="V303" s="676"/>
      <c r="W303" s="676"/>
      <c r="X303" s="676"/>
      <c r="Y303" s="676"/>
      <c r="Z303" s="676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8"/>
      <c r="R304" s="678"/>
      <c r="S304" s="678"/>
      <c r="T304" s="679"/>
      <c r="U304" s="34"/>
      <c r="V304" s="34"/>
      <c r="W304" s="35" t="s">
        <v>69</v>
      </c>
      <c r="X304" s="669">
        <v>10</v>
      </c>
      <c r="Y304" s="670">
        <f t="shared" ref="Y304:Y310" si="47">IFERROR(IF(X304="",0,CEILING((X304/$H304),1)*$H304),"")</f>
        <v>10.8</v>
      </c>
      <c r="Z304" s="36">
        <f>IFERROR(IF(Y304=0,"",ROUNDUP(Y304/H304,0)*0.01898),"")</f>
        <v>1.898E-2</v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10.402777777777777</v>
      </c>
      <c r="BN304" s="64">
        <f t="shared" ref="BN304:BN310" si="49">IFERROR(Y304*I304/H304,"0")</f>
        <v>11.234999999999999</v>
      </c>
      <c r="BO304" s="64">
        <f t="shared" ref="BO304:BO310" si="50">IFERROR(1/J304*(X304/H304),"0")</f>
        <v>1.4467592592592591E-2</v>
      </c>
      <c r="BP304" s="64">
        <f t="shared" ref="BP304:BP310" si="51">IFERROR(1/J304*(Y304/H304),"0")</f>
        <v>1.5625E-2</v>
      </c>
    </row>
    <row r="305" spans="1:68" ht="27" hidden="1" customHeight="1" x14ac:dyDescent="0.25">
      <c r="A305" s="54" t="s">
        <v>479</v>
      </c>
      <c r="B305" s="54" t="s">
        <v>480</v>
      </c>
      <c r="C305" s="31">
        <v>4301011911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11.28</v>
      </c>
      <c r="J305" s="32">
        <v>48</v>
      </c>
      <c r="K305" s="32" t="s">
        <v>93</v>
      </c>
      <c r="L305" s="32"/>
      <c r="M305" s="33" t="s">
        <v>381</v>
      </c>
      <c r="N305" s="33"/>
      <c r="O305" s="32">
        <v>55</v>
      </c>
      <c r="P305" s="83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8"/>
      <c r="R305" s="678"/>
      <c r="S305" s="678"/>
      <c r="T305" s="679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IFERROR(IF(Y305=0,"",ROUNDUP(Y305/H305,0)*0.02039),"")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4301012016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11.234999999999999</v>
      </c>
      <c r="J306" s="32">
        <v>64</v>
      </c>
      <c r="K306" s="32" t="s">
        <v>93</v>
      </c>
      <c r="L306" s="32" t="s">
        <v>118</v>
      </c>
      <c r="M306" s="33" t="s">
        <v>103</v>
      </c>
      <c r="N306" s="33"/>
      <c r="O306" s="32">
        <v>55</v>
      </c>
      <c r="P306" s="9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8"/>
      <c r="R306" s="678"/>
      <c r="S306" s="678"/>
      <c r="T306" s="679"/>
      <c r="U306" s="34"/>
      <c r="V306" s="34"/>
      <c r="W306" s="35" t="s">
        <v>69</v>
      </c>
      <c r="X306" s="669">
        <v>70</v>
      </c>
      <c r="Y306" s="670">
        <f t="shared" si="47"/>
        <v>75.600000000000009</v>
      </c>
      <c r="Z306" s="36">
        <f>IFERROR(IF(Y306=0,"",ROUNDUP(Y306/H306,0)*0.01898),"")</f>
        <v>0.13286000000000001</v>
      </c>
      <c r="AA306" s="56"/>
      <c r="AB306" s="57"/>
      <c r="AC306" s="359" t="s">
        <v>483</v>
      </c>
      <c r="AG306" s="64"/>
      <c r="AJ306" s="68" t="s">
        <v>120</v>
      </c>
      <c r="AK306" s="68">
        <v>691.2</v>
      </c>
      <c r="BB306" s="360" t="s">
        <v>1</v>
      </c>
      <c r="BM306" s="64">
        <f t="shared" si="48"/>
        <v>72.819444444444429</v>
      </c>
      <c r="BN306" s="64">
        <f t="shared" si="49"/>
        <v>78.64500000000001</v>
      </c>
      <c r="BO306" s="64">
        <f t="shared" si="50"/>
        <v>0.10127314814814814</v>
      </c>
      <c r="BP306" s="64">
        <f t="shared" si="51"/>
        <v>0.109375</v>
      </c>
    </row>
    <row r="307" spans="1:68" ht="37.5" hidden="1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8"/>
      <c r="R307" s="678"/>
      <c r="S307" s="678"/>
      <c r="T307" s="679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3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8"/>
      <c r="R308" s="678"/>
      <c r="S308" s="678"/>
      <c r="T308" s="679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8"/>
      <c r="R309" s="678"/>
      <c r="S309" s="678"/>
      <c r="T309" s="679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8"/>
      <c r="R310" s="678"/>
      <c r="S310" s="678"/>
      <c r="T310" s="679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483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5"/>
      <c r="B311" s="676"/>
      <c r="C311" s="676"/>
      <c r="D311" s="676"/>
      <c r="E311" s="676"/>
      <c r="F311" s="676"/>
      <c r="G311" s="676"/>
      <c r="H311" s="676"/>
      <c r="I311" s="676"/>
      <c r="J311" s="676"/>
      <c r="K311" s="676"/>
      <c r="L311" s="676"/>
      <c r="M311" s="676"/>
      <c r="N311" s="676"/>
      <c r="O311" s="686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7.4074074074074066</v>
      </c>
      <c r="Y311" s="671">
        <f>IFERROR(Y304/H304,"0")+IFERROR(Y305/H305,"0")+IFERROR(Y306/H306,"0")+IFERROR(Y307/H307,"0")+IFERROR(Y308/H308,"0")+IFERROR(Y309/H309,"0")+IFERROR(Y310/H310,"0")</f>
        <v>8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0.15184</v>
      </c>
      <c r="AA311" s="672"/>
      <c r="AB311" s="672"/>
      <c r="AC311" s="672"/>
    </row>
    <row r="312" spans="1:68" x14ac:dyDescent="0.2">
      <c r="A312" s="676"/>
      <c r="B312" s="676"/>
      <c r="C312" s="676"/>
      <c r="D312" s="676"/>
      <c r="E312" s="676"/>
      <c r="F312" s="676"/>
      <c r="G312" s="676"/>
      <c r="H312" s="676"/>
      <c r="I312" s="676"/>
      <c r="J312" s="676"/>
      <c r="K312" s="676"/>
      <c r="L312" s="676"/>
      <c r="M312" s="676"/>
      <c r="N312" s="676"/>
      <c r="O312" s="686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80</v>
      </c>
      <c r="Y312" s="671">
        <f>IFERROR(SUM(Y304:Y310),"0")</f>
        <v>86.4</v>
      </c>
      <c r="Z312" s="37"/>
      <c r="AA312" s="672"/>
      <c r="AB312" s="672"/>
      <c r="AC312" s="672"/>
    </row>
    <row r="313" spans="1:68" ht="14.25" hidden="1" customHeight="1" x14ac:dyDescent="0.25">
      <c r="A313" s="675" t="s">
        <v>146</v>
      </c>
      <c r="B313" s="676"/>
      <c r="C313" s="676"/>
      <c r="D313" s="676"/>
      <c r="E313" s="676"/>
      <c r="F313" s="676"/>
      <c r="G313" s="676"/>
      <c r="H313" s="676"/>
      <c r="I313" s="676"/>
      <c r="J313" s="676"/>
      <c r="K313" s="676"/>
      <c r="L313" s="676"/>
      <c r="M313" s="676"/>
      <c r="N313" s="676"/>
      <c r="O313" s="676"/>
      <c r="P313" s="676"/>
      <c r="Q313" s="676"/>
      <c r="R313" s="676"/>
      <c r="S313" s="676"/>
      <c r="T313" s="676"/>
      <c r="U313" s="676"/>
      <c r="V313" s="676"/>
      <c r="W313" s="676"/>
      <c r="X313" s="676"/>
      <c r="Y313" s="676"/>
      <c r="Z313" s="676"/>
      <c r="AA313" s="665"/>
      <c r="AB313" s="665"/>
      <c r="AC313" s="665"/>
    </row>
    <row r="314" spans="1:68" ht="27" hidden="1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8"/>
      <c r="R314" s="678"/>
      <c r="S314" s="678"/>
      <c r="T314" s="679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8"/>
      <c r="R315" s="678"/>
      <c r="S315" s="678"/>
      <c r="T315" s="679"/>
      <c r="U315" s="34"/>
      <c r="V315" s="34"/>
      <c r="W315" s="35" t="s">
        <v>69</v>
      </c>
      <c r="X315" s="669">
        <v>50</v>
      </c>
      <c r="Y315" s="670">
        <f>IFERROR(IF(X315="",0,CEILING((X315/$H315),1)*$H315),"")</f>
        <v>50.400000000000006</v>
      </c>
      <c r="Z315" s="36">
        <f>IFERROR(IF(Y315=0,"",ROUNDUP(Y315/H315,0)*0.00902),"")</f>
        <v>0.10824</v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53.214285714285715</v>
      </c>
      <c r="BN315" s="64">
        <f>IFERROR(Y315*I315/H315,"0")</f>
        <v>53.64</v>
      </c>
      <c r="BO315" s="64">
        <f>IFERROR(1/J315*(X315/H315),"0")</f>
        <v>9.0187590187590191E-2</v>
      </c>
      <c r="BP315" s="64">
        <f>IFERROR(1/J315*(Y315/H315),"0")</f>
        <v>9.0909090909090912E-2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8"/>
      <c r="R316" s="678"/>
      <c r="S316" s="678"/>
      <c r="T316" s="679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8"/>
      <c r="R317" s="678"/>
      <c r="S317" s="678"/>
      <c r="T317" s="679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5"/>
      <c r="B318" s="676"/>
      <c r="C318" s="676"/>
      <c r="D318" s="676"/>
      <c r="E318" s="676"/>
      <c r="F318" s="676"/>
      <c r="G318" s="676"/>
      <c r="H318" s="676"/>
      <c r="I318" s="676"/>
      <c r="J318" s="676"/>
      <c r="K318" s="676"/>
      <c r="L318" s="676"/>
      <c r="M318" s="676"/>
      <c r="N318" s="676"/>
      <c r="O318" s="686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11.904761904761905</v>
      </c>
      <c r="Y318" s="671">
        <f>IFERROR(Y314/H314,"0")+IFERROR(Y315/H315,"0")+IFERROR(Y316/H316,"0")+IFERROR(Y317/H317,"0")</f>
        <v>12</v>
      </c>
      <c r="Z318" s="671">
        <f>IFERROR(IF(Z314="",0,Z314),"0")+IFERROR(IF(Z315="",0,Z315),"0")+IFERROR(IF(Z316="",0,Z316),"0")+IFERROR(IF(Z317="",0,Z317),"0")</f>
        <v>0.10824</v>
      </c>
      <c r="AA318" s="672"/>
      <c r="AB318" s="672"/>
      <c r="AC318" s="672"/>
    </row>
    <row r="319" spans="1:68" x14ac:dyDescent="0.2">
      <c r="A319" s="676"/>
      <c r="B319" s="676"/>
      <c r="C319" s="676"/>
      <c r="D319" s="676"/>
      <c r="E319" s="676"/>
      <c r="F319" s="676"/>
      <c r="G319" s="676"/>
      <c r="H319" s="676"/>
      <c r="I319" s="676"/>
      <c r="J319" s="676"/>
      <c r="K319" s="676"/>
      <c r="L319" s="676"/>
      <c r="M319" s="676"/>
      <c r="N319" s="676"/>
      <c r="O319" s="686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50</v>
      </c>
      <c r="Y319" s="671">
        <f>IFERROR(SUM(Y314:Y317),"0")</f>
        <v>50.400000000000006</v>
      </c>
      <c r="Z319" s="37"/>
      <c r="AA319" s="672"/>
      <c r="AB319" s="672"/>
      <c r="AC319" s="672"/>
    </row>
    <row r="320" spans="1:68" ht="14.25" hidden="1" customHeight="1" x14ac:dyDescent="0.25">
      <c r="A320" s="675" t="s">
        <v>64</v>
      </c>
      <c r="B320" s="676"/>
      <c r="C320" s="676"/>
      <c r="D320" s="676"/>
      <c r="E320" s="676"/>
      <c r="F320" s="676"/>
      <c r="G320" s="676"/>
      <c r="H320" s="676"/>
      <c r="I320" s="676"/>
      <c r="J320" s="676"/>
      <c r="K320" s="676"/>
      <c r="L320" s="676"/>
      <c r="M320" s="676"/>
      <c r="N320" s="676"/>
      <c r="O320" s="676"/>
      <c r="P320" s="676"/>
      <c r="Q320" s="676"/>
      <c r="R320" s="676"/>
      <c r="S320" s="676"/>
      <c r="T320" s="676"/>
      <c r="U320" s="676"/>
      <c r="V320" s="676"/>
      <c r="W320" s="676"/>
      <c r="X320" s="676"/>
      <c r="Y320" s="676"/>
      <c r="Z320" s="676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8"/>
      <c r="R321" s="678"/>
      <c r="S321" s="678"/>
      <c r="T321" s="679"/>
      <c r="U321" s="34"/>
      <c r="V321" s="34"/>
      <c r="W321" s="35" t="s">
        <v>69</v>
      </c>
      <c r="X321" s="669">
        <v>100</v>
      </c>
      <c r="Y321" s="670">
        <f>IFERROR(IF(X321="",0,CEILING((X321/$H321),1)*$H321),"")</f>
        <v>101.39999999999999</v>
      </c>
      <c r="Z321" s="36">
        <f>IFERROR(IF(Y321=0,"",ROUNDUP(Y321/H321,0)*0.01898),"")</f>
        <v>0.24674000000000001</v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106.57692307692309</v>
      </c>
      <c r="BN321" s="64">
        <f>IFERROR(Y321*I321/H321,"0")</f>
        <v>108.06899999999999</v>
      </c>
      <c r="BO321" s="64">
        <f>IFERROR(1/J321*(X321/H321),"0")</f>
        <v>0.20032051282051283</v>
      </c>
      <c r="BP321" s="64">
        <f>IFERROR(1/J321*(Y321/H321),"0")</f>
        <v>0.203125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8"/>
      <c r="R322" s="678"/>
      <c r="S322" s="678"/>
      <c r="T322" s="679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8"/>
      <c r="R323" s="678"/>
      <c r="S323" s="678"/>
      <c r="T323" s="679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8"/>
      <c r="R324" s="678"/>
      <c r="S324" s="678"/>
      <c r="T324" s="679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hidden="1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8"/>
      <c r="R325" s="678"/>
      <c r="S325" s="678"/>
      <c r="T325" s="679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5"/>
      <c r="B326" s="676"/>
      <c r="C326" s="676"/>
      <c r="D326" s="676"/>
      <c r="E326" s="676"/>
      <c r="F326" s="676"/>
      <c r="G326" s="676"/>
      <c r="H326" s="676"/>
      <c r="I326" s="676"/>
      <c r="J326" s="676"/>
      <c r="K326" s="676"/>
      <c r="L326" s="676"/>
      <c r="M326" s="676"/>
      <c r="N326" s="676"/>
      <c r="O326" s="686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12.820512820512821</v>
      </c>
      <c r="Y326" s="671">
        <f>IFERROR(Y321/H321,"0")+IFERROR(Y322/H322,"0")+IFERROR(Y323/H323,"0")+IFERROR(Y324/H324,"0")+IFERROR(Y325/H325,"0")</f>
        <v>13</v>
      </c>
      <c r="Z326" s="671">
        <f>IFERROR(IF(Z321="",0,Z321),"0")+IFERROR(IF(Z322="",0,Z322),"0")+IFERROR(IF(Z323="",0,Z323),"0")+IFERROR(IF(Z324="",0,Z324),"0")+IFERROR(IF(Z325="",0,Z325),"0")</f>
        <v>0.24674000000000001</v>
      </c>
      <c r="AA326" s="672"/>
      <c r="AB326" s="672"/>
      <c r="AC326" s="672"/>
    </row>
    <row r="327" spans="1:68" x14ac:dyDescent="0.2">
      <c r="A327" s="676"/>
      <c r="B327" s="676"/>
      <c r="C327" s="676"/>
      <c r="D327" s="676"/>
      <c r="E327" s="676"/>
      <c r="F327" s="676"/>
      <c r="G327" s="676"/>
      <c r="H327" s="676"/>
      <c r="I327" s="676"/>
      <c r="J327" s="676"/>
      <c r="K327" s="676"/>
      <c r="L327" s="676"/>
      <c r="M327" s="676"/>
      <c r="N327" s="676"/>
      <c r="O327" s="686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100</v>
      </c>
      <c r="Y327" s="671">
        <f>IFERROR(SUM(Y321:Y325),"0")</f>
        <v>101.39999999999999</v>
      </c>
      <c r="Z327" s="37"/>
      <c r="AA327" s="672"/>
      <c r="AB327" s="672"/>
      <c r="AC327" s="672"/>
    </row>
    <row r="328" spans="1:68" ht="14.25" hidden="1" customHeight="1" x14ac:dyDescent="0.25">
      <c r="A328" s="675" t="s">
        <v>172</v>
      </c>
      <c r="B328" s="676"/>
      <c r="C328" s="676"/>
      <c r="D328" s="676"/>
      <c r="E328" s="676"/>
      <c r="F328" s="676"/>
      <c r="G328" s="676"/>
      <c r="H328" s="676"/>
      <c r="I328" s="676"/>
      <c r="J328" s="676"/>
      <c r="K328" s="676"/>
      <c r="L328" s="676"/>
      <c r="M328" s="676"/>
      <c r="N328" s="676"/>
      <c r="O328" s="676"/>
      <c r="P328" s="676"/>
      <c r="Q328" s="676"/>
      <c r="R328" s="676"/>
      <c r="S328" s="676"/>
      <c r="T328" s="676"/>
      <c r="U328" s="676"/>
      <c r="V328" s="676"/>
      <c r="W328" s="676"/>
      <c r="X328" s="676"/>
      <c r="Y328" s="676"/>
      <c r="Z328" s="676"/>
      <c r="AA328" s="665"/>
      <c r="AB328" s="665"/>
      <c r="AC328" s="665"/>
    </row>
    <row r="329" spans="1:68" ht="27" hidden="1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8"/>
      <c r="R329" s="678"/>
      <c r="S329" s="678"/>
      <c r="T329" s="679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8"/>
      <c r="R330" s="678"/>
      <c r="S330" s="678"/>
      <c r="T330" s="679"/>
      <c r="U330" s="34"/>
      <c r="V330" s="34"/>
      <c r="W330" s="35" t="s">
        <v>69</v>
      </c>
      <c r="X330" s="669">
        <v>80</v>
      </c>
      <c r="Y330" s="670">
        <f>IFERROR(IF(X330="",0,CEILING((X330/$H330),1)*$H330),"")</f>
        <v>85.8</v>
      </c>
      <c r="Z330" s="36">
        <f>IFERROR(IF(Y330=0,"",ROUNDUP(Y330/H330,0)*0.01898),"")</f>
        <v>0.20877999999999999</v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85.32307692307694</v>
      </c>
      <c r="BN330" s="64">
        <f>IFERROR(Y330*I330/H330,"0")</f>
        <v>91.509000000000015</v>
      </c>
      <c r="BO330" s="64">
        <f>IFERROR(1/J330*(X330/H330),"0")</f>
        <v>0.16025641025641027</v>
      </c>
      <c r="BP330" s="64">
        <f>IFERROR(1/J330*(Y330/H330),"0")</f>
        <v>0.171875</v>
      </c>
    </row>
    <row r="331" spans="1:68" ht="16.5" hidden="1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4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8"/>
      <c r="R331" s="678"/>
      <c r="S331" s="678"/>
      <c r="T331" s="679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5"/>
      <c r="B332" s="676"/>
      <c r="C332" s="676"/>
      <c r="D332" s="676"/>
      <c r="E332" s="676"/>
      <c r="F332" s="676"/>
      <c r="G332" s="676"/>
      <c r="H332" s="676"/>
      <c r="I332" s="676"/>
      <c r="J332" s="676"/>
      <c r="K332" s="676"/>
      <c r="L332" s="676"/>
      <c r="M332" s="676"/>
      <c r="N332" s="676"/>
      <c r="O332" s="686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10.256410256410257</v>
      </c>
      <c r="Y332" s="671">
        <f>IFERROR(Y329/H329,"0")+IFERROR(Y330/H330,"0")+IFERROR(Y331/H331,"0")</f>
        <v>11</v>
      </c>
      <c r="Z332" s="671">
        <f>IFERROR(IF(Z329="",0,Z329),"0")+IFERROR(IF(Z330="",0,Z330),"0")+IFERROR(IF(Z331="",0,Z331),"0")</f>
        <v>0.20877999999999999</v>
      </c>
      <c r="AA332" s="672"/>
      <c r="AB332" s="672"/>
      <c r="AC332" s="672"/>
    </row>
    <row r="333" spans="1:68" x14ac:dyDescent="0.2">
      <c r="A333" s="676"/>
      <c r="B333" s="676"/>
      <c r="C333" s="676"/>
      <c r="D333" s="676"/>
      <c r="E333" s="676"/>
      <c r="F333" s="676"/>
      <c r="G333" s="676"/>
      <c r="H333" s="676"/>
      <c r="I333" s="676"/>
      <c r="J333" s="676"/>
      <c r="K333" s="676"/>
      <c r="L333" s="676"/>
      <c r="M333" s="676"/>
      <c r="N333" s="676"/>
      <c r="O333" s="686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80</v>
      </c>
      <c r="Y333" s="671">
        <f>IFERROR(SUM(Y329:Y331),"0")</f>
        <v>85.8</v>
      </c>
      <c r="Z333" s="37"/>
      <c r="AA333" s="672"/>
      <c r="AB333" s="672"/>
      <c r="AC333" s="672"/>
    </row>
    <row r="334" spans="1:68" ht="14.25" hidden="1" customHeight="1" x14ac:dyDescent="0.25">
      <c r="A334" s="675" t="s">
        <v>82</v>
      </c>
      <c r="B334" s="676"/>
      <c r="C334" s="676"/>
      <c r="D334" s="676"/>
      <c r="E334" s="676"/>
      <c r="F334" s="676"/>
      <c r="G334" s="676"/>
      <c r="H334" s="676"/>
      <c r="I334" s="676"/>
      <c r="J334" s="676"/>
      <c r="K334" s="676"/>
      <c r="L334" s="676"/>
      <c r="M334" s="676"/>
      <c r="N334" s="676"/>
      <c r="O334" s="676"/>
      <c r="P334" s="676"/>
      <c r="Q334" s="676"/>
      <c r="R334" s="676"/>
      <c r="S334" s="676"/>
      <c r="T334" s="676"/>
      <c r="U334" s="676"/>
      <c r="V334" s="676"/>
      <c r="W334" s="676"/>
      <c r="X334" s="676"/>
      <c r="Y334" s="676"/>
      <c r="Z334" s="676"/>
      <c r="AA334" s="665"/>
      <c r="AB334" s="665"/>
      <c r="AC334" s="665"/>
    </row>
    <row r="335" spans="1:68" ht="27" hidden="1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5" t="s">
        <v>532</v>
      </c>
      <c r="Q335" s="678"/>
      <c r="R335" s="678"/>
      <c r="S335" s="678"/>
      <c r="T335" s="679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1035" t="s">
        <v>536</v>
      </c>
      <c r="Q336" s="678"/>
      <c r="R336" s="678"/>
      <c r="S336" s="678"/>
      <c r="T336" s="679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8"/>
      <c r="R337" s="678"/>
      <c r="S337" s="678"/>
      <c r="T337" s="679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8"/>
      <c r="R338" s="678"/>
      <c r="S338" s="678"/>
      <c r="T338" s="679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685"/>
      <c r="B339" s="676"/>
      <c r="C339" s="676"/>
      <c r="D339" s="676"/>
      <c r="E339" s="676"/>
      <c r="F339" s="676"/>
      <c r="G339" s="676"/>
      <c r="H339" s="676"/>
      <c r="I339" s="676"/>
      <c r="J339" s="676"/>
      <c r="K339" s="676"/>
      <c r="L339" s="676"/>
      <c r="M339" s="676"/>
      <c r="N339" s="676"/>
      <c r="O339" s="686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hidden="1" x14ac:dyDescent="0.2">
      <c r="A340" s="676"/>
      <c r="B340" s="676"/>
      <c r="C340" s="676"/>
      <c r="D340" s="676"/>
      <c r="E340" s="676"/>
      <c r="F340" s="676"/>
      <c r="G340" s="676"/>
      <c r="H340" s="676"/>
      <c r="I340" s="676"/>
      <c r="J340" s="676"/>
      <c r="K340" s="676"/>
      <c r="L340" s="676"/>
      <c r="M340" s="676"/>
      <c r="N340" s="676"/>
      <c r="O340" s="686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hidden="1" customHeight="1" x14ac:dyDescent="0.25">
      <c r="A341" s="675" t="s">
        <v>543</v>
      </c>
      <c r="B341" s="676"/>
      <c r="C341" s="676"/>
      <c r="D341" s="676"/>
      <c r="E341" s="676"/>
      <c r="F341" s="676"/>
      <c r="G341" s="676"/>
      <c r="H341" s="676"/>
      <c r="I341" s="676"/>
      <c r="J341" s="676"/>
      <c r="K341" s="676"/>
      <c r="L341" s="676"/>
      <c r="M341" s="676"/>
      <c r="N341" s="676"/>
      <c r="O341" s="676"/>
      <c r="P341" s="676"/>
      <c r="Q341" s="676"/>
      <c r="R341" s="676"/>
      <c r="S341" s="676"/>
      <c r="T341" s="676"/>
      <c r="U341" s="676"/>
      <c r="V341" s="676"/>
      <c r="W341" s="676"/>
      <c r="X341" s="676"/>
      <c r="Y341" s="676"/>
      <c r="Z341" s="676"/>
      <c r="AA341" s="665"/>
      <c r="AB341" s="665"/>
      <c r="AC341" s="665"/>
    </row>
    <row r="342" spans="1:68" ht="16.5" hidden="1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8"/>
      <c r="R342" s="678"/>
      <c r="S342" s="678"/>
      <c r="T342" s="679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8"/>
      <c r="R343" s="678"/>
      <c r="S343" s="678"/>
      <c r="T343" s="679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9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8"/>
      <c r="R344" s="678"/>
      <c r="S344" s="678"/>
      <c r="T344" s="679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85"/>
      <c r="B345" s="676"/>
      <c r="C345" s="676"/>
      <c r="D345" s="676"/>
      <c r="E345" s="676"/>
      <c r="F345" s="676"/>
      <c r="G345" s="676"/>
      <c r="H345" s="676"/>
      <c r="I345" s="676"/>
      <c r="J345" s="676"/>
      <c r="K345" s="676"/>
      <c r="L345" s="676"/>
      <c r="M345" s="676"/>
      <c r="N345" s="676"/>
      <c r="O345" s="686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hidden="1" x14ac:dyDescent="0.2">
      <c r="A346" s="676"/>
      <c r="B346" s="676"/>
      <c r="C346" s="676"/>
      <c r="D346" s="676"/>
      <c r="E346" s="676"/>
      <c r="F346" s="676"/>
      <c r="G346" s="676"/>
      <c r="H346" s="676"/>
      <c r="I346" s="676"/>
      <c r="J346" s="676"/>
      <c r="K346" s="676"/>
      <c r="L346" s="676"/>
      <c r="M346" s="676"/>
      <c r="N346" s="676"/>
      <c r="O346" s="686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hidden="1" customHeight="1" x14ac:dyDescent="0.25">
      <c r="A347" s="703" t="s">
        <v>552</v>
      </c>
      <c r="B347" s="676"/>
      <c r="C347" s="676"/>
      <c r="D347" s="676"/>
      <c r="E347" s="676"/>
      <c r="F347" s="676"/>
      <c r="G347" s="676"/>
      <c r="H347" s="676"/>
      <c r="I347" s="676"/>
      <c r="J347" s="676"/>
      <c r="K347" s="676"/>
      <c r="L347" s="676"/>
      <c r="M347" s="676"/>
      <c r="N347" s="676"/>
      <c r="O347" s="676"/>
      <c r="P347" s="676"/>
      <c r="Q347" s="676"/>
      <c r="R347" s="676"/>
      <c r="S347" s="676"/>
      <c r="T347" s="676"/>
      <c r="U347" s="676"/>
      <c r="V347" s="676"/>
      <c r="W347" s="676"/>
      <c r="X347" s="676"/>
      <c r="Y347" s="676"/>
      <c r="Z347" s="676"/>
      <c r="AA347" s="664"/>
      <c r="AB347" s="664"/>
      <c r="AC347" s="664"/>
    </row>
    <row r="348" spans="1:68" ht="14.25" hidden="1" customHeight="1" x14ac:dyDescent="0.25">
      <c r="A348" s="675" t="s">
        <v>146</v>
      </c>
      <c r="B348" s="676"/>
      <c r="C348" s="676"/>
      <c r="D348" s="676"/>
      <c r="E348" s="676"/>
      <c r="F348" s="676"/>
      <c r="G348" s="676"/>
      <c r="H348" s="676"/>
      <c r="I348" s="676"/>
      <c r="J348" s="676"/>
      <c r="K348" s="676"/>
      <c r="L348" s="676"/>
      <c r="M348" s="676"/>
      <c r="N348" s="676"/>
      <c r="O348" s="676"/>
      <c r="P348" s="676"/>
      <c r="Q348" s="676"/>
      <c r="R348" s="676"/>
      <c r="S348" s="676"/>
      <c r="T348" s="676"/>
      <c r="U348" s="676"/>
      <c r="V348" s="676"/>
      <c r="W348" s="676"/>
      <c r="X348" s="676"/>
      <c r="Y348" s="676"/>
      <c r="Z348" s="676"/>
      <c r="AA348" s="665"/>
      <c r="AB348" s="665"/>
      <c r="AC348" s="665"/>
    </row>
    <row r="349" spans="1:68" ht="27" hidden="1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8"/>
      <c r="R349" s="678"/>
      <c r="S349" s="678"/>
      <c r="T349" s="679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85"/>
      <c r="B350" s="676"/>
      <c r="C350" s="676"/>
      <c r="D350" s="676"/>
      <c r="E350" s="676"/>
      <c r="F350" s="676"/>
      <c r="G350" s="676"/>
      <c r="H350" s="676"/>
      <c r="I350" s="676"/>
      <c r="J350" s="676"/>
      <c r="K350" s="676"/>
      <c r="L350" s="676"/>
      <c r="M350" s="676"/>
      <c r="N350" s="676"/>
      <c r="O350" s="686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hidden="1" x14ac:dyDescent="0.2">
      <c r="A351" s="676"/>
      <c r="B351" s="676"/>
      <c r="C351" s="676"/>
      <c r="D351" s="676"/>
      <c r="E351" s="676"/>
      <c r="F351" s="676"/>
      <c r="G351" s="676"/>
      <c r="H351" s="676"/>
      <c r="I351" s="676"/>
      <c r="J351" s="676"/>
      <c r="K351" s="676"/>
      <c r="L351" s="676"/>
      <c r="M351" s="676"/>
      <c r="N351" s="676"/>
      <c r="O351" s="686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hidden="1" customHeight="1" x14ac:dyDescent="0.25">
      <c r="A352" s="675" t="s">
        <v>64</v>
      </c>
      <c r="B352" s="676"/>
      <c r="C352" s="676"/>
      <c r="D352" s="676"/>
      <c r="E352" s="676"/>
      <c r="F352" s="676"/>
      <c r="G352" s="676"/>
      <c r="H352" s="676"/>
      <c r="I352" s="676"/>
      <c r="J352" s="676"/>
      <c r="K352" s="676"/>
      <c r="L352" s="676"/>
      <c r="M352" s="676"/>
      <c r="N352" s="676"/>
      <c r="O352" s="676"/>
      <c r="P352" s="676"/>
      <c r="Q352" s="676"/>
      <c r="R352" s="676"/>
      <c r="S352" s="676"/>
      <c r="T352" s="676"/>
      <c r="U352" s="676"/>
      <c r="V352" s="676"/>
      <c r="W352" s="676"/>
      <c r="X352" s="676"/>
      <c r="Y352" s="676"/>
      <c r="Z352" s="676"/>
      <c r="AA352" s="665"/>
      <c r="AB352" s="665"/>
      <c r="AC352" s="665"/>
    </row>
    <row r="353" spans="1:68" ht="37.5" hidden="1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8"/>
      <c r="R353" s="678"/>
      <c r="S353" s="678"/>
      <c r="T353" s="679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10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8"/>
      <c r="R354" s="678"/>
      <c r="S354" s="678"/>
      <c r="T354" s="679"/>
      <c r="U354" s="34"/>
      <c r="V354" s="34"/>
      <c r="W354" s="35" t="s">
        <v>69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8"/>
      <c r="R355" s="678"/>
      <c r="S355" s="678"/>
      <c r="T355" s="679"/>
      <c r="U355" s="34"/>
      <c r="V355" s="34"/>
      <c r="W355" s="35" t="s">
        <v>69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85"/>
      <c r="B356" s="676"/>
      <c r="C356" s="676"/>
      <c r="D356" s="676"/>
      <c r="E356" s="676"/>
      <c r="F356" s="676"/>
      <c r="G356" s="676"/>
      <c r="H356" s="676"/>
      <c r="I356" s="676"/>
      <c r="J356" s="676"/>
      <c r="K356" s="676"/>
      <c r="L356" s="676"/>
      <c r="M356" s="676"/>
      <c r="N356" s="676"/>
      <c r="O356" s="686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hidden="1" x14ac:dyDescent="0.2">
      <c r="A357" s="676"/>
      <c r="B357" s="676"/>
      <c r="C357" s="676"/>
      <c r="D357" s="676"/>
      <c r="E357" s="676"/>
      <c r="F357" s="676"/>
      <c r="G357" s="676"/>
      <c r="H357" s="676"/>
      <c r="I357" s="676"/>
      <c r="J357" s="676"/>
      <c r="K357" s="676"/>
      <c r="L357" s="676"/>
      <c r="M357" s="676"/>
      <c r="N357" s="676"/>
      <c r="O357" s="686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hidden="1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hidden="1" customHeight="1" x14ac:dyDescent="0.25">
      <c r="A359" s="703" t="s">
        <v>566</v>
      </c>
      <c r="B359" s="676"/>
      <c r="C359" s="676"/>
      <c r="D359" s="676"/>
      <c r="E359" s="676"/>
      <c r="F359" s="676"/>
      <c r="G359" s="676"/>
      <c r="H359" s="676"/>
      <c r="I359" s="676"/>
      <c r="J359" s="676"/>
      <c r="K359" s="676"/>
      <c r="L359" s="676"/>
      <c r="M359" s="676"/>
      <c r="N359" s="676"/>
      <c r="O359" s="676"/>
      <c r="P359" s="676"/>
      <c r="Q359" s="676"/>
      <c r="R359" s="676"/>
      <c r="S359" s="676"/>
      <c r="T359" s="676"/>
      <c r="U359" s="676"/>
      <c r="V359" s="676"/>
      <c r="W359" s="676"/>
      <c r="X359" s="676"/>
      <c r="Y359" s="676"/>
      <c r="Z359" s="676"/>
      <c r="AA359" s="664"/>
      <c r="AB359" s="664"/>
      <c r="AC359" s="664"/>
    </row>
    <row r="360" spans="1:68" ht="14.25" hidden="1" customHeight="1" x14ac:dyDescent="0.25">
      <c r="A360" s="675" t="s">
        <v>90</v>
      </c>
      <c r="B360" s="676"/>
      <c r="C360" s="676"/>
      <c r="D360" s="676"/>
      <c r="E360" s="676"/>
      <c r="F360" s="676"/>
      <c r="G360" s="676"/>
      <c r="H360" s="676"/>
      <c r="I360" s="676"/>
      <c r="J360" s="676"/>
      <c r="K360" s="676"/>
      <c r="L360" s="676"/>
      <c r="M360" s="676"/>
      <c r="N360" s="676"/>
      <c r="O360" s="676"/>
      <c r="P360" s="676"/>
      <c r="Q360" s="676"/>
      <c r="R360" s="676"/>
      <c r="S360" s="676"/>
      <c r="T360" s="676"/>
      <c r="U360" s="676"/>
      <c r="V360" s="676"/>
      <c r="W360" s="676"/>
      <c r="X360" s="676"/>
      <c r="Y360" s="676"/>
      <c r="Z360" s="676"/>
      <c r="AA360" s="665"/>
      <c r="AB360" s="665"/>
      <c r="AC360" s="665"/>
    </row>
    <row r="361" spans="1:68" ht="27" hidden="1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381</v>
      </c>
      <c r="N361" s="33"/>
      <c r="O361" s="32">
        <v>60</v>
      </c>
      <c r="P361" s="8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8"/>
      <c r="R361" s="678"/>
      <c r="S361" s="678"/>
      <c r="T361" s="679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hidden="1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118</v>
      </c>
      <c r="M362" s="33" t="s">
        <v>68</v>
      </c>
      <c r="N362" s="33"/>
      <c r="O362" s="32">
        <v>60</v>
      </c>
      <c r="P362" s="10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8"/>
      <c r="R362" s="678"/>
      <c r="S362" s="678"/>
      <c r="T362" s="679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120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hidden="1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381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8"/>
      <c r="R363" s="678"/>
      <c r="S363" s="678"/>
      <c r="T363" s="679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118</v>
      </c>
      <c r="M364" s="33" t="s">
        <v>68</v>
      </c>
      <c r="N364" s="33"/>
      <c r="O364" s="32">
        <v>60</v>
      </c>
      <c r="P364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8"/>
      <c r="R364" s="678"/>
      <c r="S364" s="678"/>
      <c r="T364" s="679"/>
      <c r="U364" s="34"/>
      <c r="V364" s="34"/>
      <c r="W364" s="35" t="s">
        <v>69</v>
      </c>
      <c r="X364" s="669">
        <v>15</v>
      </c>
      <c r="Y364" s="670">
        <f t="shared" si="52"/>
        <v>15</v>
      </c>
      <c r="Z364" s="36">
        <f>IFERROR(IF(Y364=0,"",ROUNDUP(Y364/H364,0)*0.02175),"")</f>
        <v>2.1749999999999999E-2</v>
      </c>
      <c r="AA364" s="56"/>
      <c r="AB364" s="57"/>
      <c r="AC364" s="421" t="s">
        <v>575</v>
      </c>
      <c r="AG364" s="64"/>
      <c r="AJ364" s="68" t="s">
        <v>120</v>
      </c>
      <c r="AK364" s="68">
        <v>720</v>
      </c>
      <c r="BB364" s="422" t="s">
        <v>1</v>
      </c>
      <c r="BM364" s="64">
        <f t="shared" si="53"/>
        <v>15.48</v>
      </c>
      <c r="BN364" s="64">
        <f t="shared" si="54"/>
        <v>15.48</v>
      </c>
      <c r="BO364" s="64">
        <f t="shared" si="55"/>
        <v>2.0833333333333332E-2</v>
      </c>
      <c r="BP364" s="64">
        <f t="shared" si="56"/>
        <v>2.0833333333333332E-2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8"/>
      <c r="R365" s="678"/>
      <c r="S365" s="678"/>
      <c r="T365" s="679"/>
      <c r="U365" s="34"/>
      <c r="V365" s="34"/>
      <c r="W365" s="35" t="s">
        <v>69</v>
      </c>
      <c r="X365" s="669">
        <v>45</v>
      </c>
      <c r="Y365" s="670">
        <f t="shared" si="52"/>
        <v>45</v>
      </c>
      <c r="Z365" s="36">
        <f>IFERROR(IF(Y365=0,"",ROUNDUP(Y365/H365,0)*0.02175),"")</f>
        <v>6.5250000000000002E-2</v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46.440000000000005</v>
      </c>
      <c r="BN365" s="64">
        <f t="shared" si="54"/>
        <v>46.440000000000005</v>
      </c>
      <c r="BO365" s="64">
        <f t="shared" si="55"/>
        <v>6.25E-2</v>
      </c>
      <c r="BP365" s="64">
        <f t="shared" si="56"/>
        <v>6.25E-2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381</v>
      </c>
      <c r="N366" s="33"/>
      <c r="O366" s="32">
        <v>60</v>
      </c>
      <c r="P366" s="7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8"/>
      <c r="R366" s="678"/>
      <c r="S366" s="678"/>
      <c r="T366" s="679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hidden="1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118</v>
      </c>
      <c r="M367" s="33" t="s">
        <v>68</v>
      </c>
      <c r="N367" s="33"/>
      <c r="O367" s="32">
        <v>60</v>
      </c>
      <c r="P367" s="10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8"/>
      <c r="R367" s="678"/>
      <c r="S367" s="678"/>
      <c r="T367" s="679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120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8"/>
      <c r="R368" s="678"/>
      <c r="S368" s="678"/>
      <c r="T368" s="679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8"/>
      <c r="R369" s="678"/>
      <c r="S369" s="678"/>
      <c r="T369" s="679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8"/>
      <c r="R370" s="678"/>
      <c r="S370" s="678"/>
      <c r="T370" s="679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5"/>
      <c r="B371" s="676"/>
      <c r="C371" s="676"/>
      <c r="D371" s="676"/>
      <c r="E371" s="676"/>
      <c r="F371" s="676"/>
      <c r="G371" s="676"/>
      <c r="H371" s="676"/>
      <c r="I371" s="676"/>
      <c r="J371" s="676"/>
      <c r="K371" s="676"/>
      <c r="L371" s="676"/>
      <c r="M371" s="676"/>
      <c r="N371" s="676"/>
      <c r="O371" s="686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4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4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8.6999999999999994E-2</v>
      </c>
      <c r="AA371" s="672"/>
      <c r="AB371" s="672"/>
      <c r="AC371" s="672"/>
    </row>
    <row r="372" spans="1:68" x14ac:dyDescent="0.2">
      <c r="A372" s="676"/>
      <c r="B372" s="676"/>
      <c r="C372" s="676"/>
      <c r="D372" s="676"/>
      <c r="E372" s="676"/>
      <c r="F372" s="676"/>
      <c r="G372" s="676"/>
      <c r="H372" s="676"/>
      <c r="I372" s="676"/>
      <c r="J372" s="676"/>
      <c r="K372" s="676"/>
      <c r="L372" s="676"/>
      <c r="M372" s="676"/>
      <c r="N372" s="676"/>
      <c r="O372" s="686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60</v>
      </c>
      <c r="Y372" s="671">
        <f>IFERROR(SUM(Y361:Y370),"0")</f>
        <v>60</v>
      </c>
      <c r="Z372" s="37"/>
      <c r="AA372" s="672"/>
      <c r="AB372" s="672"/>
      <c r="AC372" s="672"/>
    </row>
    <row r="373" spans="1:68" ht="14.25" hidden="1" customHeight="1" x14ac:dyDescent="0.25">
      <c r="A373" s="675" t="s">
        <v>135</v>
      </c>
      <c r="B373" s="676"/>
      <c r="C373" s="676"/>
      <c r="D373" s="676"/>
      <c r="E373" s="676"/>
      <c r="F373" s="676"/>
      <c r="G373" s="676"/>
      <c r="H373" s="676"/>
      <c r="I373" s="676"/>
      <c r="J373" s="676"/>
      <c r="K373" s="676"/>
      <c r="L373" s="676"/>
      <c r="M373" s="676"/>
      <c r="N373" s="676"/>
      <c r="O373" s="676"/>
      <c r="P373" s="676"/>
      <c r="Q373" s="676"/>
      <c r="R373" s="676"/>
      <c r="S373" s="676"/>
      <c r="T373" s="676"/>
      <c r="U373" s="676"/>
      <c r="V373" s="676"/>
      <c r="W373" s="676"/>
      <c r="X373" s="676"/>
      <c r="Y373" s="676"/>
      <c r="Z373" s="676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118</v>
      </c>
      <c r="M374" s="33" t="s">
        <v>94</v>
      </c>
      <c r="N374" s="33"/>
      <c r="O374" s="32">
        <v>50</v>
      </c>
      <c r="P374" s="8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8"/>
      <c r="R374" s="678"/>
      <c r="S374" s="678"/>
      <c r="T374" s="679"/>
      <c r="U374" s="34"/>
      <c r="V374" s="34"/>
      <c r="W374" s="35" t="s">
        <v>69</v>
      </c>
      <c r="X374" s="669">
        <v>160</v>
      </c>
      <c r="Y374" s="670">
        <f>IFERROR(IF(X374="",0,CEILING((X374/$H374),1)*$H374),"")</f>
        <v>165</v>
      </c>
      <c r="Z374" s="36">
        <f>IFERROR(IF(Y374=0,"",ROUNDUP(Y374/H374,0)*0.02175),"")</f>
        <v>0.23924999999999999</v>
      </c>
      <c r="AA374" s="56"/>
      <c r="AB374" s="57"/>
      <c r="AC374" s="435" t="s">
        <v>592</v>
      </c>
      <c r="AG374" s="64"/>
      <c r="AJ374" s="68" t="s">
        <v>120</v>
      </c>
      <c r="AK374" s="68">
        <v>720</v>
      </c>
      <c r="BB374" s="436" t="s">
        <v>1</v>
      </c>
      <c r="BM374" s="64">
        <f>IFERROR(X374*I374/H374,"0")</f>
        <v>165.12</v>
      </c>
      <c r="BN374" s="64">
        <f>IFERROR(Y374*I374/H374,"0")</f>
        <v>170.28000000000003</v>
      </c>
      <c r="BO374" s="64">
        <f>IFERROR(1/J374*(X374/H374),"0")</f>
        <v>0.22222222222222221</v>
      </c>
      <c r="BP374" s="64">
        <f>IFERROR(1/J374*(Y374/H374),"0")</f>
        <v>0.22916666666666666</v>
      </c>
    </row>
    <row r="375" spans="1:68" ht="27" hidden="1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8"/>
      <c r="R375" s="678"/>
      <c r="S375" s="678"/>
      <c r="T375" s="679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5"/>
      <c r="B376" s="676"/>
      <c r="C376" s="676"/>
      <c r="D376" s="676"/>
      <c r="E376" s="676"/>
      <c r="F376" s="676"/>
      <c r="G376" s="676"/>
      <c r="H376" s="676"/>
      <c r="I376" s="676"/>
      <c r="J376" s="676"/>
      <c r="K376" s="676"/>
      <c r="L376" s="676"/>
      <c r="M376" s="676"/>
      <c r="N376" s="676"/>
      <c r="O376" s="686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10.666666666666666</v>
      </c>
      <c r="Y376" s="671">
        <f>IFERROR(Y374/H374,"0")+IFERROR(Y375/H375,"0")</f>
        <v>11</v>
      </c>
      <c r="Z376" s="671">
        <f>IFERROR(IF(Z374="",0,Z374),"0")+IFERROR(IF(Z375="",0,Z375),"0")</f>
        <v>0.23924999999999999</v>
      </c>
      <c r="AA376" s="672"/>
      <c r="AB376" s="672"/>
      <c r="AC376" s="672"/>
    </row>
    <row r="377" spans="1:68" x14ac:dyDescent="0.2">
      <c r="A377" s="676"/>
      <c r="B377" s="676"/>
      <c r="C377" s="676"/>
      <c r="D377" s="676"/>
      <c r="E377" s="676"/>
      <c r="F377" s="676"/>
      <c r="G377" s="676"/>
      <c r="H377" s="676"/>
      <c r="I377" s="676"/>
      <c r="J377" s="676"/>
      <c r="K377" s="676"/>
      <c r="L377" s="676"/>
      <c r="M377" s="676"/>
      <c r="N377" s="676"/>
      <c r="O377" s="686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160</v>
      </c>
      <c r="Y377" s="671">
        <f>IFERROR(SUM(Y374:Y375),"0")</f>
        <v>165</v>
      </c>
      <c r="Z377" s="37"/>
      <c r="AA377" s="672"/>
      <c r="AB377" s="672"/>
      <c r="AC377" s="672"/>
    </row>
    <row r="378" spans="1:68" ht="14.25" hidden="1" customHeight="1" x14ac:dyDescent="0.25">
      <c r="A378" s="675" t="s">
        <v>64</v>
      </c>
      <c r="B378" s="676"/>
      <c r="C378" s="676"/>
      <c r="D378" s="676"/>
      <c r="E378" s="676"/>
      <c r="F378" s="676"/>
      <c r="G378" s="676"/>
      <c r="H378" s="676"/>
      <c r="I378" s="676"/>
      <c r="J378" s="676"/>
      <c r="K378" s="676"/>
      <c r="L378" s="676"/>
      <c r="M378" s="676"/>
      <c r="N378" s="676"/>
      <c r="O378" s="676"/>
      <c r="P378" s="676"/>
      <c r="Q378" s="676"/>
      <c r="R378" s="676"/>
      <c r="S378" s="676"/>
      <c r="T378" s="676"/>
      <c r="U378" s="676"/>
      <c r="V378" s="676"/>
      <c r="W378" s="676"/>
      <c r="X378" s="676"/>
      <c r="Y378" s="676"/>
      <c r="Z378" s="676"/>
      <c r="AA378" s="665"/>
      <c r="AB378" s="665"/>
      <c r="AC378" s="665"/>
    </row>
    <row r="379" spans="1:68" ht="27" hidden="1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8"/>
      <c r="R379" s="678"/>
      <c r="S379" s="678"/>
      <c r="T379" s="679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1" t="s">
        <v>601</v>
      </c>
      <c r="Q380" s="678"/>
      <c r="R380" s="678"/>
      <c r="S380" s="678"/>
      <c r="T380" s="679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685"/>
      <c r="B381" s="676"/>
      <c r="C381" s="676"/>
      <c r="D381" s="676"/>
      <c r="E381" s="676"/>
      <c r="F381" s="676"/>
      <c r="G381" s="676"/>
      <c r="H381" s="676"/>
      <c r="I381" s="676"/>
      <c r="J381" s="676"/>
      <c r="K381" s="676"/>
      <c r="L381" s="676"/>
      <c r="M381" s="676"/>
      <c r="N381" s="676"/>
      <c r="O381" s="686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hidden="1" x14ac:dyDescent="0.2">
      <c r="A382" s="676"/>
      <c r="B382" s="676"/>
      <c r="C382" s="676"/>
      <c r="D382" s="676"/>
      <c r="E382" s="676"/>
      <c r="F382" s="676"/>
      <c r="G382" s="676"/>
      <c r="H382" s="676"/>
      <c r="I382" s="676"/>
      <c r="J382" s="676"/>
      <c r="K382" s="676"/>
      <c r="L382" s="676"/>
      <c r="M382" s="676"/>
      <c r="N382" s="676"/>
      <c r="O382" s="686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hidden="1" customHeight="1" x14ac:dyDescent="0.25">
      <c r="A383" s="675" t="s">
        <v>172</v>
      </c>
      <c r="B383" s="676"/>
      <c r="C383" s="676"/>
      <c r="D383" s="676"/>
      <c r="E383" s="676"/>
      <c r="F383" s="676"/>
      <c r="G383" s="676"/>
      <c r="H383" s="676"/>
      <c r="I383" s="676"/>
      <c r="J383" s="676"/>
      <c r="K383" s="676"/>
      <c r="L383" s="676"/>
      <c r="M383" s="676"/>
      <c r="N383" s="676"/>
      <c r="O383" s="676"/>
      <c r="P383" s="676"/>
      <c r="Q383" s="676"/>
      <c r="R383" s="676"/>
      <c r="S383" s="676"/>
      <c r="T383" s="676"/>
      <c r="U383" s="676"/>
      <c r="V383" s="676"/>
      <c r="W383" s="676"/>
      <c r="X383" s="676"/>
      <c r="Y383" s="676"/>
      <c r="Z383" s="676"/>
      <c r="AA383" s="665"/>
      <c r="AB383" s="665"/>
      <c r="AC383" s="665"/>
    </row>
    <row r="384" spans="1:68" ht="27" hidden="1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708" t="s">
        <v>605</v>
      </c>
      <c r="Q384" s="678"/>
      <c r="R384" s="678"/>
      <c r="S384" s="678"/>
      <c r="T384" s="679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685"/>
      <c r="B385" s="676"/>
      <c r="C385" s="676"/>
      <c r="D385" s="676"/>
      <c r="E385" s="676"/>
      <c r="F385" s="676"/>
      <c r="G385" s="676"/>
      <c r="H385" s="676"/>
      <c r="I385" s="676"/>
      <c r="J385" s="676"/>
      <c r="K385" s="676"/>
      <c r="L385" s="676"/>
      <c r="M385" s="676"/>
      <c r="N385" s="676"/>
      <c r="O385" s="686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hidden="1" x14ac:dyDescent="0.2">
      <c r="A386" s="676"/>
      <c r="B386" s="676"/>
      <c r="C386" s="676"/>
      <c r="D386" s="676"/>
      <c r="E386" s="676"/>
      <c r="F386" s="676"/>
      <c r="G386" s="676"/>
      <c r="H386" s="676"/>
      <c r="I386" s="676"/>
      <c r="J386" s="676"/>
      <c r="K386" s="676"/>
      <c r="L386" s="676"/>
      <c r="M386" s="676"/>
      <c r="N386" s="676"/>
      <c r="O386" s="686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hidden="1" customHeight="1" x14ac:dyDescent="0.25">
      <c r="A387" s="703" t="s">
        <v>607</v>
      </c>
      <c r="B387" s="676"/>
      <c r="C387" s="676"/>
      <c r="D387" s="676"/>
      <c r="E387" s="676"/>
      <c r="F387" s="676"/>
      <c r="G387" s="676"/>
      <c r="H387" s="676"/>
      <c r="I387" s="676"/>
      <c r="J387" s="676"/>
      <c r="K387" s="676"/>
      <c r="L387" s="676"/>
      <c r="M387" s="676"/>
      <c r="N387" s="676"/>
      <c r="O387" s="676"/>
      <c r="P387" s="676"/>
      <c r="Q387" s="676"/>
      <c r="R387" s="676"/>
      <c r="S387" s="676"/>
      <c r="T387" s="676"/>
      <c r="U387" s="676"/>
      <c r="V387" s="676"/>
      <c r="W387" s="676"/>
      <c r="X387" s="676"/>
      <c r="Y387" s="676"/>
      <c r="Z387" s="676"/>
      <c r="AA387" s="664"/>
      <c r="AB387" s="664"/>
      <c r="AC387" s="664"/>
    </row>
    <row r="388" spans="1:68" ht="14.25" hidden="1" customHeight="1" x14ac:dyDescent="0.25">
      <c r="A388" s="675" t="s">
        <v>90</v>
      </c>
      <c r="B388" s="676"/>
      <c r="C388" s="676"/>
      <c r="D388" s="676"/>
      <c r="E388" s="676"/>
      <c r="F388" s="676"/>
      <c r="G388" s="676"/>
      <c r="H388" s="676"/>
      <c r="I388" s="676"/>
      <c r="J388" s="676"/>
      <c r="K388" s="676"/>
      <c r="L388" s="676"/>
      <c r="M388" s="676"/>
      <c r="N388" s="676"/>
      <c r="O388" s="676"/>
      <c r="P388" s="676"/>
      <c r="Q388" s="676"/>
      <c r="R388" s="676"/>
      <c r="S388" s="676"/>
      <c r="T388" s="676"/>
      <c r="U388" s="676"/>
      <c r="V388" s="676"/>
      <c r="W388" s="676"/>
      <c r="X388" s="676"/>
      <c r="Y388" s="676"/>
      <c r="Z388" s="676"/>
      <c r="AA388" s="665"/>
      <c r="AB388" s="665"/>
      <c r="AC388" s="665"/>
    </row>
    <row r="389" spans="1:68" ht="27" hidden="1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8"/>
      <c r="R389" s="678"/>
      <c r="S389" s="678"/>
      <c r="T389" s="679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hidden="1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89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8"/>
      <c r="R390" s="678"/>
      <c r="S390" s="678"/>
      <c r="T390" s="679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hidden="1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8"/>
      <c r="R391" s="678"/>
      <c r="S391" s="678"/>
      <c r="T391" s="679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hidden="1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6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8"/>
      <c r="R392" s="678"/>
      <c r="S392" s="678"/>
      <c r="T392" s="679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hidden="1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8"/>
      <c r="R393" s="678"/>
      <c r="S393" s="678"/>
      <c r="T393" s="679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8"/>
      <c r="R394" s="678"/>
      <c r="S394" s="678"/>
      <c r="T394" s="679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idden="1" x14ac:dyDescent="0.2">
      <c r="A395" s="685"/>
      <c r="B395" s="676"/>
      <c r="C395" s="676"/>
      <c r="D395" s="676"/>
      <c r="E395" s="676"/>
      <c r="F395" s="676"/>
      <c r="G395" s="676"/>
      <c r="H395" s="676"/>
      <c r="I395" s="676"/>
      <c r="J395" s="676"/>
      <c r="K395" s="676"/>
      <c r="L395" s="676"/>
      <c r="M395" s="676"/>
      <c r="N395" s="676"/>
      <c r="O395" s="686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hidden="1" x14ac:dyDescent="0.2">
      <c r="A396" s="676"/>
      <c r="B396" s="676"/>
      <c r="C396" s="676"/>
      <c r="D396" s="676"/>
      <c r="E396" s="676"/>
      <c r="F396" s="676"/>
      <c r="G396" s="676"/>
      <c r="H396" s="676"/>
      <c r="I396" s="676"/>
      <c r="J396" s="676"/>
      <c r="K396" s="676"/>
      <c r="L396" s="676"/>
      <c r="M396" s="676"/>
      <c r="N396" s="676"/>
      <c r="O396" s="686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hidden="1" customHeight="1" x14ac:dyDescent="0.25">
      <c r="A397" s="675" t="s">
        <v>146</v>
      </c>
      <c r="B397" s="676"/>
      <c r="C397" s="676"/>
      <c r="D397" s="676"/>
      <c r="E397" s="676"/>
      <c r="F397" s="676"/>
      <c r="G397" s="676"/>
      <c r="H397" s="676"/>
      <c r="I397" s="676"/>
      <c r="J397" s="676"/>
      <c r="K397" s="676"/>
      <c r="L397" s="676"/>
      <c r="M397" s="676"/>
      <c r="N397" s="676"/>
      <c r="O397" s="676"/>
      <c r="P397" s="676"/>
      <c r="Q397" s="676"/>
      <c r="R397" s="676"/>
      <c r="S397" s="676"/>
      <c r="T397" s="676"/>
      <c r="U397" s="676"/>
      <c r="V397" s="676"/>
      <c r="W397" s="676"/>
      <c r="X397" s="676"/>
      <c r="Y397" s="676"/>
      <c r="Z397" s="676"/>
      <c r="AA397" s="665"/>
      <c r="AB397" s="665"/>
      <c r="AC397" s="665"/>
    </row>
    <row r="398" spans="1:68" ht="27" hidden="1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8"/>
      <c r="R398" s="678"/>
      <c r="S398" s="678"/>
      <c r="T398" s="679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8"/>
      <c r="R399" s="678"/>
      <c r="S399" s="678"/>
      <c r="T399" s="679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685"/>
      <c r="B400" s="676"/>
      <c r="C400" s="676"/>
      <c r="D400" s="676"/>
      <c r="E400" s="676"/>
      <c r="F400" s="676"/>
      <c r="G400" s="676"/>
      <c r="H400" s="676"/>
      <c r="I400" s="676"/>
      <c r="J400" s="676"/>
      <c r="K400" s="676"/>
      <c r="L400" s="676"/>
      <c r="M400" s="676"/>
      <c r="N400" s="676"/>
      <c r="O400" s="686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hidden="1" x14ac:dyDescent="0.2">
      <c r="A401" s="676"/>
      <c r="B401" s="676"/>
      <c r="C401" s="676"/>
      <c r="D401" s="676"/>
      <c r="E401" s="676"/>
      <c r="F401" s="676"/>
      <c r="G401" s="676"/>
      <c r="H401" s="676"/>
      <c r="I401" s="676"/>
      <c r="J401" s="676"/>
      <c r="K401" s="676"/>
      <c r="L401" s="676"/>
      <c r="M401" s="676"/>
      <c r="N401" s="676"/>
      <c r="O401" s="686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hidden="1" customHeight="1" x14ac:dyDescent="0.25">
      <c r="A402" s="675" t="s">
        <v>64</v>
      </c>
      <c r="B402" s="676"/>
      <c r="C402" s="676"/>
      <c r="D402" s="676"/>
      <c r="E402" s="676"/>
      <c r="F402" s="676"/>
      <c r="G402" s="676"/>
      <c r="H402" s="676"/>
      <c r="I402" s="676"/>
      <c r="J402" s="676"/>
      <c r="K402" s="676"/>
      <c r="L402" s="676"/>
      <c r="M402" s="676"/>
      <c r="N402" s="676"/>
      <c r="O402" s="676"/>
      <c r="P402" s="676"/>
      <c r="Q402" s="676"/>
      <c r="R402" s="676"/>
      <c r="S402" s="676"/>
      <c r="T402" s="676"/>
      <c r="U402" s="676"/>
      <c r="V402" s="676"/>
      <c r="W402" s="676"/>
      <c r="X402" s="676"/>
      <c r="Y402" s="676"/>
      <c r="Z402" s="676"/>
      <c r="AA402" s="665"/>
      <c r="AB402" s="665"/>
      <c r="AC402" s="665"/>
    </row>
    <row r="403" spans="1:68" ht="27" hidden="1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8"/>
      <c r="R403" s="678"/>
      <c r="S403" s="678"/>
      <c r="T403" s="679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hidden="1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8"/>
      <c r="R404" s="678"/>
      <c r="S404" s="678"/>
      <c r="T404" s="679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8"/>
      <c r="R405" s="678"/>
      <c r="S405" s="678"/>
      <c r="T405" s="679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8"/>
      <c r="R406" s="678"/>
      <c r="S406" s="678"/>
      <c r="T406" s="679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8"/>
      <c r="R407" s="678"/>
      <c r="S407" s="678"/>
      <c r="T407" s="679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85"/>
      <c r="B408" s="676"/>
      <c r="C408" s="676"/>
      <c r="D408" s="676"/>
      <c r="E408" s="676"/>
      <c r="F408" s="676"/>
      <c r="G408" s="676"/>
      <c r="H408" s="676"/>
      <c r="I408" s="676"/>
      <c r="J408" s="676"/>
      <c r="K408" s="676"/>
      <c r="L408" s="676"/>
      <c r="M408" s="676"/>
      <c r="N408" s="676"/>
      <c r="O408" s="686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hidden="1" x14ac:dyDescent="0.2">
      <c r="A409" s="676"/>
      <c r="B409" s="676"/>
      <c r="C409" s="676"/>
      <c r="D409" s="676"/>
      <c r="E409" s="676"/>
      <c r="F409" s="676"/>
      <c r="G409" s="676"/>
      <c r="H409" s="676"/>
      <c r="I409" s="676"/>
      <c r="J409" s="676"/>
      <c r="K409" s="676"/>
      <c r="L409" s="676"/>
      <c r="M409" s="676"/>
      <c r="N409" s="676"/>
      <c r="O409" s="686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hidden="1" customHeight="1" x14ac:dyDescent="0.25">
      <c r="A410" s="675" t="s">
        <v>172</v>
      </c>
      <c r="B410" s="676"/>
      <c r="C410" s="676"/>
      <c r="D410" s="676"/>
      <c r="E410" s="676"/>
      <c r="F410" s="676"/>
      <c r="G410" s="676"/>
      <c r="H410" s="676"/>
      <c r="I410" s="676"/>
      <c r="J410" s="676"/>
      <c r="K410" s="676"/>
      <c r="L410" s="676"/>
      <c r="M410" s="676"/>
      <c r="N410" s="676"/>
      <c r="O410" s="676"/>
      <c r="P410" s="676"/>
      <c r="Q410" s="676"/>
      <c r="R410" s="676"/>
      <c r="S410" s="676"/>
      <c r="T410" s="676"/>
      <c r="U410" s="676"/>
      <c r="V410" s="676"/>
      <c r="W410" s="676"/>
      <c r="X410" s="676"/>
      <c r="Y410" s="676"/>
      <c r="Z410" s="676"/>
      <c r="AA410" s="665"/>
      <c r="AB410" s="665"/>
      <c r="AC410" s="665"/>
    </row>
    <row r="411" spans="1:68" ht="27" hidden="1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08" t="s">
        <v>644</v>
      </c>
      <c r="Q411" s="678"/>
      <c r="R411" s="678"/>
      <c r="S411" s="678"/>
      <c r="T411" s="679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85"/>
      <c r="B412" s="676"/>
      <c r="C412" s="676"/>
      <c r="D412" s="676"/>
      <c r="E412" s="676"/>
      <c r="F412" s="676"/>
      <c r="G412" s="676"/>
      <c r="H412" s="676"/>
      <c r="I412" s="676"/>
      <c r="J412" s="676"/>
      <c r="K412" s="676"/>
      <c r="L412" s="676"/>
      <c r="M412" s="676"/>
      <c r="N412" s="676"/>
      <c r="O412" s="686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hidden="1" x14ac:dyDescent="0.2">
      <c r="A413" s="676"/>
      <c r="B413" s="676"/>
      <c r="C413" s="676"/>
      <c r="D413" s="676"/>
      <c r="E413" s="676"/>
      <c r="F413" s="676"/>
      <c r="G413" s="676"/>
      <c r="H413" s="676"/>
      <c r="I413" s="676"/>
      <c r="J413" s="676"/>
      <c r="K413" s="676"/>
      <c r="L413" s="676"/>
      <c r="M413" s="676"/>
      <c r="N413" s="676"/>
      <c r="O413" s="686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hidden="1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hidden="1" customHeight="1" x14ac:dyDescent="0.25">
      <c r="A415" s="703" t="s">
        <v>647</v>
      </c>
      <c r="B415" s="676"/>
      <c r="C415" s="676"/>
      <c r="D415" s="676"/>
      <c r="E415" s="676"/>
      <c r="F415" s="676"/>
      <c r="G415" s="676"/>
      <c r="H415" s="676"/>
      <c r="I415" s="676"/>
      <c r="J415" s="676"/>
      <c r="K415" s="676"/>
      <c r="L415" s="676"/>
      <c r="M415" s="676"/>
      <c r="N415" s="676"/>
      <c r="O415" s="676"/>
      <c r="P415" s="676"/>
      <c r="Q415" s="676"/>
      <c r="R415" s="676"/>
      <c r="S415" s="676"/>
      <c r="T415" s="676"/>
      <c r="U415" s="676"/>
      <c r="V415" s="676"/>
      <c r="W415" s="676"/>
      <c r="X415" s="676"/>
      <c r="Y415" s="676"/>
      <c r="Z415" s="676"/>
      <c r="AA415" s="664"/>
      <c r="AB415" s="664"/>
      <c r="AC415" s="664"/>
    </row>
    <row r="416" spans="1:68" ht="14.25" hidden="1" customHeight="1" x14ac:dyDescent="0.25">
      <c r="A416" s="675" t="s">
        <v>146</v>
      </c>
      <c r="B416" s="676"/>
      <c r="C416" s="676"/>
      <c r="D416" s="676"/>
      <c r="E416" s="676"/>
      <c r="F416" s="676"/>
      <c r="G416" s="676"/>
      <c r="H416" s="676"/>
      <c r="I416" s="676"/>
      <c r="J416" s="676"/>
      <c r="K416" s="676"/>
      <c r="L416" s="676"/>
      <c r="M416" s="676"/>
      <c r="N416" s="676"/>
      <c r="O416" s="676"/>
      <c r="P416" s="676"/>
      <c r="Q416" s="676"/>
      <c r="R416" s="676"/>
      <c r="S416" s="676"/>
      <c r="T416" s="676"/>
      <c r="U416" s="676"/>
      <c r="V416" s="676"/>
      <c r="W416" s="676"/>
      <c r="X416" s="676"/>
      <c r="Y416" s="676"/>
      <c r="Z416" s="676"/>
      <c r="AA416" s="665"/>
      <c r="AB416" s="665"/>
      <c r="AC416" s="665"/>
    </row>
    <row r="417" spans="1:68" ht="27" hidden="1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1041" t="s">
        <v>650</v>
      </c>
      <c r="Q417" s="678"/>
      <c r="R417" s="678"/>
      <c r="S417" s="678"/>
      <c r="T417" s="679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hidden="1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4" t="s">
        <v>654</v>
      </c>
      <c r="Q418" s="678"/>
      <c r="R418" s="678"/>
      <c r="S418" s="678"/>
      <c r="T418" s="679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4" t="s">
        <v>654</v>
      </c>
      <c r="Q419" s="678"/>
      <c r="R419" s="678"/>
      <c r="S419" s="678"/>
      <c r="T419" s="679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8" t="s">
        <v>659</v>
      </c>
      <c r="Q420" s="678"/>
      <c r="R420" s="678"/>
      <c r="S420" s="678"/>
      <c r="T420" s="679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87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8"/>
      <c r="R421" s="678"/>
      <c r="S421" s="678"/>
      <c r="T421" s="679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4" t="s">
        <v>664</v>
      </c>
      <c r="Q422" s="678"/>
      <c r="R422" s="678"/>
      <c r="S422" s="678"/>
      <c r="T422" s="679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hidden="1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8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8"/>
      <c r="R423" s="678"/>
      <c r="S423" s="678"/>
      <c r="T423" s="679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hidden="1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8"/>
      <c r="R424" s="678"/>
      <c r="S424" s="678"/>
      <c r="T424" s="679"/>
      <c r="U424" s="34"/>
      <c r="V424" s="34"/>
      <c r="W424" s="35" t="s">
        <v>69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8"/>
      <c r="R425" s="678"/>
      <c r="S425" s="678"/>
      <c r="T425" s="679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hidden="1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1" t="s">
        <v>674</v>
      </c>
      <c r="Q426" s="678"/>
      <c r="R426" s="678"/>
      <c r="S426" s="678"/>
      <c r="T426" s="679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hidden="1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8"/>
      <c r="R427" s="678"/>
      <c r="S427" s="678"/>
      <c r="T427" s="679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hidden="1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8"/>
      <c r="R428" s="678"/>
      <c r="S428" s="678"/>
      <c r="T428" s="679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hidden="1" x14ac:dyDescent="0.2">
      <c r="A429" s="685"/>
      <c r="B429" s="676"/>
      <c r="C429" s="676"/>
      <c r="D429" s="676"/>
      <c r="E429" s="676"/>
      <c r="F429" s="676"/>
      <c r="G429" s="676"/>
      <c r="H429" s="676"/>
      <c r="I429" s="676"/>
      <c r="J429" s="676"/>
      <c r="K429" s="676"/>
      <c r="L429" s="676"/>
      <c r="M429" s="676"/>
      <c r="N429" s="676"/>
      <c r="O429" s="686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2"/>
      <c r="AB429" s="672"/>
      <c r="AC429" s="672"/>
    </row>
    <row r="430" spans="1:68" hidden="1" x14ac:dyDescent="0.2">
      <c r="A430" s="676"/>
      <c r="B430" s="676"/>
      <c r="C430" s="676"/>
      <c r="D430" s="676"/>
      <c r="E430" s="676"/>
      <c r="F430" s="676"/>
      <c r="G430" s="676"/>
      <c r="H430" s="676"/>
      <c r="I430" s="676"/>
      <c r="J430" s="676"/>
      <c r="K430" s="676"/>
      <c r="L430" s="676"/>
      <c r="M430" s="676"/>
      <c r="N430" s="676"/>
      <c r="O430" s="686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0</v>
      </c>
      <c r="Y430" s="671">
        <f>IFERROR(SUM(Y417:Y428),"0")</f>
        <v>0</v>
      </c>
      <c r="Z430" s="37"/>
      <c r="AA430" s="672"/>
      <c r="AB430" s="672"/>
      <c r="AC430" s="672"/>
    </row>
    <row r="431" spans="1:68" ht="14.25" hidden="1" customHeight="1" x14ac:dyDescent="0.25">
      <c r="A431" s="675" t="s">
        <v>64</v>
      </c>
      <c r="B431" s="676"/>
      <c r="C431" s="676"/>
      <c r="D431" s="676"/>
      <c r="E431" s="676"/>
      <c r="F431" s="676"/>
      <c r="G431" s="676"/>
      <c r="H431" s="676"/>
      <c r="I431" s="676"/>
      <c r="J431" s="676"/>
      <c r="K431" s="676"/>
      <c r="L431" s="676"/>
      <c r="M431" s="676"/>
      <c r="N431" s="676"/>
      <c r="O431" s="676"/>
      <c r="P431" s="676"/>
      <c r="Q431" s="676"/>
      <c r="R431" s="676"/>
      <c r="S431" s="676"/>
      <c r="T431" s="676"/>
      <c r="U431" s="676"/>
      <c r="V431" s="676"/>
      <c r="W431" s="676"/>
      <c r="X431" s="676"/>
      <c r="Y431" s="676"/>
      <c r="Z431" s="676"/>
      <c r="AA431" s="665"/>
      <c r="AB431" s="665"/>
      <c r="AC431" s="665"/>
    </row>
    <row r="432" spans="1:68" ht="27" hidden="1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8"/>
      <c r="R432" s="678"/>
      <c r="S432" s="678"/>
      <c r="T432" s="679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8"/>
      <c r="R433" s="678"/>
      <c r="S433" s="678"/>
      <c r="T433" s="679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85"/>
      <c r="B434" s="676"/>
      <c r="C434" s="676"/>
      <c r="D434" s="676"/>
      <c r="E434" s="676"/>
      <c r="F434" s="676"/>
      <c r="G434" s="676"/>
      <c r="H434" s="676"/>
      <c r="I434" s="676"/>
      <c r="J434" s="676"/>
      <c r="K434" s="676"/>
      <c r="L434" s="676"/>
      <c r="M434" s="676"/>
      <c r="N434" s="676"/>
      <c r="O434" s="686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hidden="1" x14ac:dyDescent="0.2">
      <c r="A435" s="676"/>
      <c r="B435" s="676"/>
      <c r="C435" s="676"/>
      <c r="D435" s="676"/>
      <c r="E435" s="676"/>
      <c r="F435" s="676"/>
      <c r="G435" s="676"/>
      <c r="H435" s="676"/>
      <c r="I435" s="676"/>
      <c r="J435" s="676"/>
      <c r="K435" s="676"/>
      <c r="L435" s="676"/>
      <c r="M435" s="676"/>
      <c r="N435" s="676"/>
      <c r="O435" s="686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hidden="1" customHeight="1" x14ac:dyDescent="0.25">
      <c r="A436" s="703" t="s">
        <v>686</v>
      </c>
      <c r="B436" s="676"/>
      <c r="C436" s="676"/>
      <c r="D436" s="676"/>
      <c r="E436" s="676"/>
      <c r="F436" s="676"/>
      <c r="G436" s="676"/>
      <c r="H436" s="676"/>
      <c r="I436" s="676"/>
      <c r="J436" s="676"/>
      <c r="K436" s="676"/>
      <c r="L436" s="676"/>
      <c r="M436" s="676"/>
      <c r="N436" s="676"/>
      <c r="O436" s="676"/>
      <c r="P436" s="676"/>
      <c r="Q436" s="676"/>
      <c r="R436" s="676"/>
      <c r="S436" s="676"/>
      <c r="T436" s="676"/>
      <c r="U436" s="676"/>
      <c r="V436" s="676"/>
      <c r="W436" s="676"/>
      <c r="X436" s="676"/>
      <c r="Y436" s="676"/>
      <c r="Z436" s="676"/>
      <c r="AA436" s="664"/>
      <c r="AB436" s="664"/>
      <c r="AC436" s="664"/>
    </row>
    <row r="437" spans="1:68" ht="14.25" hidden="1" customHeight="1" x14ac:dyDescent="0.25">
      <c r="A437" s="675" t="s">
        <v>135</v>
      </c>
      <c r="B437" s="676"/>
      <c r="C437" s="676"/>
      <c r="D437" s="676"/>
      <c r="E437" s="676"/>
      <c r="F437" s="676"/>
      <c r="G437" s="676"/>
      <c r="H437" s="676"/>
      <c r="I437" s="676"/>
      <c r="J437" s="676"/>
      <c r="K437" s="676"/>
      <c r="L437" s="676"/>
      <c r="M437" s="676"/>
      <c r="N437" s="676"/>
      <c r="O437" s="676"/>
      <c r="P437" s="676"/>
      <c r="Q437" s="676"/>
      <c r="R437" s="676"/>
      <c r="S437" s="676"/>
      <c r="T437" s="676"/>
      <c r="U437" s="676"/>
      <c r="V437" s="676"/>
      <c r="W437" s="676"/>
      <c r="X437" s="676"/>
      <c r="Y437" s="676"/>
      <c r="Z437" s="676"/>
      <c r="AA437" s="665"/>
      <c r="AB437" s="665"/>
      <c r="AC437" s="665"/>
    </row>
    <row r="438" spans="1:68" ht="27" hidden="1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8"/>
      <c r="R438" s="678"/>
      <c r="S438" s="678"/>
      <c r="T438" s="679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8"/>
      <c r="R439" s="678"/>
      <c r="S439" s="678"/>
      <c r="T439" s="679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685"/>
      <c r="B440" s="676"/>
      <c r="C440" s="676"/>
      <c r="D440" s="676"/>
      <c r="E440" s="676"/>
      <c r="F440" s="676"/>
      <c r="G440" s="676"/>
      <c r="H440" s="676"/>
      <c r="I440" s="676"/>
      <c r="J440" s="676"/>
      <c r="K440" s="676"/>
      <c r="L440" s="676"/>
      <c r="M440" s="676"/>
      <c r="N440" s="676"/>
      <c r="O440" s="686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hidden="1" x14ac:dyDescent="0.2">
      <c r="A441" s="676"/>
      <c r="B441" s="676"/>
      <c r="C441" s="676"/>
      <c r="D441" s="676"/>
      <c r="E441" s="676"/>
      <c r="F441" s="676"/>
      <c r="G441" s="676"/>
      <c r="H441" s="676"/>
      <c r="I441" s="676"/>
      <c r="J441" s="676"/>
      <c r="K441" s="676"/>
      <c r="L441" s="676"/>
      <c r="M441" s="676"/>
      <c r="N441" s="676"/>
      <c r="O441" s="686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hidden="1" customHeight="1" x14ac:dyDescent="0.25">
      <c r="A442" s="675" t="s">
        <v>146</v>
      </c>
      <c r="B442" s="676"/>
      <c r="C442" s="676"/>
      <c r="D442" s="676"/>
      <c r="E442" s="676"/>
      <c r="F442" s="676"/>
      <c r="G442" s="676"/>
      <c r="H442" s="676"/>
      <c r="I442" s="676"/>
      <c r="J442" s="676"/>
      <c r="K442" s="676"/>
      <c r="L442" s="676"/>
      <c r="M442" s="676"/>
      <c r="N442" s="676"/>
      <c r="O442" s="676"/>
      <c r="P442" s="676"/>
      <c r="Q442" s="676"/>
      <c r="R442" s="676"/>
      <c r="S442" s="676"/>
      <c r="T442" s="676"/>
      <c r="U442" s="676"/>
      <c r="V442" s="676"/>
      <c r="W442" s="676"/>
      <c r="X442" s="676"/>
      <c r="Y442" s="676"/>
      <c r="Z442" s="676"/>
      <c r="AA442" s="665"/>
      <c r="AB442" s="665"/>
      <c r="AC442" s="665"/>
    </row>
    <row r="443" spans="1:68" ht="27" hidden="1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37" t="s">
        <v>695</v>
      </c>
      <c r="Q443" s="678"/>
      <c r="R443" s="678"/>
      <c r="S443" s="678"/>
      <c r="T443" s="679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8"/>
      <c r="R444" s="678"/>
      <c r="S444" s="678"/>
      <c r="T444" s="679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hidden="1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24" t="s">
        <v>702</v>
      </c>
      <c r="Q445" s="678"/>
      <c r="R445" s="678"/>
      <c r="S445" s="678"/>
      <c r="T445" s="679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8"/>
      <c r="R446" s="678"/>
      <c r="S446" s="678"/>
      <c r="T446" s="679"/>
      <c r="U446" s="34"/>
      <c r="V446" s="34"/>
      <c r="W446" s="35" t="s">
        <v>69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85"/>
      <c r="B447" s="676"/>
      <c r="C447" s="676"/>
      <c r="D447" s="676"/>
      <c r="E447" s="676"/>
      <c r="F447" s="676"/>
      <c r="G447" s="676"/>
      <c r="H447" s="676"/>
      <c r="I447" s="676"/>
      <c r="J447" s="676"/>
      <c r="K447" s="676"/>
      <c r="L447" s="676"/>
      <c r="M447" s="676"/>
      <c r="N447" s="676"/>
      <c r="O447" s="686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hidden="1" x14ac:dyDescent="0.2">
      <c r="A448" s="676"/>
      <c r="B448" s="676"/>
      <c r="C448" s="676"/>
      <c r="D448" s="676"/>
      <c r="E448" s="676"/>
      <c r="F448" s="676"/>
      <c r="G448" s="676"/>
      <c r="H448" s="676"/>
      <c r="I448" s="676"/>
      <c r="J448" s="676"/>
      <c r="K448" s="676"/>
      <c r="L448" s="676"/>
      <c r="M448" s="676"/>
      <c r="N448" s="676"/>
      <c r="O448" s="686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hidden="1" customHeight="1" x14ac:dyDescent="0.25">
      <c r="A449" s="703" t="s">
        <v>706</v>
      </c>
      <c r="B449" s="676"/>
      <c r="C449" s="676"/>
      <c r="D449" s="676"/>
      <c r="E449" s="676"/>
      <c r="F449" s="676"/>
      <c r="G449" s="676"/>
      <c r="H449" s="676"/>
      <c r="I449" s="676"/>
      <c r="J449" s="676"/>
      <c r="K449" s="676"/>
      <c r="L449" s="676"/>
      <c r="M449" s="676"/>
      <c r="N449" s="676"/>
      <c r="O449" s="676"/>
      <c r="P449" s="676"/>
      <c r="Q449" s="676"/>
      <c r="R449" s="676"/>
      <c r="S449" s="676"/>
      <c r="T449" s="676"/>
      <c r="U449" s="676"/>
      <c r="V449" s="676"/>
      <c r="W449" s="676"/>
      <c r="X449" s="676"/>
      <c r="Y449" s="676"/>
      <c r="Z449" s="676"/>
      <c r="AA449" s="664"/>
      <c r="AB449" s="664"/>
      <c r="AC449" s="664"/>
    </row>
    <row r="450" spans="1:68" ht="14.25" hidden="1" customHeight="1" x14ac:dyDescent="0.25">
      <c r="A450" s="675" t="s">
        <v>146</v>
      </c>
      <c r="B450" s="676"/>
      <c r="C450" s="676"/>
      <c r="D450" s="676"/>
      <c r="E450" s="676"/>
      <c r="F450" s="676"/>
      <c r="G450" s="676"/>
      <c r="H450" s="676"/>
      <c r="I450" s="676"/>
      <c r="J450" s="676"/>
      <c r="K450" s="676"/>
      <c r="L450" s="676"/>
      <c r="M450" s="676"/>
      <c r="N450" s="676"/>
      <c r="O450" s="676"/>
      <c r="P450" s="676"/>
      <c r="Q450" s="676"/>
      <c r="R450" s="676"/>
      <c r="S450" s="676"/>
      <c r="T450" s="676"/>
      <c r="U450" s="676"/>
      <c r="V450" s="676"/>
      <c r="W450" s="676"/>
      <c r="X450" s="676"/>
      <c r="Y450" s="676"/>
      <c r="Z450" s="676"/>
      <c r="AA450" s="665"/>
      <c r="AB450" s="665"/>
      <c r="AC450" s="665"/>
    </row>
    <row r="451" spans="1:68" ht="27" hidden="1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78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8"/>
      <c r="R451" s="678"/>
      <c r="S451" s="678"/>
      <c r="T451" s="679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8"/>
      <c r="R452" s="678"/>
      <c r="S452" s="678"/>
      <c r="T452" s="679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685"/>
      <c r="B453" s="676"/>
      <c r="C453" s="676"/>
      <c r="D453" s="676"/>
      <c r="E453" s="676"/>
      <c r="F453" s="676"/>
      <c r="G453" s="676"/>
      <c r="H453" s="676"/>
      <c r="I453" s="676"/>
      <c r="J453" s="676"/>
      <c r="K453" s="676"/>
      <c r="L453" s="676"/>
      <c r="M453" s="676"/>
      <c r="N453" s="676"/>
      <c r="O453" s="686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hidden="1" x14ac:dyDescent="0.2">
      <c r="A454" s="676"/>
      <c r="B454" s="676"/>
      <c r="C454" s="676"/>
      <c r="D454" s="676"/>
      <c r="E454" s="676"/>
      <c r="F454" s="676"/>
      <c r="G454" s="676"/>
      <c r="H454" s="676"/>
      <c r="I454" s="676"/>
      <c r="J454" s="676"/>
      <c r="K454" s="676"/>
      <c r="L454" s="676"/>
      <c r="M454" s="676"/>
      <c r="N454" s="676"/>
      <c r="O454" s="686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hidden="1" customHeight="1" x14ac:dyDescent="0.25">
      <c r="A455" s="703" t="s">
        <v>714</v>
      </c>
      <c r="B455" s="676"/>
      <c r="C455" s="676"/>
      <c r="D455" s="676"/>
      <c r="E455" s="676"/>
      <c r="F455" s="676"/>
      <c r="G455" s="676"/>
      <c r="H455" s="676"/>
      <c r="I455" s="676"/>
      <c r="J455" s="676"/>
      <c r="K455" s="676"/>
      <c r="L455" s="676"/>
      <c r="M455" s="676"/>
      <c r="N455" s="676"/>
      <c r="O455" s="676"/>
      <c r="P455" s="676"/>
      <c r="Q455" s="676"/>
      <c r="R455" s="676"/>
      <c r="S455" s="676"/>
      <c r="T455" s="676"/>
      <c r="U455" s="676"/>
      <c r="V455" s="676"/>
      <c r="W455" s="676"/>
      <c r="X455" s="676"/>
      <c r="Y455" s="676"/>
      <c r="Z455" s="676"/>
      <c r="AA455" s="664"/>
      <c r="AB455" s="664"/>
      <c r="AC455" s="664"/>
    </row>
    <row r="456" spans="1:68" ht="14.25" hidden="1" customHeight="1" x14ac:dyDescent="0.25">
      <c r="A456" s="675" t="s">
        <v>146</v>
      </c>
      <c r="B456" s="676"/>
      <c r="C456" s="676"/>
      <c r="D456" s="676"/>
      <c r="E456" s="676"/>
      <c r="F456" s="676"/>
      <c r="G456" s="676"/>
      <c r="H456" s="676"/>
      <c r="I456" s="676"/>
      <c r="J456" s="676"/>
      <c r="K456" s="676"/>
      <c r="L456" s="676"/>
      <c r="M456" s="676"/>
      <c r="N456" s="676"/>
      <c r="O456" s="676"/>
      <c r="P456" s="676"/>
      <c r="Q456" s="676"/>
      <c r="R456" s="676"/>
      <c r="S456" s="676"/>
      <c r="T456" s="676"/>
      <c r="U456" s="676"/>
      <c r="V456" s="676"/>
      <c r="W456" s="676"/>
      <c r="X456" s="676"/>
      <c r="Y456" s="676"/>
      <c r="Z456" s="676"/>
      <c r="AA456" s="665"/>
      <c r="AB456" s="665"/>
      <c r="AC456" s="665"/>
    </row>
    <row r="457" spans="1:68" ht="27" hidden="1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8"/>
      <c r="R457" s="678"/>
      <c r="S457" s="678"/>
      <c r="T457" s="679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685"/>
      <c r="B458" s="676"/>
      <c r="C458" s="676"/>
      <c r="D458" s="676"/>
      <c r="E458" s="676"/>
      <c r="F458" s="676"/>
      <c r="G458" s="676"/>
      <c r="H458" s="676"/>
      <c r="I458" s="676"/>
      <c r="J458" s="676"/>
      <c r="K458" s="676"/>
      <c r="L458" s="676"/>
      <c r="M458" s="676"/>
      <c r="N458" s="676"/>
      <c r="O458" s="686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hidden="1" x14ac:dyDescent="0.2">
      <c r="A459" s="676"/>
      <c r="B459" s="676"/>
      <c r="C459" s="676"/>
      <c r="D459" s="676"/>
      <c r="E459" s="676"/>
      <c r="F459" s="676"/>
      <c r="G459" s="676"/>
      <c r="H459" s="676"/>
      <c r="I459" s="676"/>
      <c r="J459" s="676"/>
      <c r="K459" s="676"/>
      <c r="L459" s="676"/>
      <c r="M459" s="676"/>
      <c r="N459" s="676"/>
      <c r="O459" s="686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hidden="1" customHeight="1" x14ac:dyDescent="0.25">
      <c r="A460" s="675" t="s">
        <v>172</v>
      </c>
      <c r="B460" s="676"/>
      <c r="C460" s="676"/>
      <c r="D460" s="676"/>
      <c r="E460" s="676"/>
      <c r="F460" s="676"/>
      <c r="G460" s="676"/>
      <c r="H460" s="676"/>
      <c r="I460" s="676"/>
      <c r="J460" s="676"/>
      <c r="K460" s="676"/>
      <c r="L460" s="676"/>
      <c r="M460" s="676"/>
      <c r="N460" s="676"/>
      <c r="O460" s="676"/>
      <c r="P460" s="676"/>
      <c r="Q460" s="676"/>
      <c r="R460" s="676"/>
      <c r="S460" s="676"/>
      <c r="T460" s="676"/>
      <c r="U460" s="676"/>
      <c r="V460" s="676"/>
      <c r="W460" s="676"/>
      <c r="X460" s="676"/>
      <c r="Y460" s="676"/>
      <c r="Z460" s="676"/>
      <c r="AA460" s="665"/>
      <c r="AB460" s="665"/>
      <c r="AC460" s="665"/>
    </row>
    <row r="461" spans="1:68" ht="27" hidden="1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8"/>
      <c r="R461" s="678"/>
      <c r="S461" s="678"/>
      <c r="T461" s="679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685"/>
      <c r="B462" s="676"/>
      <c r="C462" s="676"/>
      <c r="D462" s="676"/>
      <c r="E462" s="676"/>
      <c r="F462" s="676"/>
      <c r="G462" s="676"/>
      <c r="H462" s="676"/>
      <c r="I462" s="676"/>
      <c r="J462" s="676"/>
      <c r="K462" s="676"/>
      <c r="L462" s="676"/>
      <c r="M462" s="676"/>
      <c r="N462" s="676"/>
      <c r="O462" s="686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hidden="1" x14ac:dyDescent="0.2">
      <c r="A463" s="676"/>
      <c r="B463" s="676"/>
      <c r="C463" s="676"/>
      <c r="D463" s="676"/>
      <c r="E463" s="676"/>
      <c r="F463" s="676"/>
      <c r="G463" s="676"/>
      <c r="H463" s="676"/>
      <c r="I463" s="676"/>
      <c r="J463" s="676"/>
      <c r="K463" s="676"/>
      <c r="L463" s="676"/>
      <c r="M463" s="676"/>
      <c r="N463" s="676"/>
      <c r="O463" s="686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hidden="1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hidden="1" customHeight="1" x14ac:dyDescent="0.25">
      <c r="A465" s="703" t="s">
        <v>721</v>
      </c>
      <c r="B465" s="676"/>
      <c r="C465" s="676"/>
      <c r="D465" s="676"/>
      <c r="E465" s="676"/>
      <c r="F465" s="676"/>
      <c r="G465" s="676"/>
      <c r="H465" s="676"/>
      <c r="I465" s="676"/>
      <c r="J465" s="676"/>
      <c r="K465" s="676"/>
      <c r="L465" s="676"/>
      <c r="M465" s="676"/>
      <c r="N465" s="676"/>
      <c r="O465" s="676"/>
      <c r="P465" s="676"/>
      <c r="Q465" s="676"/>
      <c r="R465" s="676"/>
      <c r="S465" s="676"/>
      <c r="T465" s="676"/>
      <c r="U465" s="676"/>
      <c r="V465" s="676"/>
      <c r="W465" s="676"/>
      <c r="X465" s="676"/>
      <c r="Y465" s="676"/>
      <c r="Z465" s="676"/>
      <c r="AA465" s="664"/>
      <c r="AB465" s="664"/>
      <c r="AC465" s="664"/>
    </row>
    <row r="466" spans="1:68" ht="14.25" hidden="1" customHeight="1" x14ac:dyDescent="0.25">
      <c r="A466" s="675" t="s">
        <v>90</v>
      </c>
      <c r="B466" s="676"/>
      <c r="C466" s="676"/>
      <c r="D466" s="676"/>
      <c r="E466" s="676"/>
      <c r="F466" s="676"/>
      <c r="G466" s="676"/>
      <c r="H466" s="676"/>
      <c r="I466" s="676"/>
      <c r="J466" s="676"/>
      <c r="K466" s="676"/>
      <c r="L466" s="676"/>
      <c r="M466" s="676"/>
      <c r="N466" s="676"/>
      <c r="O466" s="676"/>
      <c r="P466" s="676"/>
      <c r="Q466" s="676"/>
      <c r="R466" s="676"/>
      <c r="S466" s="676"/>
      <c r="T466" s="676"/>
      <c r="U466" s="676"/>
      <c r="V466" s="676"/>
      <c r="W466" s="676"/>
      <c r="X466" s="676"/>
      <c r="Y466" s="676"/>
      <c r="Z466" s="676"/>
      <c r="AA466" s="665"/>
      <c r="AB466" s="665"/>
      <c r="AC466" s="665"/>
    </row>
    <row r="467" spans="1:68" ht="27" hidden="1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8"/>
      <c r="R467" s="678"/>
      <c r="S467" s="678"/>
      <c r="T467" s="679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8"/>
      <c r="R468" s="678"/>
      <c r="S468" s="678"/>
      <c r="T468" s="679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8"/>
      <c r="R469" s="678"/>
      <c r="S469" s="678"/>
      <c r="T469" s="679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hidden="1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8"/>
      <c r="R470" s="678"/>
      <c r="S470" s="678"/>
      <c r="T470" s="679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hidden="1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8"/>
      <c r="R471" s="678"/>
      <c r="S471" s="678"/>
      <c r="T471" s="679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hidden="1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4" t="s">
        <v>739</v>
      </c>
      <c r="Q472" s="678"/>
      <c r="R472" s="678"/>
      <c r="S472" s="678"/>
      <c r="T472" s="679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hidden="1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8"/>
      <c r="R473" s="678"/>
      <c r="S473" s="678"/>
      <c r="T473" s="679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hidden="1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9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8"/>
      <c r="R474" s="678"/>
      <c r="S474" s="678"/>
      <c r="T474" s="679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hidden="1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8"/>
      <c r="R475" s="678"/>
      <c r="S475" s="678"/>
      <c r="T475" s="679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hidden="1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2" t="s">
        <v>747</v>
      </c>
      <c r="Q476" s="678"/>
      <c r="R476" s="678"/>
      <c r="S476" s="678"/>
      <c r="T476" s="679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hidden="1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7" t="s">
        <v>750</v>
      </c>
      <c r="Q477" s="678"/>
      <c r="R477" s="678"/>
      <c r="S477" s="678"/>
      <c r="T477" s="679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hidden="1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86" t="s">
        <v>754</v>
      </c>
      <c r="Q478" s="678"/>
      <c r="R478" s="678"/>
      <c r="S478" s="678"/>
      <c r="T478" s="679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hidden="1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8"/>
      <c r="R479" s="678"/>
      <c r="S479" s="678"/>
      <c r="T479" s="679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hidden="1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8"/>
      <c r="R480" s="678"/>
      <c r="S480" s="678"/>
      <c r="T480" s="679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hidden="1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9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8"/>
      <c r="R481" s="678"/>
      <c r="S481" s="678"/>
      <c r="T481" s="679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hidden="1" x14ac:dyDescent="0.2">
      <c r="A482" s="685"/>
      <c r="B482" s="676"/>
      <c r="C482" s="676"/>
      <c r="D482" s="676"/>
      <c r="E482" s="676"/>
      <c r="F482" s="676"/>
      <c r="G482" s="676"/>
      <c r="H482" s="676"/>
      <c r="I482" s="676"/>
      <c r="J482" s="676"/>
      <c r="K482" s="676"/>
      <c r="L482" s="676"/>
      <c r="M482" s="676"/>
      <c r="N482" s="676"/>
      <c r="O482" s="686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hidden="1" x14ac:dyDescent="0.2">
      <c r="A483" s="676"/>
      <c r="B483" s="676"/>
      <c r="C483" s="676"/>
      <c r="D483" s="676"/>
      <c r="E483" s="676"/>
      <c r="F483" s="676"/>
      <c r="G483" s="676"/>
      <c r="H483" s="676"/>
      <c r="I483" s="676"/>
      <c r="J483" s="676"/>
      <c r="K483" s="676"/>
      <c r="L483" s="676"/>
      <c r="M483" s="676"/>
      <c r="N483" s="676"/>
      <c r="O483" s="686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hidden="1" customHeight="1" x14ac:dyDescent="0.25">
      <c r="A484" s="675" t="s">
        <v>135</v>
      </c>
      <c r="B484" s="676"/>
      <c r="C484" s="676"/>
      <c r="D484" s="676"/>
      <c r="E484" s="676"/>
      <c r="F484" s="676"/>
      <c r="G484" s="676"/>
      <c r="H484" s="676"/>
      <c r="I484" s="676"/>
      <c r="J484" s="676"/>
      <c r="K484" s="676"/>
      <c r="L484" s="676"/>
      <c r="M484" s="676"/>
      <c r="N484" s="676"/>
      <c r="O484" s="676"/>
      <c r="P484" s="676"/>
      <c r="Q484" s="676"/>
      <c r="R484" s="676"/>
      <c r="S484" s="676"/>
      <c r="T484" s="676"/>
      <c r="U484" s="676"/>
      <c r="V484" s="676"/>
      <c r="W484" s="676"/>
      <c r="X484" s="676"/>
      <c r="Y484" s="676"/>
      <c r="Z484" s="676"/>
      <c r="AA484" s="665"/>
      <c r="AB484" s="665"/>
      <c r="AC484" s="665"/>
    </row>
    <row r="485" spans="1:68" ht="16.5" hidden="1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8"/>
      <c r="R485" s="678"/>
      <c r="S485" s="678"/>
      <c r="T485" s="679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21" t="s">
        <v>765</v>
      </c>
      <c r="Q486" s="678"/>
      <c r="R486" s="678"/>
      <c r="S486" s="678"/>
      <c r="T486" s="679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hidden="1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27" t="s">
        <v>769</v>
      </c>
      <c r="Q487" s="678"/>
      <c r="R487" s="678"/>
      <c r="S487" s="678"/>
      <c r="T487" s="679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hidden="1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2" t="s">
        <v>772</v>
      </c>
      <c r="Q488" s="678"/>
      <c r="R488" s="678"/>
      <c r="S488" s="678"/>
      <c r="T488" s="679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685"/>
      <c r="B489" s="676"/>
      <c r="C489" s="676"/>
      <c r="D489" s="676"/>
      <c r="E489" s="676"/>
      <c r="F489" s="676"/>
      <c r="G489" s="676"/>
      <c r="H489" s="676"/>
      <c r="I489" s="676"/>
      <c r="J489" s="676"/>
      <c r="K489" s="676"/>
      <c r="L489" s="676"/>
      <c r="M489" s="676"/>
      <c r="N489" s="676"/>
      <c r="O489" s="686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hidden="1" x14ac:dyDescent="0.2">
      <c r="A490" s="676"/>
      <c r="B490" s="676"/>
      <c r="C490" s="676"/>
      <c r="D490" s="676"/>
      <c r="E490" s="676"/>
      <c r="F490" s="676"/>
      <c r="G490" s="676"/>
      <c r="H490" s="676"/>
      <c r="I490" s="676"/>
      <c r="J490" s="676"/>
      <c r="K490" s="676"/>
      <c r="L490" s="676"/>
      <c r="M490" s="676"/>
      <c r="N490" s="676"/>
      <c r="O490" s="686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hidden="1" customHeight="1" x14ac:dyDescent="0.25">
      <c r="A491" s="675" t="s">
        <v>146</v>
      </c>
      <c r="B491" s="676"/>
      <c r="C491" s="676"/>
      <c r="D491" s="676"/>
      <c r="E491" s="676"/>
      <c r="F491" s="676"/>
      <c r="G491" s="676"/>
      <c r="H491" s="676"/>
      <c r="I491" s="676"/>
      <c r="J491" s="676"/>
      <c r="K491" s="676"/>
      <c r="L491" s="676"/>
      <c r="M491" s="676"/>
      <c r="N491" s="676"/>
      <c r="O491" s="676"/>
      <c r="P491" s="676"/>
      <c r="Q491" s="676"/>
      <c r="R491" s="676"/>
      <c r="S491" s="676"/>
      <c r="T491" s="676"/>
      <c r="U491" s="676"/>
      <c r="V491" s="676"/>
      <c r="W491" s="676"/>
      <c r="X491" s="676"/>
      <c r="Y491" s="676"/>
      <c r="Z491" s="676"/>
      <c r="AA491" s="665"/>
      <c r="AB491" s="665"/>
      <c r="AC491" s="665"/>
    </row>
    <row r="492" spans="1:68" ht="27" hidden="1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1" t="s">
        <v>775</v>
      </c>
      <c r="Q492" s="678"/>
      <c r="R492" s="678"/>
      <c r="S492" s="678"/>
      <c r="T492" s="679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hidden="1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5" t="s">
        <v>779</v>
      </c>
      <c r="Q493" s="678"/>
      <c r="R493" s="678"/>
      <c r="S493" s="678"/>
      <c r="T493" s="679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hidden="1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877" t="s">
        <v>783</v>
      </c>
      <c r="Q494" s="678"/>
      <c r="R494" s="678"/>
      <c r="S494" s="678"/>
      <c r="T494" s="679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hidden="1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3" t="s">
        <v>787</v>
      </c>
      <c r="Q495" s="678"/>
      <c r="R495" s="678"/>
      <c r="S495" s="678"/>
      <c r="T495" s="679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hidden="1" customHeight="1" x14ac:dyDescent="0.25">
      <c r="A496" s="54" t="s">
        <v>788</v>
      </c>
      <c r="B496" s="54" t="s">
        <v>789</v>
      </c>
      <c r="C496" s="31">
        <v>4301031351</v>
      </c>
      <c r="D496" s="673">
        <v>4680115882072</v>
      </c>
      <c r="E496" s="674"/>
      <c r="F496" s="668">
        <v>0.6</v>
      </c>
      <c r="G496" s="32">
        <v>6</v>
      </c>
      <c r="H496" s="668">
        <v>3.6</v>
      </c>
      <c r="I496" s="668">
        <v>3.81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6" t="s">
        <v>790</v>
      </c>
      <c r="Q496" s="678"/>
      <c r="R496" s="678"/>
      <c r="S496" s="678"/>
      <c r="T496" s="679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hidden="1" customHeight="1" x14ac:dyDescent="0.25">
      <c r="A497" s="54" t="s">
        <v>788</v>
      </c>
      <c r="B497" s="54" t="s">
        <v>791</v>
      </c>
      <c r="C497" s="31">
        <v>4301031419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6.93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70</v>
      </c>
      <c r="P497" s="1029" t="s">
        <v>792</v>
      </c>
      <c r="Q497" s="678"/>
      <c r="R497" s="678"/>
      <c r="S497" s="678"/>
      <c r="T497" s="679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IFERROR(IF(Y497=0,"",ROUNDUP(Y497/H497,0)*0.00902),"")</f>
        <v/>
      </c>
      <c r="AA497" s="56"/>
      <c r="AB497" s="57"/>
      <c r="AC497" s="569" t="s">
        <v>776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hidden="1" customHeight="1" x14ac:dyDescent="0.25">
      <c r="A498" s="54" t="s">
        <v>788</v>
      </c>
      <c r="B498" s="54" t="s">
        <v>793</v>
      </c>
      <c r="C498" s="31">
        <v>4301031383</v>
      </c>
      <c r="D498" s="673">
        <v>4680115882072</v>
      </c>
      <c r="E498" s="674"/>
      <c r="F498" s="668">
        <v>0.6</v>
      </c>
      <c r="G498" s="32">
        <v>8</v>
      </c>
      <c r="H498" s="668">
        <v>4.8</v>
      </c>
      <c r="I498" s="668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7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678"/>
      <c r="R498" s="678"/>
      <c r="S498" s="678"/>
      <c r="T498" s="679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IFERROR(IF(Y498=0,"",ROUNDUP(Y498/H498,0)*0.00937),"")</f>
        <v/>
      </c>
      <c r="AA498" s="56"/>
      <c r="AB498" s="57"/>
      <c r="AC498" s="571" t="s">
        <v>794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hidden="1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8"/>
      <c r="R499" s="678"/>
      <c r="S499" s="678"/>
      <c r="T499" s="679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hidden="1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873" t="s">
        <v>799</v>
      </c>
      <c r="Q500" s="678"/>
      <c r="R500" s="678"/>
      <c r="S500" s="678"/>
      <c r="T500" s="679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8"/>
      <c r="R501" s="678"/>
      <c r="S501" s="678"/>
      <c r="T501" s="679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hidden="1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45" t="s">
        <v>804</v>
      </c>
      <c r="Q502" s="678"/>
      <c r="R502" s="678"/>
      <c r="S502" s="678"/>
      <c r="T502" s="679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hidden="1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8"/>
      <c r="R503" s="678"/>
      <c r="S503" s="678"/>
      <c r="T503" s="679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hidden="1" x14ac:dyDescent="0.2">
      <c r="A504" s="685"/>
      <c r="B504" s="676"/>
      <c r="C504" s="676"/>
      <c r="D504" s="676"/>
      <c r="E504" s="676"/>
      <c r="F504" s="676"/>
      <c r="G504" s="676"/>
      <c r="H504" s="676"/>
      <c r="I504" s="676"/>
      <c r="J504" s="676"/>
      <c r="K504" s="676"/>
      <c r="L504" s="676"/>
      <c r="M504" s="676"/>
      <c r="N504" s="676"/>
      <c r="O504" s="686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hidden="1" x14ac:dyDescent="0.2">
      <c r="A505" s="676"/>
      <c r="B505" s="676"/>
      <c r="C505" s="676"/>
      <c r="D505" s="676"/>
      <c r="E505" s="676"/>
      <c r="F505" s="676"/>
      <c r="G505" s="676"/>
      <c r="H505" s="676"/>
      <c r="I505" s="676"/>
      <c r="J505" s="676"/>
      <c r="K505" s="676"/>
      <c r="L505" s="676"/>
      <c r="M505" s="676"/>
      <c r="N505" s="676"/>
      <c r="O505" s="686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hidden="1" customHeight="1" x14ac:dyDescent="0.25">
      <c r="A506" s="675" t="s">
        <v>64</v>
      </c>
      <c r="B506" s="676"/>
      <c r="C506" s="676"/>
      <c r="D506" s="676"/>
      <c r="E506" s="676"/>
      <c r="F506" s="676"/>
      <c r="G506" s="676"/>
      <c r="H506" s="676"/>
      <c r="I506" s="676"/>
      <c r="J506" s="676"/>
      <c r="K506" s="676"/>
      <c r="L506" s="676"/>
      <c r="M506" s="676"/>
      <c r="N506" s="676"/>
      <c r="O506" s="676"/>
      <c r="P506" s="676"/>
      <c r="Q506" s="676"/>
      <c r="R506" s="676"/>
      <c r="S506" s="676"/>
      <c r="T506" s="676"/>
      <c r="U506" s="676"/>
      <c r="V506" s="676"/>
      <c r="W506" s="676"/>
      <c r="X506" s="676"/>
      <c r="Y506" s="676"/>
      <c r="Z506" s="676"/>
      <c r="AA506" s="665"/>
      <c r="AB506" s="665"/>
      <c r="AC506" s="665"/>
    </row>
    <row r="507" spans="1:68" ht="16.5" hidden="1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8"/>
      <c r="R507" s="678"/>
      <c r="S507" s="678"/>
      <c r="T507" s="679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8"/>
      <c r="R508" s="678"/>
      <c r="S508" s="678"/>
      <c r="T508" s="679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8"/>
      <c r="R509" s="678"/>
      <c r="S509" s="678"/>
      <c r="T509" s="679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85"/>
      <c r="B510" s="676"/>
      <c r="C510" s="676"/>
      <c r="D510" s="676"/>
      <c r="E510" s="676"/>
      <c r="F510" s="676"/>
      <c r="G510" s="676"/>
      <c r="H510" s="676"/>
      <c r="I510" s="676"/>
      <c r="J510" s="676"/>
      <c r="K510" s="676"/>
      <c r="L510" s="676"/>
      <c r="M510" s="676"/>
      <c r="N510" s="676"/>
      <c r="O510" s="686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hidden="1" x14ac:dyDescent="0.2">
      <c r="A511" s="676"/>
      <c r="B511" s="676"/>
      <c r="C511" s="676"/>
      <c r="D511" s="676"/>
      <c r="E511" s="676"/>
      <c r="F511" s="676"/>
      <c r="G511" s="676"/>
      <c r="H511" s="676"/>
      <c r="I511" s="676"/>
      <c r="J511" s="676"/>
      <c r="K511" s="676"/>
      <c r="L511" s="676"/>
      <c r="M511" s="676"/>
      <c r="N511" s="676"/>
      <c r="O511" s="686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hidden="1" customHeight="1" x14ac:dyDescent="0.25">
      <c r="A512" s="675" t="s">
        <v>172</v>
      </c>
      <c r="B512" s="676"/>
      <c r="C512" s="676"/>
      <c r="D512" s="676"/>
      <c r="E512" s="676"/>
      <c r="F512" s="676"/>
      <c r="G512" s="676"/>
      <c r="H512" s="676"/>
      <c r="I512" s="676"/>
      <c r="J512" s="676"/>
      <c r="K512" s="676"/>
      <c r="L512" s="676"/>
      <c r="M512" s="676"/>
      <c r="N512" s="676"/>
      <c r="O512" s="676"/>
      <c r="P512" s="676"/>
      <c r="Q512" s="676"/>
      <c r="R512" s="676"/>
      <c r="S512" s="676"/>
      <c r="T512" s="676"/>
      <c r="U512" s="676"/>
      <c r="V512" s="676"/>
      <c r="W512" s="676"/>
      <c r="X512" s="676"/>
      <c r="Y512" s="676"/>
      <c r="Z512" s="676"/>
      <c r="AA512" s="665"/>
      <c r="AB512" s="665"/>
      <c r="AC512" s="665"/>
    </row>
    <row r="513" spans="1:68" ht="37.5" hidden="1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8"/>
      <c r="R513" s="678"/>
      <c r="S513" s="678"/>
      <c r="T513" s="679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hidden="1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52" t="s">
        <v>820</v>
      </c>
      <c r="Q514" s="678"/>
      <c r="R514" s="678"/>
      <c r="S514" s="678"/>
      <c r="T514" s="679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685"/>
      <c r="B515" s="676"/>
      <c r="C515" s="676"/>
      <c r="D515" s="676"/>
      <c r="E515" s="676"/>
      <c r="F515" s="676"/>
      <c r="G515" s="676"/>
      <c r="H515" s="676"/>
      <c r="I515" s="676"/>
      <c r="J515" s="676"/>
      <c r="K515" s="676"/>
      <c r="L515" s="676"/>
      <c r="M515" s="676"/>
      <c r="N515" s="676"/>
      <c r="O515" s="686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hidden="1" x14ac:dyDescent="0.2">
      <c r="A516" s="676"/>
      <c r="B516" s="676"/>
      <c r="C516" s="676"/>
      <c r="D516" s="676"/>
      <c r="E516" s="676"/>
      <c r="F516" s="676"/>
      <c r="G516" s="676"/>
      <c r="H516" s="676"/>
      <c r="I516" s="676"/>
      <c r="J516" s="676"/>
      <c r="K516" s="676"/>
      <c r="L516" s="676"/>
      <c r="M516" s="676"/>
      <c r="N516" s="676"/>
      <c r="O516" s="686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hidden="1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hidden="1" customHeight="1" x14ac:dyDescent="0.25">
      <c r="A518" s="703" t="s">
        <v>821</v>
      </c>
      <c r="B518" s="676"/>
      <c r="C518" s="676"/>
      <c r="D518" s="676"/>
      <c r="E518" s="676"/>
      <c r="F518" s="676"/>
      <c r="G518" s="676"/>
      <c r="H518" s="676"/>
      <c r="I518" s="676"/>
      <c r="J518" s="676"/>
      <c r="K518" s="676"/>
      <c r="L518" s="676"/>
      <c r="M518" s="676"/>
      <c r="N518" s="676"/>
      <c r="O518" s="676"/>
      <c r="P518" s="676"/>
      <c r="Q518" s="676"/>
      <c r="R518" s="676"/>
      <c r="S518" s="676"/>
      <c r="T518" s="676"/>
      <c r="U518" s="676"/>
      <c r="V518" s="676"/>
      <c r="W518" s="676"/>
      <c r="X518" s="676"/>
      <c r="Y518" s="676"/>
      <c r="Z518" s="676"/>
      <c r="AA518" s="664"/>
      <c r="AB518" s="664"/>
      <c r="AC518" s="664"/>
    </row>
    <row r="519" spans="1:68" ht="14.25" hidden="1" customHeight="1" x14ac:dyDescent="0.25">
      <c r="A519" s="675" t="s">
        <v>90</v>
      </c>
      <c r="B519" s="676"/>
      <c r="C519" s="676"/>
      <c r="D519" s="676"/>
      <c r="E519" s="676"/>
      <c r="F519" s="676"/>
      <c r="G519" s="676"/>
      <c r="H519" s="676"/>
      <c r="I519" s="676"/>
      <c r="J519" s="676"/>
      <c r="K519" s="676"/>
      <c r="L519" s="676"/>
      <c r="M519" s="676"/>
      <c r="N519" s="676"/>
      <c r="O519" s="676"/>
      <c r="P519" s="676"/>
      <c r="Q519" s="676"/>
      <c r="R519" s="676"/>
      <c r="S519" s="676"/>
      <c r="T519" s="676"/>
      <c r="U519" s="676"/>
      <c r="V519" s="676"/>
      <c r="W519" s="676"/>
      <c r="X519" s="676"/>
      <c r="Y519" s="676"/>
      <c r="Z519" s="676"/>
      <c r="AA519" s="665"/>
      <c r="AB519" s="665"/>
      <c r="AC519" s="665"/>
    </row>
    <row r="520" spans="1:68" ht="27" hidden="1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729" t="s">
        <v>824</v>
      </c>
      <c r="Q520" s="678"/>
      <c r="R520" s="678"/>
      <c r="S520" s="678"/>
      <c r="T520" s="679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1" t="s">
        <v>828</v>
      </c>
      <c r="Q521" s="678"/>
      <c r="R521" s="678"/>
      <c r="S521" s="678"/>
      <c r="T521" s="679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hidden="1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1" t="s">
        <v>832</v>
      </c>
      <c r="Q522" s="678"/>
      <c r="R522" s="678"/>
      <c r="S522" s="678"/>
      <c r="T522" s="679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hidden="1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86" t="s">
        <v>836</v>
      </c>
      <c r="Q523" s="678"/>
      <c r="R523" s="678"/>
      <c r="S523" s="678"/>
      <c r="T523" s="679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hidden="1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27" t="s">
        <v>840</v>
      </c>
      <c r="Q524" s="678"/>
      <c r="R524" s="678"/>
      <c r="S524" s="678"/>
      <c r="T524" s="679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hidden="1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61" t="s">
        <v>843</v>
      </c>
      <c r="Q525" s="678"/>
      <c r="R525" s="678"/>
      <c r="S525" s="678"/>
      <c r="T525" s="679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hidden="1" x14ac:dyDescent="0.2">
      <c r="A526" s="685"/>
      <c r="B526" s="676"/>
      <c r="C526" s="676"/>
      <c r="D526" s="676"/>
      <c r="E526" s="676"/>
      <c r="F526" s="676"/>
      <c r="G526" s="676"/>
      <c r="H526" s="676"/>
      <c r="I526" s="676"/>
      <c r="J526" s="676"/>
      <c r="K526" s="676"/>
      <c r="L526" s="676"/>
      <c r="M526" s="676"/>
      <c r="N526" s="676"/>
      <c r="O526" s="686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hidden="1" x14ac:dyDescent="0.2">
      <c r="A527" s="676"/>
      <c r="B527" s="676"/>
      <c r="C527" s="676"/>
      <c r="D527" s="676"/>
      <c r="E527" s="676"/>
      <c r="F527" s="676"/>
      <c r="G527" s="676"/>
      <c r="H527" s="676"/>
      <c r="I527" s="676"/>
      <c r="J527" s="676"/>
      <c r="K527" s="676"/>
      <c r="L527" s="676"/>
      <c r="M527" s="676"/>
      <c r="N527" s="676"/>
      <c r="O527" s="686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hidden="1" customHeight="1" x14ac:dyDescent="0.25">
      <c r="A528" s="675" t="s">
        <v>135</v>
      </c>
      <c r="B528" s="676"/>
      <c r="C528" s="676"/>
      <c r="D528" s="676"/>
      <c r="E528" s="676"/>
      <c r="F528" s="676"/>
      <c r="G528" s="676"/>
      <c r="H528" s="676"/>
      <c r="I528" s="676"/>
      <c r="J528" s="676"/>
      <c r="K528" s="676"/>
      <c r="L528" s="676"/>
      <c r="M528" s="676"/>
      <c r="N528" s="676"/>
      <c r="O528" s="676"/>
      <c r="P528" s="676"/>
      <c r="Q528" s="676"/>
      <c r="R528" s="676"/>
      <c r="S528" s="676"/>
      <c r="T528" s="676"/>
      <c r="U528" s="676"/>
      <c r="V528" s="676"/>
      <c r="W528" s="676"/>
      <c r="X528" s="676"/>
      <c r="Y528" s="676"/>
      <c r="Z528" s="676"/>
      <c r="AA528" s="665"/>
      <c r="AB528" s="665"/>
      <c r="AC528" s="665"/>
    </row>
    <row r="529" spans="1:68" ht="16.5" hidden="1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17" t="s">
        <v>846</v>
      </c>
      <c r="Q529" s="678"/>
      <c r="R529" s="678"/>
      <c r="S529" s="678"/>
      <c r="T529" s="679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29" t="s">
        <v>849</v>
      </c>
      <c r="Q530" s="678"/>
      <c r="R530" s="678"/>
      <c r="S530" s="678"/>
      <c r="T530" s="679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8"/>
      <c r="R531" s="678"/>
      <c r="S531" s="678"/>
      <c r="T531" s="679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02" t="s">
        <v>856</v>
      </c>
      <c r="Q532" s="678"/>
      <c r="R532" s="678"/>
      <c r="S532" s="678"/>
      <c r="T532" s="679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8" t="s">
        <v>860</v>
      </c>
      <c r="Q533" s="678"/>
      <c r="R533" s="678"/>
      <c r="S533" s="678"/>
      <c r="T533" s="679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85"/>
      <c r="B534" s="676"/>
      <c r="C534" s="676"/>
      <c r="D534" s="676"/>
      <c r="E534" s="676"/>
      <c r="F534" s="676"/>
      <c r="G534" s="676"/>
      <c r="H534" s="676"/>
      <c r="I534" s="676"/>
      <c r="J534" s="676"/>
      <c r="K534" s="676"/>
      <c r="L534" s="676"/>
      <c r="M534" s="676"/>
      <c r="N534" s="676"/>
      <c r="O534" s="686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hidden="1" x14ac:dyDescent="0.2">
      <c r="A535" s="676"/>
      <c r="B535" s="676"/>
      <c r="C535" s="676"/>
      <c r="D535" s="676"/>
      <c r="E535" s="676"/>
      <c r="F535" s="676"/>
      <c r="G535" s="676"/>
      <c r="H535" s="676"/>
      <c r="I535" s="676"/>
      <c r="J535" s="676"/>
      <c r="K535" s="676"/>
      <c r="L535" s="676"/>
      <c r="M535" s="676"/>
      <c r="N535" s="676"/>
      <c r="O535" s="686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hidden="1" customHeight="1" x14ac:dyDescent="0.25">
      <c r="A536" s="675" t="s">
        <v>146</v>
      </c>
      <c r="B536" s="676"/>
      <c r="C536" s="676"/>
      <c r="D536" s="676"/>
      <c r="E536" s="676"/>
      <c r="F536" s="676"/>
      <c r="G536" s="676"/>
      <c r="H536" s="676"/>
      <c r="I536" s="676"/>
      <c r="J536" s="676"/>
      <c r="K536" s="676"/>
      <c r="L536" s="676"/>
      <c r="M536" s="676"/>
      <c r="N536" s="676"/>
      <c r="O536" s="676"/>
      <c r="P536" s="676"/>
      <c r="Q536" s="676"/>
      <c r="R536" s="676"/>
      <c r="S536" s="676"/>
      <c r="T536" s="676"/>
      <c r="U536" s="676"/>
      <c r="V536" s="676"/>
      <c r="W536" s="676"/>
      <c r="X536" s="676"/>
      <c r="Y536" s="676"/>
      <c r="Z536" s="676"/>
      <c r="AA536" s="665"/>
      <c r="AB536" s="665"/>
      <c r="AC536" s="665"/>
    </row>
    <row r="537" spans="1:68" ht="27" hidden="1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93" t="s">
        <v>863</v>
      </c>
      <c r="Q537" s="678"/>
      <c r="R537" s="678"/>
      <c r="S537" s="678"/>
      <c r="T537" s="679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8"/>
      <c r="R538" s="678"/>
      <c r="S538" s="678"/>
      <c r="T538" s="679"/>
      <c r="U538" s="34"/>
      <c r="V538" s="34"/>
      <c r="W538" s="35" t="s">
        <v>69</v>
      </c>
      <c r="X538" s="669">
        <v>10</v>
      </c>
      <c r="Y538" s="670">
        <f t="shared" si="83"/>
        <v>12.600000000000001</v>
      </c>
      <c r="Z538" s="36">
        <f>IFERROR(IF(Y538=0,"",ROUNDUP(Y538/H538,0)*0.00902),"")</f>
        <v>2.7060000000000001E-2</v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10.642857142857141</v>
      </c>
      <c r="BN538" s="64">
        <f t="shared" si="85"/>
        <v>13.41</v>
      </c>
      <c r="BO538" s="64">
        <f t="shared" si="86"/>
        <v>1.8037518037518036E-2</v>
      </c>
      <c r="BP538" s="64">
        <f t="shared" si="87"/>
        <v>2.2727272727272728E-2</v>
      </c>
    </row>
    <row r="539" spans="1:68" ht="27" hidden="1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49" t="s">
        <v>871</v>
      </c>
      <c r="Q539" s="678"/>
      <c r="R539" s="678"/>
      <c r="S539" s="678"/>
      <c r="T539" s="679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hidden="1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8"/>
      <c r="R540" s="678"/>
      <c r="S540" s="678"/>
      <c r="T540" s="679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hidden="1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2" t="s">
        <v>879</v>
      </c>
      <c r="Q541" s="678"/>
      <c r="R541" s="678"/>
      <c r="S541" s="678"/>
      <c r="T541" s="679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hidden="1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25" t="s">
        <v>883</v>
      </c>
      <c r="Q542" s="678"/>
      <c r="R542" s="678"/>
      <c r="S542" s="678"/>
      <c r="T542" s="679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hidden="1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791" t="s">
        <v>886</v>
      </c>
      <c r="Q543" s="678"/>
      <c r="R543" s="678"/>
      <c r="S543" s="678"/>
      <c r="T543" s="679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5"/>
      <c r="B544" s="676"/>
      <c r="C544" s="676"/>
      <c r="D544" s="676"/>
      <c r="E544" s="676"/>
      <c r="F544" s="676"/>
      <c r="G544" s="676"/>
      <c r="H544" s="676"/>
      <c r="I544" s="676"/>
      <c r="J544" s="676"/>
      <c r="K544" s="676"/>
      <c r="L544" s="676"/>
      <c r="M544" s="676"/>
      <c r="N544" s="676"/>
      <c r="O544" s="686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2.3809523809523809</v>
      </c>
      <c r="Y544" s="671">
        <f>IFERROR(Y537/H537,"0")+IFERROR(Y538/H538,"0")+IFERROR(Y539/H539,"0")+IFERROR(Y540/H540,"0")+IFERROR(Y541/H541,"0")+IFERROR(Y542/H542,"0")+IFERROR(Y543/H543,"0")</f>
        <v>3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2.7060000000000001E-2</v>
      </c>
      <c r="AA544" s="672"/>
      <c r="AB544" s="672"/>
      <c r="AC544" s="672"/>
    </row>
    <row r="545" spans="1:68" x14ac:dyDescent="0.2">
      <c r="A545" s="676"/>
      <c r="B545" s="676"/>
      <c r="C545" s="676"/>
      <c r="D545" s="676"/>
      <c r="E545" s="676"/>
      <c r="F545" s="676"/>
      <c r="G545" s="676"/>
      <c r="H545" s="676"/>
      <c r="I545" s="676"/>
      <c r="J545" s="676"/>
      <c r="K545" s="676"/>
      <c r="L545" s="676"/>
      <c r="M545" s="676"/>
      <c r="N545" s="676"/>
      <c r="O545" s="686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10</v>
      </c>
      <c r="Y545" s="671">
        <f>IFERROR(SUM(Y537:Y543),"0")</f>
        <v>12.600000000000001</v>
      </c>
      <c r="Z545" s="37"/>
      <c r="AA545" s="672"/>
      <c r="AB545" s="672"/>
      <c r="AC545" s="672"/>
    </row>
    <row r="546" spans="1:68" ht="14.25" hidden="1" customHeight="1" x14ac:dyDescent="0.25">
      <c r="A546" s="675" t="s">
        <v>64</v>
      </c>
      <c r="B546" s="676"/>
      <c r="C546" s="676"/>
      <c r="D546" s="676"/>
      <c r="E546" s="676"/>
      <c r="F546" s="676"/>
      <c r="G546" s="676"/>
      <c r="H546" s="676"/>
      <c r="I546" s="676"/>
      <c r="J546" s="676"/>
      <c r="K546" s="676"/>
      <c r="L546" s="676"/>
      <c r="M546" s="676"/>
      <c r="N546" s="676"/>
      <c r="O546" s="676"/>
      <c r="P546" s="676"/>
      <c r="Q546" s="676"/>
      <c r="R546" s="676"/>
      <c r="S546" s="676"/>
      <c r="T546" s="676"/>
      <c r="U546" s="676"/>
      <c r="V546" s="676"/>
      <c r="W546" s="676"/>
      <c r="X546" s="676"/>
      <c r="Y546" s="676"/>
      <c r="Z546" s="676"/>
      <c r="AA546" s="665"/>
      <c r="AB546" s="665"/>
      <c r="AC546" s="665"/>
    </row>
    <row r="547" spans="1:68" ht="27" hidden="1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1" t="s">
        <v>889</v>
      </c>
      <c r="Q547" s="678"/>
      <c r="R547" s="678"/>
      <c r="S547" s="678"/>
      <c r="T547" s="679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hidden="1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85" t="s">
        <v>892</v>
      </c>
      <c r="Q548" s="678"/>
      <c r="R548" s="678"/>
      <c r="S548" s="678"/>
      <c r="T548" s="679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hidden="1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0" t="s">
        <v>892</v>
      </c>
      <c r="Q549" s="678"/>
      <c r="R549" s="678"/>
      <c r="S549" s="678"/>
      <c r="T549" s="679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hidden="1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38" t="s">
        <v>896</v>
      </c>
      <c r="Q550" s="678"/>
      <c r="R550" s="678"/>
      <c r="S550" s="678"/>
      <c r="T550" s="679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hidden="1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70" t="s">
        <v>900</v>
      </c>
      <c r="Q551" s="678"/>
      <c r="R551" s="678"/>
      <c r="S551" s="678"/>
      <c r="T551" s="679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hidden="1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0" t="s">
        <v>903</v>
      </c>
      <c r="Q552" s="678"/>
      <c r="R552" s="678"/>
      <c r="S552" s="678"/>
      <c r="T552" s="679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hidden="1" x14ac:dyDescent="0.2">
      <c r="A553" s="685"/>
      <c r="B553" s="676"/>
      <c r="C553" s="676"/>
      <c r="D553" s="676"/>
      <c r="E553" s="676"/>
      <c r="F553" s="676"/>
      <c r="G553" s="676"/>
      <c r="H553" s="676"/>
      <c r="I553" s="676"/>
      <c r="J553" s="676"/>
      <c r="K553" s="676"/>
      <c r="L553" s="676"/>
      <c r="M553" s="676"/>
      <c r="N553" s="676"/>
      <c r="O553" s="686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hidden="1" x14ac:dyDescent="0.2">
      <c r="A554" s="676"/>
      <c r="B554" s="676"/>
      <c r="C554" s="676"/>
      <c r="D554" s="676"/>
      <c r="E554" s="676"/>
      <c r="F554" s="676"/>
      <c r="G554" s="676"/>
      <c r="H554" s="676"/>
      <c r="I554" s="676"/>
      <c r="J554" s="676"/>
      <c r="K554" s="676"/>
      <c r="L554" s="676"/>
      <c r="M554" s="676"/>
      <c r="N554" s="676"/>
      <c r="O554" s="686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hidden="1" customHeight="1" x14ac:dyDescent="0.25">
      <c r="A555" s="675" t="s">
        <v>172</v>
      </c>
      <c r="B555" s="676"/>
      <c r="C555" s="676"/>
      <c r="D555" s="676"/>
      <c r="E555" s="676"/>
      <c r="F555" s="676"/>
      <c r="G555" s="676"/>
      <c r="H555" s="676"/>
      <c r="I555" s="676"/>
      <c r="J555" s="676"/>
      <c r="K555" s="676"/>
      <c r="L555" s="676"/>
      <c r="M555" s="676"/>
      <c r="N555" s="676"/>
      <c r="O555" s="676"/>
      <c r="P555" s="676"/>
      <c r="Q555" s="676"/>
      <c r="R555" s="676"/>
      <c r="S555" s="676"/>
      <c r="T555" s="676"/>
      <c r="U555" s="676"/>
      <c r="V555" s="676"/>
      <c r="W555" s="676"/>
      <c r="X555" s="676"/>
      <c r="Y555" s="676"/>
      <c r="Z555" s="676"/>
      <c r="AA555" s="665"/>
      <c r="AB555" s="665"/>
      <c r="AC555" s="665"/>
    </row>
    <row r="556" spans="1:68" ht="27" hidden="1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875" t="s">
        <v>906</v>
      </c>
      <c r="Q556" s="678"/>
      <c r="R556" s="678"/>
      <c r="S556" s="678"/>
      <c r="T556" s="679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hidden="1" customHeight="1" x14ac:dyDescent="0.25">
      <c r="A557" s="54" t="s">
        <v>904</v>
      </c>
      <c r="B557" s="54" t="s">
        <v>908</v>
      </c>
      <c r="C557" s="31">
        <v>4301060485</v>
      </c>
      <c r="D557" s="673">
        <v>4640242180120</v>
      </c>
      <c r="E557" s="674"/>
      <c r="F557" s="668">
        <v>1.3</v>
      </c>
      <c r="G557" s="32">
        <v>6</v>
      </c>
      <c r="H557" s="668">
        <v>7.8</v>
      </c>
      <c r="I557" s="668">
        <v>8.2349999999999994</v>
      </c>
      <c r="J557" s="32">
        <v>64</v>
      </c>
      <c r="K557" s="32" t="s">
        <v>93</v>
      </c>
      <c r="L557" s="32"/>
      <c r="M557" s="33" t="s">
        <v>103</v>
      </c>
      <c r="N557" s="33"/>
      <c r="O557" s="32">
        <v>40</v>
      </c>
      <c r="P557" s="976" t="s">
        <v>909</v>
      </c>
      <c r="Q557" s="678"/>
      <c r="R557" s="678"/>
      <c r="S557" s="678"/>
      <c r="T557" s="679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904</v>
      </c>
      <c r="B558" s="54" t="s">
        <v>910</v>
      </c>
      <c r="C558" s="31">
        <v>4301060496</v>
      </c>
      <c r="D558" s="673">
        <v>4640242180120</v>
      </c>
      <c r="E558" s="674"/>
      <c r="F558" s="668">
        <v>1.5</v>
      </c>
      <c r="G558" s="32">
        <v>6</v>
      </c>
      <c r="H558" s="668">
        <v>9</v>
      </c>
      <c r="I558" s="668">
        <v>9.4350000000000005</v>
      </c>
      <c r="J558" s="32">
        <v>64</v>
      </c>
      <c r="K558" s="32" t="s">
        <v>93</v>
      </c>
      <c r="L558" s="32"/>
      <c r="M558" s="33" t="s">
        <v>131</v>
      </c>
      <c r="N558" s="33"/>
      <c r="O558" s="32">
        <v>40</v>
      </c>
      <c r="P558" s="866" t="s">
        <v>911</v>
      </c>
      <c r="Q558" s="678"/>
      <c r="R558" s="678"/>
      <c r="S558" s="678"/>
      <c r="T558" s="679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04" t="s">
        <v>914</v>
      </c>
      <c r="Q559" s="678"/>
      <c r="R559" s="678"/>
      <c r="S559" s="678"/>
      <c r="T559" s="679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912</v>
      </c>
      <c r="B560" s="54" t="s">
        <v>916</v>
      </c>
      <c r="C560" s="31">
        <v>4301060486</v>
      </c>
      <c r="D560" s="673">
        <v>4640242180137</v>
      </c>
      <c r="E560" s="674"/>
      <c r="F560" s="668">
        <v>1.3</v>
      </c>
      <c r="G560" s="32">
        <v>6</v>
      </c>
      <c r="H560" s="668">
        <v>7.8</v>
      </c>
      <c r="I560" s="668">
        <v>8.2349999999999994</v>
      </c>
      <c r="J560" s="32">
        <v>64</v>
      </c>
      <c r="K560" s="32" t="s">
        <v>93</v>
      </c>
      <c r="L560" s="32"/>
      <c r="M560" s="33" t="s">
        <v>103</v>
      </c>
      <c r="N560" s="33"/>
      <c r="O560" s="32">
        <v>40</v>
      </c>
      <c r="P560" s="931" t="s">
        <v>917</v>
      </c>
      <c r="Q560" s="678"/>
      <c r="R560" s="678"/>
      <c r="S560" s="678"/>
      <c r="T560" s="679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hidden="1" customHeight="1" x14ac:dyDescent="0.25">
      <c r="A561" s="54" t="s">
        <v>912</v>
      </c>
      <c r="B561" s="54" t="s">
        <v>918</v>
      </c>
      <c r="C561" s="31">
        <v>4301060498</v>
      </c>
      <c r="D561" s="673">
        <v>4640242180137</v>
      </c>
      <c r="E561" s="674"/>
      <c r="F561" s="668">
        <v>1.5</v>
      </c>
      <c r="G561" s="32">
        <v>6</v>
      </c>
      <c r="H561" s="668">
        <v>9</v>
      </c>
      <c r="I561" s="668">
        <v>9.4350000000000005</v>
      </c>
      <c r="J561" s="32">
        <v>64</v>
      </c>
      <c r="K561" s="32" t="s">
        <v>93</v>
      </c>
      <c r="L561" s="32"/>
      <c r="M561" s="33" t="s">
        <v>131</v>
      </c>
      <c r="N561" s="33"/>
      <c r="O561" s="32">
        <v>40</v>
      </c>
      <c r="P561" s="890" t="s">
        <v>919</v>
      </c>
      <c r="Q561" s="678"/>
      <c r="R561" s="678"/>
      <c r="S561" s="678"/>
      <c r="T561" s="679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hidden="1" x14ac:dyDescent="0.2">
      <c r="A562" s="685"/>
      <c r="B562" s="676"/>
      <c r="C562" s="676"/>
      <c r="D562" s="676"/>
      <c r="E562" s="676"/>
      <c r="F562" s="676"/>
      <c r="G562" s="676"/>
      <c r="H562" s="676"/>
      <c r="I562" s="676"/>
      <c r="J562" s="676"/>
      <c r="K562" s="676"/>
      <c r="L562" s="676"/>
      <c r="M562" s="676"/>
      <c r="N562" s="676"/>
      <c r="O562" s="686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hidden="1" x14ac:dyDescent="0.2">
      <c r="A563" s="676"/>
      <c r="B563" s="676"/>
      <c r="C563" s="676"/>
      <c r="D563" s="676"/>
      <c r="E563" s="676"/>
      <c r="F563" s="676"/>
      <c r="G563" s="676"/>
      <c r="H563" s="676"/>
      <c r="I563" s="676"/>
      <c r="J563" s="676"/>
      <c r="K563" s="676"/>
      <c r="L563" s="676"/>
      <c r="M563" s="676"/>
      <c r="N563" s="676"/>
      <c r="O563" s="686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hidden="1" customHeight="1" x14ac:dyDescent="0.25">
      <c r="A564" s="703" t="s">
        <v>920</v>
      </c>
      <c r="B564" s="676"/>
      <c r="C564" s="676"/>
      <c r="D564" s="676"/>
      <c r="E564" s="676"/>
      <c r="F564" s="676"/>
      <c r="G564" s="676"/>
      <c r="H564" s="676"/>
      <c r="I564" s="676"/>
      <c r="J564" s="676"/>
      <c r="K564" s="676"/>
      <c r="L564" s="676"/>
      <c r="M564" s="676"/>
      <c r="N564" s="676"/>
      <c r="O564" s="676"/>
      <c r="P564" s="676"/>
      <c r="Q564" s="676"/>
      <c r="R564" s="676"/>
      <c r="S564" s="676"/>
      <c r="T564" s="676"/>
      <c r="U564" s="676"/>
      <c r="V564" s="676"/>
      <c r="W564" s="676"/>
      <c r="X564" s="676"/>
      <c r="Y564" s="676"/>
      <c r="Z564" s="676"/>
      <c r="AA564" s="664"/>
      <c r="AB564" s="664"/>
      <c r="AC564" s="664"/>
    </row>
    <row r="565" spans="1:68" ht="14.25" hidden="1" customHeight="1" x14ac:dyDescent="0.25">
      <c r="A565" s="675" t="s">
        <v>90</v>
      </c>
      <c r="B565" s="676"/>
      <c r="C565" s="676"/>
      <c r="D565" s="676"/>
      <c r="E565" s="676"/>
      <c r="F565" s="676"/>
      <c r="G565" s="676"/>
      <c r="H565" s="676"/>
      <c r="I565" s="676"/>
      <c r="J565" s="676"/>
      <c r="K565" s="676"/>
      <c r="L565" s="676"/>
      <c r="M565" s="676"/>
      <c r="N565" s="676"/>
      <c r="O565" s="676"/>
      <c r="P565" s="676"/>
      <c r="Q565" s="676"/>
      <c r="R565" s="676"/>
      <c r="S565" s="676"/>
      <c r="T565" s="676"/>
      <c r="U565" s="676"/>
      <c r="V565" s="676"/>
      <c r="W565" s="676"/>
      <c r="X565" s="676"/>
      <c r="Y565" s="676"/>
      <c r="Z565" s="676"/>
      <c r="AA565" s="665"/>
      <c r="AB565" s="665"/>
      <c r="AC565" s="665"/>
    </row>
    <row r="566" spans="1:68" ht="27" hidden="1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5" t="s">
        <v>923</v>
      </c>
      <c r="Q566" s="678"/>
      <c r="R566" s="678"/>
      <c r="S566" s="678"/>
      <c r="T566" s="679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4" t="s">
        <v>927</v>
      </c>
      <c r="Q567" s="678"/>
      <c r="R567" s="678"/>
      <c r="S567" s="678"/>
      <c r="T567" s="679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685"/>
      <c r="B568" s="676"/>
      <c r="C568" s="676"/>
      <c r="D568" s="676"/>
      <c r="E568" s="676"/>
      <c r="F568" s="676"/>
      <c r="G568" s="676"/>
      <c r="H568" s="676"/>
      <c r="I568" s="676"/>
      <c r="J568" s="676"/>
      <c r="K568" s="676"/>
      <c r="L568" s="676"/>
      <c r="M568" s="676"/>
      <c r="N568" s="676"/>
      <c r="O568" s="686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hidden="1" x14ac:dyDescent="0.2">
      <c r="A569" s="676"/>
      <c r="B569" s="676"/>
      <c r="C569" s="676"/>
      <c r="D569" s="676"/>
      <c r="E569" s="676"/>
      <c r="F569" s="676"/>
      <c r="G569" s="676"/>
      <c r="H569" s="676"/>
      <c r="I569" s="676"/>
      <c r="J569" s="676"/>
      <c r="K569" s="676"/>
      <c r="L569" s="676"/>
      <c r="M569" s="676"/>
      <c r="N569" s="676"/>
      <c r="O569" s="686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hidden="1" customHeight="1" x14ac:dyDescent="0.25">
      <c r="A570" s="675" t="s">
        <v>135</v>
      </c>
      <c r="B570" s="676"/>
      <c r="C570" s="676"/>
      <c r="D570" s="676"/>
      <c r="E570" s="676"/>
      <c r="F570" s="676"/>
      <c r="G570" s="676"/>
      <c r="H570" s="676"/>
      <c r="I570" s="676"/>
      <c r="J570" s="676"/>
      <c r="K570" s="676"/>
      <c r="L570" s="676"/>
      <c r="M570" s="676"/>
      <c r="N570" s="676"/>
      <c r="O570" s="676"/>
      <c r="P570" s="676"/>
      <c r="Q570" s="676"/>
      <c r="R570" s="676"/>
      <c r="S570" s="676"/>
      <c r="T570" s="676"/>
      <c r="U570" s="676"/>
      <c r="V570" s="676"/>
      <c r="W570" s="676"/>
      <c r="X570" s="676"/>
      <c r="Y570" s="676"/>
      <c r="Z570" s="676"/>
      <c r="AA570" s="665"/>
      <c r="AB570" s="665"/>
      <c r="AC570" s="665"/>
    </row>
    <row r="571" spans="1:68" ht="27" hidden="1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26" t="s">
        <v>931</v>
      </c>
      <c r="Q571" s="678"/>
      <c r="R571" s="678"/>
      <c r="S571" s="678"/>
      <c r="T571" s="679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685"/>
      <c r="B572" s="676"/>
      <c r="C572" s="676"/>
      <c r="D572" s="676"/>
      <c r="E572" s="676"/>
      <c r="F572" s="676"/>
      <c r="G572" s="676"/>
      <c r="H572" s="676"/>
      <c r="I572" s="676"/>
      <c r="J572" s="676"/>
      <c r="K572" s="676"/>
      <c r="L572" s="676"/>
      <c r="M572" s="676"/>
      <c r="N572" s="676"/>
      <c r="O572" s="686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hidden="1" x14ac:dyDescent="0.2">
      <c r="A573" s="676"/>
      <c r="B573" s="676"/>
      <c r="C573" s="676"/>
      <c r="D573" s="676"/>
      <c r="E573" s="676"/>
      <c r="F573" s="676"/>
      <c r="G573" s="676"/>
      <c r="H573" s="676"/>
      <c r="I573" s="676"/>
      <c r="J573" s="676"/>
      <c r="K573" s="676"/>
      <c r="L573" s="676"/>
      <c r="M573" s="676"/>
      <c r="N573" s="676"/>
      <c r="O573" s="686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hidden="1" customHeight="1" x14ac:dyDescent="0.25">
      <c r="A574" s="675" t="s">
        <v>146</v>
      </c>
      <c r="B574" s="676"/>
      <c r="C574" s="676"/>
      <c r="D574" s="676"/>
      <c r="E574" s="676"/>
      <c r="F574" s="676"/>
      <c r="G574" s="676"/>
      <c r="H574" s="676"/>
      <c r="I574" s="676"/>
      <c r="J574" s="676"/>
      <c r="K574" s="676"/>
      <c r="L574" s="676"/>
      <c r="M574" s="676"/>
      <c r="N574" s="676"/>
      <c r="O574" s="676"/>
      <c r="P574" s="676"/>
      <c r="Q574" s="676"/>
      <c r="R574" s="676"/>
      <c r="S574" s="676"/>
      <c r="T574" s="676"/>
      <c r="U574" s="676"/>
      <c r="V574" s="676"/>
      <c r="W574" s="676"/>
      <c r="X574" s="676"/>
      <c r="Y574" s="676"/>
      <c r="Z574" s="676"/>
      <c r="AA574" s="665"/>
      <c r="AB574" s="665"/>
      <c r="AC574" s="665"/>
    </row>
    <row r="575" spans="1:68" ht="27" hidden="1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79" t="s">
        <v>935</v>
      </c>
      <c r="Q575" s="678"/>
      <c r="R575" s="678"/>
      <c r="S575" s="678"/>
      <c r="T575" s="679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685"/>
      <c r="B576" s="676"/>
      <c r="C576" s="676"/>
      <c r="D576" s="676"/>
      <c r="E576" s="676"/>
      <c r="F576" s="676"/>
      <c r="G576" s="676"/>
      <c r="H576" s="676"/>
      <c r="I576" s="676"/>
      <c r="J576" s="676"/>
      <c r="K576" s="676"/>
      <c r="L576" s="676"/>
      <c r="M576" s="676"/>
      <c r="N576" s="676"/>
      <c r="O576" s="686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hidden="1" x14ac:dyDescent="0.2">
      <c r="A577" s="676"/>
      <c r="B577" s="676"/>
      <c r="C577" s="676"/>
      <c r="D577" s="676"/>
      <c r="E577" s="676"/>
      <c r="F577" s="676"/>
      <c r="G577" s="676"/>
      <c r="H577" s="676"/>
      <c r="I577" s="676"/>
      <c r="J577" s="676"/>
      <c r="K577" s="676"/>
      <c r="L577" s="676"/>
      <c r="M577" s="676"/>
      <c r="N577" s="676"/>
      <c r="O577" s="686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6"/>
      <c r="B578" s="676"/>
      <c r="C578" s="676"/>
      <c r="D578" s="676"/>
      <c r="E578" s="676"/>
      <c r="F578" s="676"/>
      <c r="G578" s="676"/>
      <c r="H578" s="676"/>
      <c r="I578" s="676"/>
      <c r="J578" s="676"/>
      <c r="K578" s="676"/>
      <c r="L578" s="676"/>
      <c r="M578" s="676"/>
      <c r="N578" s="676"/>
      <c r="O578" s="847"/>
      <c r="P578" s="768" t="s">
        <v>937</v>
      </c>
      <c r="Q578" s="769"/>
      <c r="R578" s="769"/>
      <c r="S578" s="769"/>
      <c r="T578" s="769"/>
      <c r="U578" s="769"/>
      <c r="V578" s="770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663.5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701.1</v>
      </c>
      <c r="Z578" s="37"/>
      <c r="AA578" s="672"/>
      <c r="AB578" s="672"/>
      <c r="AC578" s="672"/>
    </row>
    <row r="579" spans="1:32" x14ac:dyDescent="0.2">
      <c r="A579" s="676"/>
      <c r="B579" s="676"/>
      <c r="C579" s="676"/>
      <c r="D579" s="676"/>
      <c r="E579" s="676"/>
      <c r="F579" s="676"/>
      <c r="G579" s="676"/>
      <c r="H579" s="676"/>
      <c r="I579" s="676"/>
      <c r="J579" s="676"/>
      <c r="K579" s="676"/>
      <c r="L579" s="676"/>
      <c r="M579" s="676"/>
      <c r="N579" s="676"/>
      <c r="O579" s="847"/>
      <c r="P579" s="768" t="s">
        <v>938</v>
      </c>
      <c r="Q579" s="769"/>
      <c r="R579" s="769"/>
      <c r="S579" s="769"/>
      <c r="T579" s="769"/>
      <c r="U579" s="769"/>
      <c r="V579" s="770"/>
      <c r="W579" s="37" t="s">
        <v>69</v>
      </c>
      <c r="X579" s="671">
        <f>IFERROR(SUM(BM22:BM575),"0")</f>
        <v>694.82714285714292</v>
      </c>
      <c r="Y579" s="671">
        <f>IFERROR(SUM(BN22:BN575),"0")</f>
        <v>734.35800000000006</v>
      </c>
      <c r="Z579" s="37"/>
      <c r="AA579" s="672"/>
      <c r="AB579" s="672"/>
      <c r="AC579" s="672"/>
    </row>
    <row r="580" spans="1:32" x14ac:dyDescent="0.2">
      <c r="A580" s="676"/>
      <c r="B580" s="676"/>
      <c r="C580" s="676"/>
      <c r="D580" s="676"/>
      <c r="E580" s="676"/>
      <c r="F580" s="676"/>
      <c r="G580" s="676"/>
      <c r="H580" s="676"/>
      <c r="I580" s="676"/>
      <c r="J580" s="676"/>
      <c r="K580" s="676"/>
      <c r="L580" s="676"/>
      <c r="M580" s="676"/>
      <c r="N580" s="676"/>
      <c r="O580" s="847"/>
      <c r="P580" s="768" t="s">
        <v>939</v>
      </c>
      <c r="Q580" s="769"/>
      <c r="R580" s="769"/>
      <c r="S580" s="769"/>
      <c r="T580" s="769"/>
      <c r="U580" s="769"/>
      <c r="V580" s="770"/>
      <c r="W580" s="37" t="s">
        <v>940</v>
      </c>
      <c r="X580" s="38">
        <f>ROUNDUP(SUM(BO22:BO575),0)</f>
        <v>2</v>
      </c>
      <c r="Y580" s="38">
        <f>ROUNDUP(SUM(BP22:BP575),0)</f>
        <v>2</v>
      </c>
      <c r="Z580" s="37"/>
      <c r="AA580" s="672"/>
      <c r="AB580" s="672"/>
      <c r="AC580" s="672"/>
    </row>
    <row r="581" spans="1:32" x14ac:dyDescent="0.2">
      <c r="A581" s="676"/>
      <c r="B581" s="676"/>
      <c r="C581" s="676"/>
      <c r="D581" s="676"/>
      <c r="E581" s="676"/>
      <c r="F581" s="676"/>
      <c r="G581" s="676"/>
      <c r="H581" s="676"/>
      <c r="I581" s="676"/>
      <c r="J581" s="676"/>
      <c r="K581" s="676"/>
      <c r="L581" s="676"/>
      <c r="M581" s="676"/>
      <c r="N581" s="676"/>
      <c r="O581" s="847"/>
      <c r="P581" s="768" t="s">
        <v>941</v>
      </c>
      <c r="Q581" s="769"/>
      <c r="R581" s="769"/>
      <c r="S581" s="769"/>
      <c r="T581" s="769"/>
      <c r="U581" s="769"/>
      <c r="V581" s="770"/>
      <c r="W581" s="37" t="s">
        <v>69</v>
      </c>
      <c r="X581" s="671">
        <f>GrossWeightTotal+PalletQtyTotal*25</f>
        <v>744.82714285714292</v>
      </c>
      <c r="Y581" s="671">
        <f>GrossWeightTotalR+PalletQtyTotalR*25</f>
        <v>784.35800000000006</v>
      </c>
      <c r="Z581" s="37"/>
      <c r="AA581" s="672"/>
      <c r="AB581" s="672"/>
      <c r="AC581" s="672"/>
    </row>
    <row r="582" spans="1:32" x14ac:dyDescent="0.2">
      <c r="A582" s="676"/>
      <c r="B582" s="676"/>
      <c r="C582" s="676"/>
      <c r="D582" s="676"/>
      <c r="E582" s="676"/>
      <c r="F582" s="676"/>
      <c r="G582" s="676"/>
      <c r="H582" s="676"/>
      <c r="I582" s="676"/>
      <c r="J582" s="676"/>
      <c r="K582" s="676"/>
      <c r="L582" s="676"/>
      <c r="M582" s="676"/>
      <c r="N582" s="676"/>
      <c r="O582" s="847"/>
      <c r="P582" s="768" t="s">
        <v>942</v>
      </c>
      <c r="Q582" s="769"/>
      <c r="R582" s="769"/>
      <c r="S582" s="769"/>
      <c r="T582" s="769"/>
      <c r="U582" s="769"/>
      <c r="V582" s="770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72.807081807081801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77</v>
      </c>
      <c r="Z582" s="37"/>
      <c r="AA582" s="672"/>
      <c r="AB582" s="672"/>
      <c r="AC582" s="672"/>
    </row>
    <row r="583" spans="1:32" ht="14.25" hidden="1" customHeight="1" x14ac:dyDescent="0.2">
      <c r="A583" s="676"/>
      <c r="B583" s="676"/>
      <c r="C583" s="676"/>
      <c r="D583" s="676"/>
      <c r="E583" s="676"/>
      <c r="F583" s="676"/>
      <c r="G583" s="676"/>
      <c r="H583" s="676"/>
      <c r="I583" s="676"/>
      <c r="J583" s="676"/>
      <c r="K583" s="676"/>
      <c r="L583" s="676"/>
      <c r="M583" s="676"/>
      <c r="N583" s="676"/>
      <c r="O583" s="847"/>
      <c r="P583" s="768" t="s">
        <v>943</v>
      </c>
      <c r="Q583" s="769"/>
      <c r="R583" s="769"/>
      <c r="S583" s="769"/>
      <c r="T583" s="769"/>
      <c r="U583" s="769"/>
      <c r="V583" s="770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1.3237300000000001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2" t="s">
        <v>88</v>
      </c>
      <c r="D585" s="812"/>
      <c r="E585" s="812"/>
      <c r="F585" s="812"/>
      <c r="G585" s="812"/>
      <c r="H585" s="813"/>
      <c r="I585" s="682" t="s">
        <v>288</v>
      </c>
      <c r="J585" s="812"/>
      <c r="K585" s="812"/>
      <c r="L585" s="812"/>
      <c r="M585" s="812"/>
      <c r="N585" s="812"/>
      <c r="O585" s="812"/>
      <c r="P585" s="812"/>
      <c r="Q585" s="812"/>
      <c r="R585" s="812"/>
      <c r="S585" s="812"/>
      <c r="T585" s="812"/>
      <c r="U585" s="813"/>
      <c r="V585" s="682" t="s">
        <v>565</v>
      </c>
      <c r="W585" s="813"/>
      <c r="X585" s="682" t="s">
        <v>646</v>
      </c>
      <c r="Y585" s="812"/>
      <c r="Z585" s="812"/>
      <c r="AA585" s="813"/>
      <c r="AB585" s="666" t="s">
        <v>721</v>
      </c>
      <c r="AC585" s="682" t="s">
        <v>821</v>
      </c>
      <c r="AD585" s="813"/>
      <c r="AF585" s="667"/>
    </row>
    <row r="586" spans="1:32" ht="14.25" customHeight="1" thickTop="1" x14ac:dyDescent="0.2">
      <c r="A586" s="879" t="s">
        <v>946</v>
      </c>
      <c r="B586" s="682" t="s">
        <v>63</v>
      </c>
      <c r="C586" s="682" t="s">
        <v>89</v>
      </c>
      <c r="D586" s="682" t="s">
        <v>112</v>
      </c>
      <c r="E586" s="682" t="s">
        <v>180</v>
      </c>
      <c r="F586" s="682" t="s">
        <v>211</v>
      </c>
      <c r="G586" s="682" t="s">
        <v>256</v>
      </c>
      <c r="H586" s="682" t="s">
        <v>88</v>
      </c>
      <c r="I586" s="682" t="s">
        <v>289</v>
      </c>
      <c r="J586" s="682" t="s">
        <v>317</v>
      </c>
      <c r="K586" s="682" t="s">
        <v>378</v>
      </c>
      <c r="L586" s="682" t="s">
        <v>403</v>
      </c>
      <c r="M586" s="682" t="s">
        <v>421</v>
      </c>
      <c r="N586" s="667"/>
      <c r="O586" s="682" t="s">
        <v>425</v>
      </c>
      <c r="P586" s="682" t="s">
        <v>434</v>
      </c>
      <c r="Q586" s="682" t="s">
        <v>450</v>
      </c>
      <c r="R586" s="682" t="s">
        <v>460</v>
      </c>
      <c r="S586" s="682" t="s">
        <v>467</v>
      </c>
      <c r="T586" s="682" t="s">
        <v>475</v>
      </c>
      <c r="U586" s="682" t="s">
        <v>552</v>
      </c>
      <c r="V586" s="682" t="s">
        <v>566</v>
      </c>
      <c r="W586" s="682" t="s">
        <v>607</v>
      </c>
      <c r="X586" s="682" t="s">
        <v>647</v>
      </c>
      <c r="Y586" s="682" t="s">
        <v>686</v>
      </c>
      <c r="Z586" s="682" t="s">
        <v>706</v>
      </c>
      <c r="AA586" s="682" t="s">
        <v>714</v>
      </c>
      <c r="AB586" s="682" t="s">
        <v>721</v>
      </c>
      <c r="AC586" s="682" t="s">
        <v>821</v>
      </c>
      <c r="AD586" s="682" t="s">
        <v>920</v>
      </c>
      <c r="AF586" s="667"/>
    </row>
    <row r="587" spans="1:32" ht="13.5" customHeight="1" thickBot="1" x14ac:dyDescent="0.25">
      <c r="A587" s="880"/>
      <c r="B587" s="683"/>
      <c r="C587" s="683"/>
      <c r="D587" s="683"/>
      <c r="E587" s="683"/>
      <c r="F587" s="683"/>
      <c r="G587" s="683"/>
      <c r="H587" s="683"/>
      <c r="I587" s="683"/>
      <c r="J587" s="683"/>
      <c r="K587" s="683"/>
      <c r="L587" s="683"/>
      <c r="M587" s="683"/>
      <c r="N587" s="667"/>
      <c r="O587" s="683"/>
      <c r="P587" s="683"/>
      <c r="Q587" s="683"/>
      <c r="R587" s="683"/>
      <c r="S587" s="683"/>
      <c r="T587" s="683"/>
      <c r="U587" s="683"/>
      <c r="V587" s="683"/>
      <c r="W587" s="683"/>
      <c r="X587" s="683"/>
      <c r="Y587" s="683"/>
      <c r="Z587" s="683"/>
      <c r="AA587" s="683"/>
      <c r="AB587" s="683"/>
      <c r="AC587" s="683"/>
      <c r="AD587" s="683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89.100000000000009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18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10.8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324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225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0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12.600000000000001</v>
      </c>
      <c r="AD588" s="46">
        <f>IFERROR(Y566*1,"0")+IFERROR(Y567*1,"0")+IFERROR(Y571*1,"0")+IFERROR(Y575*1,"0")</f>
        <v>0</v>
      </c>
      <c r="AF588" s="667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5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11"/>
        <filter val="1,85"/>
        <filter val="10,00"/>
        <filter val="10,26"/>
        <filter val="10,67"/>
        <filter val="100,00"/>
        <filter val="11,90"/>
        <filter val="12,82"/>
        <filter val="13,50"/>
        <filter val="15,00"/>
        <filter val="160,00"/>
        <filter val="2"/>
        <filter val="2,38"/>
        <filter val="20,00"/>
        <filter val="4,00"/>
        <filter val="45,00"/>
        <filter val="50,00"/>
        <filter val="60,00"/>
        <filter val="663,50"/>
        <filter val="694,83"/>
        <filter val="7,41"/>
        <filter val="70,00"/>
        <filter val="72,81"/>
        <filter val="744,83"/>
        <filter val="80,00"/>
        <filter val="83,50"/>
        <filter val="9,48"/>
      </filters>
    </filterColumn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R586:R587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A555:Z555"/>
    <mergeCell ref="D503:E503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P433:T433"/>
    <mergeCell ref="D547:E547"/>
    <mergeCell ref="D249:E249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M17:M18"/>
    <mergeCell ref="O17:O18"/>
    <mergeCell ref="P336:T336"/>
    <mergeCell ref="P429:V429"/>
    <mergeCell ref="A453:O454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211:T211"/>
    <mergeCell ref="D39:E39"/>
    <mergeCell ref="P481:T481"/>
    <mergeCell ref="P139:V139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A568:O569"/>
    <mergeCell ref="P534:V534"/>
    <mergeCell ref="A92:Z92"/>
    <mergeCell ref="D399:E399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430:V430"/>
    <mergeCell ref="AB17:AB18"/>
    <mergeCell ref="P48:T48"/>
    <mergeCell ref="D227:E227"/>
    <mergeCell ref="P176:T176"/>
    <mergeCell ref="P247:T247"/>
    <mergeCell ref="P114:T114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P577:V577"/>
    <mergeCell ref="P41:V41"/>
    <mergeCell ref="D298:E298"/>
    <mergeCell ref="D181:E181"/>
    <mergeCell ref="P56:V56"/>
    <mergeCell ref="P500:T500"/>
    <mergeCell ref="A464:Z464"/>
    <mergeCell ref="A328:Z328"/>
    <mergeCell ref="D550:E550"/>
    <mergeCell ref="P421:T421"/>
    <mergeCell ref="A348:Z348"/>
    <mergeCell ref="D247:E247"/>
    <mergeCell ref="P556:T556"/>
    <mergeCell ref="P423:T423"/>
    <mergeCell ref="P494:T494"/>
    <mergeCell ref="A168:Z168"/>
    <mergeCell ref="P52:T52"/>
    <mergeCell ref="D160:E160"/>
    <mergeCell ref="A141:Z141"/>
    <mergeCell ref="A144:O145"/>
    <mergeCell ref="P212:T212"/>
    <mergeCell ref="A135:Z135"/>
    <mergeCell ref="P530:T530"/>
    <mergeCell ref="D521:E521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P558:T558"/>
    <mergeCell ref="P309:T309"/>
    <mergeCell ref="A206:O207"/>
    <mergeCell ref="P505:V505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P579:V579"/>
    <mergeCell ref="P408:V408"/>
    <mergeCell ref="D325:E325"/>
    <mergeCell ref="D567:E567"/>
    <mergeCell ref="D132:E132"/>
    <mergeCell ref="A504:O505"/>
    <mergeCell ref="P89:T89"/>
    <mergeCell ref="D178:E178"/>
    <mergeCell ref="D59:E59"/>
    <mergeCell ref="P88:T88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P469:T469"/>
    <mergeCell ref="D390:E390"/>
    <mergeCell ref="A47:Z47"/>
    <mergeCell ref="P422:T422"/>
    <mergeCell ref="P289:T289"/>
    <mergeCell ref="D403:E403"/>
    <mergeCell ref="D232:E232"/>
    <mergeCell ref="D530:E530"/>
    <mergeCell ref="P239:T239"/>
    <mergeCell ref="P51:T51"/>
    <mergeCell ref="P324:T324"/>
    <mergeCell ref="P153:T153"/>
    <mergeCell ref="P241:V241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D5:E5"/>
    <mergeCell ref="D8:M8"/>
    <mergeCell ref="W17:W18"/>
    <mergeCell ref="P27:V27"/>
    <mergeCell ref="P154:V154"/>
    <mergeCell ref="D142:E142"/>
    <mergeCell ref="D7:M7"/>
    <mergeCell ref="A373:Z373"/>
    <mergeCell ref="D365:E365"/>
    <mergeCell ref="P91:V91"/>
    <mergeCell ref="D1:F1"/>
    <mergeCell ref="A242:Z242"/>
    <mergeCell ref="A313:Z313"/>
    <mergeCell ref="P111:V111"/>
    <mergeCell ref="P409:V409"/>
    <mergeCell ref="J17:J18"/>
    <mergeCell ref="D82:E82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496:E496"/>
    <mergeCell ref="D94:E94"/>
    <mergeCell ref="D361:E361"/>
    <mergeCell ref="D417:E417"/>
    <mergeCell ref="P471:T471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34:T234"/>
    <mergeCell ref="D211:E211"/>
    <mergeCell ref="P97:T97"/>
    <mergeCell ref="P190:V19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A562:O563"/>
    <mergeCell ref="A528:Z528"/>
    <mergeCell ref="P539:T539"/>
    <mergeCell ref="D520:E520"/>
    <mergeCell ref="D369:E369"/>
    <mergeCell ref="A320:Z320"/>
    <mergeCell ref="P351:V351"/>
    <mergeCell ref="A347:Z347"/>
    <mergeCell ref="P580:V580"/>
    <mergeCell ref="P295:V295"/>
    <mergeCell ref="P276:V276"/>
    <mergeCell ref="P463:V463"/>
    <mergeCell ref="P246:T246"/>
    <mergeCell ref="A534:O535"/>
    <mergeCell ref="D561:E561"/>
    <mergeCell ref="P483:V483"/>
    <mergeCell ref="W586:W587"/>
    <mergeCell ref="P563:V563"/>
    <mergeCell ref="P560:T560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P157:T157"/>
    <mergeCell ref="P384:T384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7 X269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4 X306 X362 X364 X367 X37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2025-04-01T11:02:02Z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