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ADA6C9B-0314-4912-AB97-30308549A0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BP508" i="1" s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BP481" i="1" s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BP472" i="1" s="1"/>
  <c r="BO471" i="1"/>
  <c r="BM471" i="1"/>
  <c r="Y471" i="1"/>
  <c r="BP471" i="1" s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Y458" i="1"/>
  <c r="X458" i="1"/>
  <c r="BP457" i="1"/>
  <c r="BO457" i="1"/>
  <c r="BN457" i="1"/>
  <c r="BM457" i="1"/>
  <c r="Z457" i="1"/>
  <c r="Z458" i="1" s="1"/>
  <c r="Y457" i="1"/>
  <c r="AA588" i="1" s="1"/>
  <c r="P457" i="1"/>
  <c r="X454" i="1"/>
  <c r="Y453" i="1"/>
  <c r="X453" i="1"/>
  <c r="BP452" i="1"/>
  <c r="BO452" i="1"/>
  <c r="BN452" i="1"/>
  <c r="BM452" i="1"/>
  <c r="Z452" i="1"/>
  <c r="Y452" i="1"/>
  <c r="BP451" i="1"/>
  <c r="BO451" i="1"/>
  <c r="BN451" i="1"/>
  <c r="BM451" i="1"/>
  <c r="Z451" i="1"/>
  <c r="Z453" i="1" s="1"/>
  <c r="Y451" i="1"/>
  <c r="P451" i="1"/>
  <c r="X448" i="1"/>
  <c r="X447" i="1"/>
  <c r="BO446" i="1"/>
  <c r="BM446" i="1"/>
  <c r="Y446" i="1"/>
  <c r="P446" i="1"/>
  <c r="BO445" i="1"/>
  <c r="BM445" i="1"/>
  <c r="Y445" i="1"/>
  <c r="BO444" i="1"/>
  <c r="BM444" i="1"/>
  <c r="Y444" i="1"/>
  <c r="P444" i="1"/>
  <c r="BO443" i="1"/>
  <c r="BM443" i="1"/>
  <c r="Y443" i="1"/>
  <c r="X441" i="1"/>
  <c r="X440" i="1"/>
  <c r="BO439" i="1"/>
  <c r="BM439" i="1"/>
  <c r="Y439" i="1"/>
  <c r="P439" i="1"/>
  <c r="BO438" i="1"/>
  <c r="BM438" i="1"/>
  <c r="Y438" i="1"/>
  <c r="P438" i="1"/>
  <c r="X435" i="1"/>
  <c r="X434" i="1"/>
  <c r="BO433" i="1"/>
  <c r="BM433" i="1"/>
  <c r="Y433" i="1"/>
  <c r="P433" i="1"/>
  <c r="BO432" i="1"/>
  <c r="BM432" i="1"/>
  <c r="Y432" i="1"/>
  <c r="Y434" i="1" s="1"/>
  <c r="P432" i="1"/>
  <c r="X430" i="1"/>
  <c r="X429" i="1"/>
  <c r="BO428" i="1"/>
  <c r="BM428" i="1"/>
  <c r="Y428" i="1"/>
  <c r="P428" i="1"/>
  <c r="BO427" i="1"/>
  <c r="BM427" i="1"/>
  <c r="Y427" i="1"/>
  <c r="BP427" i="1" s="1"/>
  <c r="P427" i="1"/>
  <c r="BO426" i="1"/>
  <c r="BM426" i="1"/>
  <c r="Y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X412" i="1"/>
  <c r="BO411" i="1"/>
  <c r="BM411" i="1"/>
  <c r="Y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BP403" i="1"/>
  <c r="BO403" i="1"/>
  <c r="BN403" i="1"/>
  <c r="BM403" i="1"/>
  <c r="Z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6" i="1"/>
  <c r="Y385" i="1"/>
  <c r="X385" i="1"/>
  <c r="BP384" i="1"/>
  <c r="BO384" i="1"/>
  <c r="BN384" i="1"/>
  <c r="BM384" i="1"/>
  <c r="Z384" i="1"/>
  <c r="Z385" i="1" s="1"/>
  <c r="Y384" i="1"/>
  <c r="Y386" i="1" s="1"/>
  <c r="X382" i="1"/>
  <c r="X381" i="1"/>
  <c r="BO380" i="1"/>
  <c r="BM380" i="1"/>
  <c r="Y380" i="1"/>
  <c r="BO379" i="1"/>
  <c r="BM379" i="1"/>
  <c r="Y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BP353" i="1" s="1"/>
  <c r="P353" i="1"/>
  <c r="X351" i="1"/>
  <c r="X350" i="1"/>
  <c r="BO349" i="1"/>
  <c r="BM349" i="1"/>
  <c r="Y349" i="1"/>
  <c r="Y350" i="1" s="1"/>
  <c r="P349" i="1"/>
  <c r="X346" i="1"/>
  <c r="X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X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BO335" i="1"/>
  <c r="BM335" i="1"/>
  <c r="Y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Y300" i="1" s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Q588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Y255" i="1"/>
  <c r="X255" i="1"/>
  <c r="BP254" i="1"/>
  <c r="BO254" i="1"/>
  <c r="BN254" i="1"/>
  <c r="BM254" i="1"/>
  <c r="Z254" i="1"/>
  <c r="Z255" i="1" s="1"/>
  <c r="Y254" i="1"/>
  <c r="M588" i="1" s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X241" i="1"/>
  <c r="X240" i="1"/>
  <c r="BO239" i="1"/>
  <c r="BM239" i="1"/>
  <c r="Y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X224" i="1"/>
  <c r="X223" i="1"/>
  <c r="BO222" i="1"/>
  <c r="BM222" i="1"/>
  <c r="Y222" i="1"/>
  <c r="BP222" i="1" s="1"/>
  <c r="P222" i="1"/>
  <c r="BO221" i="1"/>
  <c r="BM221" i="1"/>
  <c r="Y221" i="1"/>
  <c r="Y223" i="1" s="1"/>
  <c r="P221" i="1"/>
  <c r="X219" i="1"/>
  <c r="X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BP198" i="1" s="1"/>
  <c r="P198" i="1"/>
  <c r="X196" i="1"/>
  <c r="X195" i="1"/>
  <c r="BO194" i="1"/>
  <c r="BM194" i="1"/>
  <c r="Y194" i="1"/>
  <c r="BP194" i="1" s="1"/>
  <c r="P194" i="1"/>
  <c r="BO193" i="1"/>
  <c r="BM193" i="1"/>
  <c r="Y193" i="1"/>
  <c r="Y195" i="1" s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5" i="1"/>
  <c r="X184" i="1"/>
  <c r="BO183" i="1"/>
  <c r="BM183" i="1"/>
  <c r="Y183" i="1"/>
  <c r="BP183" i="1" s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O164" i="1"/>
  <c r="BM164" i="1"/>
  <c r="Y164" i="1"/>
  <c r="BP164" i="1" s="1"/>
  <c r="P164" i="1"/>
  <c r="X162" i="1"/>
  <c r="X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BP158" i="1" s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X145" i="1"/>
  <c r="X144" i="1"/>
  <c r="BO143" i="1"/>
  <c r="BM143" i="1"/>
  <c r="Z143" i="1"/>
  <c r="Y143" i="1"/>
  <c r="BP143" i="1" s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X134" i="1"/>
  <c r="X133" i="1"/>
  <c r="BO132" i="1"/>
  <c r="BN132" i="1"/>
  <c r="BM132" i="1"/>
  <c r="Z132" i="1"/>
  <c r="Y132" i="1"/>
  <c r="BP132" i="1" s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P123" i="1" s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Y128" i="1" s="1"/>
  <c r="P119" i="1"/>
  <c r="X117" i="1"/>
  <c r="X116" i="1"/>
  <c r="BO115" i="1"/>
  <c r="BM115" i="1"/>
  <c r="Y115" i="1"/>
  <c r="BP115" i="1" s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N107" i="1"/>
  <c r="BM107" i="1"/>
  <c r="Z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O93" i="1"/>
  <c r="BM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E588" i="1" s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7" i="1" s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C588" i="1" s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A10" i="1" s="1"/>
  <c r="D7" i="1"/>
  <c r="Q6" i="1"/>
  <c r="P2" i="1"/>
  <c r="X582" i="1" l="1"/>
  <c r="Z38" i="1"/>
  <c r="BN38" i="1"/>
  <c r="D588" i="1"/>
  <c r="Z59" i="1"/>
  <c r="BN59" i="1"/>
  <c r="Y69" i="1"/>
  <c r="Z71" i="1"/>
  <c r="BN71" i="1"/>
  <c r="BP71" i="1"/>
  <c r="Z88" i="1"/>
  <c r="BN88" i="1"/>
  <c r="Y102" i="1"/>
  <c r="F588" i="1"/>
  <c r="Y117" i="1"/>
  <c r="Z119" i="1"/>
  <c r="BN119" i="1"/>
  <c r="BP119" i="1"/>
  <c r="Z120" i="1"/>
  <c r="BN120" i="1"/>
  <c r="Z158" i="1"/>
  <c r="Z188" i="1"/>
  <c r="BN188" i="1"/>
  <c r="Z204" i="1"/>
  <c r="BN204" i="1"/>
  <c r="Z216" i="1"/>
  <c r="BN216" i="1"/>
  <c r="Z233" i="1"/>
  <c r="BN233" i="1"/>
  <c r="Z245" i="1"/>
  <c r="BN245" i="1"/>
  <c r="Z268" i="1"/>
  <c r="BN268" i="1"/>
  <c r="Z306" i="1"/>
  <c r="BN306" i="1"/>
  <c r="Z316" i="1"/>
  <c r="BN316" i="1"/>
  <c r="Z338" i="1"/>
  <c r="BN338" i="1"/>
  <c r="Z349" i="1"/>
  <c r="Z350" i="1" s="1"/>
  <c r="BN349" i="1"/>
  <c r="BP349" i="1"/>
  <c r="Z353" i="1"/>
  <c r="BN353" i="1"/>
  <c r="Z367" i="1"/>
  <c r="BN367" i="1"/>
  <c r="Z393" i="1"/>
  <c r="BN393" i="1"/>
  <c r="Z424" i="1"/>
  <c r="BN424" i="1"/>
  <c r="Z427" i="1"/>
  <c r="BN427" i="1"/>
  <c r="Z471" i="1"/>
  <c r="BN471" i="1"/>
  <c r="Z472" i="1"/>
  <c r="BN472" i="1"/>
  <c r="Z481" i="1"/>
  <c r="BN481" i="1"/>
  <c r="Z508" i="1"/>
  <c r="BN508" i="1"/>
  <c r="J9" i="1"/>
  <c r="Z24" i="1"/>
  <c r="BN24" i="1"/>
  <c r="Z100" i="1"/>
  <c r="BN100" i="1"/>
  <c r="Z109" i="1"/>
  <c r="BN109" i="1"/>
  <c r="Z115" i="1"/>
  <c r="BN115" i="1"/>
  <c r="Z122" i="1"/>
  <c r="BN122" i="1"/>
  <c r="Z123" i="1"/>
  <c r="BN123" i="1"/>
  <c r="Z126" i="1"/>
  <c r="BN126" i="1"/>
  <c r="Z137" i="1"/>
  <c r="BN137" i="1"/>
  <c r="Z147" i="1"/>
  <c r="BN147" i="1"/>
  <c r="Z160" i="1"/>
  <c r="BN160" i="1"/>
  <c r="Z176" i="1"/>
  <c r="BN176" i="1"/>
  <c r="Z183" i="1"/>
  <c r="BN183" i="1"/>
  <c r="Z194" i="1"/>
  <c r="BN194" i="1"/>
  <c r="Z198" i="1"/>
  <c r="BN198" i="1"/>
  <c r="Z202" i="1"/>
  <c r="BN202" i="1"/>
  <c r="Z210" i="1"/>
  <c r="BN210" i="1"/>
  <c r="Z214" i="1"/>
  <c r="BN214" i="1"/>
  <c r="Z222" i="1"/>
  <c r="BN222" i="1"/>
  <c r="Z227" i="1"/>
  <c r="BN227" i="1"/>
  <c r="Z231" i="1"/>
  <c r="BN231" i="1"/>
  <c r="Z247" i="1"/>
  <c r="BN247" i="1"/>
  <c r="BP249" i="1"/>
  <c r="BN249" i="1"/>
  <c r="Z249" i="1"/>
  <c r="Y262" i="1"/>
  <c r="BP270" i="1"/>
  <c r="BN270" i="1"/>
  <c r="Z270" i="1"/>
  <c r="BP308" i="1"/>
  <c r="BN308" i="1"/>
  <c r="Z308" i="1"/>
  <c r="BP322" i="1"/>
  <c r="BN322" i="1"/>
  <c r="Z322" i="1"/>
  <c r="Y340" i="1"/>
  <c r="BP335" i="1"/>
  <c r="BN335" i="1"/>
  <c r="Z335" i="1"/>
  <c r="Y339" i="1"/>
  <c r="BP344" i="1"/>
  <c r="BN344" i="1"/>
  <c r="Z344" i="1"/>
  <c r="BP365" i="1"/>
  <c r="BN365" i="1"/>
  <c r="Z365" i="1"/>
  <c r="BP391" i="1"/>
  <c r="BN391" i="1"/>
  <c r="Z391" i="1"/>
  <c r="BP406" i="1"/>
  <c r="BN406" i="1"/>
  <c r="Z406" i="1"/>
  <c r="BP422" i="1"/>
  <c r="BN422" i="1"/>
  <c r="Z422" i="1"/>
  <c r="F9" i="1"/>
  <c r="F10" i="1"/>
  <c r="Z36" i="1"/>
  <c r="BN36" i="1"/>
  <c r="Z49" i="1"/>
  <c r="BN49" i="1"/>
  <c r="Z53" i="1"/>
  <c r="BN53" i="1"/>
  <c r="Z61" i="1"/>
  <c r="BN61" i="1"/>
  <c r="Z67" i="1"/>
  <c r="BN67" i="1"/>
  <c r="Z73" i="1"/>
  <c r="BN73" i="1"/>
  <c r="Z81" i="1"/>
  <c r="BN81" i="1"/>
  <c r="Z94" i="1"/>
  <c r="BN94" i="1"/>
  <c r="Z95" i="1"/>
  <c r="BN95" i="1"/>
  <c r="Z96" i="1"/>
  <c r="BN96" i="1"/>
  <c r="Z97" i="1"/>
  <c r="BN97" i="1"/>
  <c r="Z98" i="1"/>
  <c r="BN98" i="1"/>
  <c r="BN143" i="1"/>
  <c r="BN158" i="1"/>
  <c r="Z164" i="1"/>
  <c r="BN164" i="1"/>
  <c r="BP261" i="1"/>
  <c r="BN261" i="1"/>
  <c r="Z261" i="1"/>
  <c r="BP266" i="1"/>
  <c r="BN266" i="1"/>
  <c r="Z266" i="1"/>
  <c r="BP299" i="1"/>
  <c r="BN299" i="1"/>
  <c r="Z299" i="1"/>
  <c r="BP304" i="1"/>
  <c r="BN304" i="1"/>
  <c r="Z304" i="1"/>
  <c r="Y318" i="1"/>
  <c r="BP314" i="1"/>
  <c r="BN314" i="1"/>
  <c r="Z314" i="1"/>
  <c r="BP330" i="1"/>
  <c r="BN330" i="1"/>
  <c r="Z330" i="1"/>
  <c r="BP336" i="1"/>
  <c r="BN336" i="1"/>
  <c r="Z336" i="1"/>
  <c r="BP355" i="1"/>
  <c r="BN355" i="1"/>
  <c r="Z355" i="1"/>
  <c r="BP361" i="1"/>
  <c r="BN361" i="1"/>
  <c r="Z361" i="1"/>
  <c r="BP369" i="1"/>
  <c r="BN369" i="1"/>
  <c r="Z369" i="1"/>
  <c r="BP399" i="1"/>
  <c r="BN399" i="1"/>
  <c r="Z399" i="1"/>
  <c r="Y413" i="1"/>
  <c r="Y412" i="1"/>
  <c r="BP411" i="1"/>
  <c r="BN411" i="1"/>
  <c r="Z411" i="1"/>
  <c r="Z412" i="1" s="1"/>
  <c r="BP421" i="1"/>
  <c r="BN421" i="1"/>
  <c r="Z421" i="1"/>
  <c r="BP433" i="1"/>
  <c r="BN433" i="1"/>
  <c r="Z433" i="1"/>
  <c r="BP438" i="1"/>
  <c r="BN438" i="1"/>
  <c r="Z438" i="1"/>
  <c r="BP446" i="1"/>
  <c r="BN446" i="1"/>
  <c r="Z446" i="1"/>
  <c r="BP474" i="1"/>
  <c r="BN474" i="1"/>
  <c r="Z474" i="1"/>
  <c r="Y490" i="1"/>
  <c r="Y489" i="1"/>
  <c r="BP485" i="1"/>
  <c r="BN485" i="1"/>
  <c r="Z485" i="1"/>
  <c r="BP487" i="1"/>
  <c r="BN487" i="1"/>
  <c r="Z487" i="1"/>
  <c r="BP501" i="1"/>
  <c r="BN501" i="1"/>
  <c r="Z501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U588" i="1"/>
  <c r="Y357" i="1"/>
  <c r="Y356" i="1"/>
  <c r="Y408" i="1"/>
  <c r="BP443" i="1"/>
  <c r="BN443" i="1"/>
  <c r="Z443" i="1"/>
  <c r="BP469" i="1"/>
  <c r="BN469" i="1"/>
  <c r="Z469" i="1"/>
  <c r="BP479" i="1"/>
  <c r="BN479" i="1"/>
  <c r="Z479" i="1"/>
  <c r="BP486" i="1"/>
  <c r="BN486" i="1"/>
  <c r="Z486" i="1"/>
  <c r="BP488" i="1"/>
  <c r="BN488" i="1"/>
  <c r="Z488" i="1"/>
  <c r="BP498" i="1"/>
  <c r="BN498" i="1"/>
  <c r="Z498" i="1"/>
  <c r="BP502" i="1"/>
  <c r="BN502" i="1"/>
  <c r="Z502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Y27" i="1"/>
  <c r="Y31" i="1"/>
  <c r="Y41" i="1"/>
  <c r="Y45" i="1"/>
  <c r="Y56" i="1"/>
  <c r="Y62" i="1"/>
  <c r="Y68" i="1"/>
  <c r="Y78" i="1"/>
  <c r="Y84" i="1"/>
  <c r="Y91" i="1"/>
  <c r="Y103" i="1"/>
  <c r="Y110" i="1"/>
  <c r="Y116" i="1"/>
  <c r="Y129" i="1"/>
  <c r="Y133" i="1"/>
  <c r="Y140" i="1"/>
  <c r="Y144" i="1"/>
  <c r="Y150" i="1"/>
  <c r="Y154" i="1"/>
  <c r="BP153" i="1"/>
  <c r="BN153" i="1"/>
  <c r="Z153" i="1"/>
  <c r="Z154" i="1" s="1"/>
  <c r="Y155" i="1"/>
  <c r="Y162" i="1"/>
  <c r="BP157" i="1"/>
  <c r="BN157" i="1"/>
  <c r="Z157" i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BP228" i="1"/>
  <c r="BN228" i="1"/>
  <c r="Z228" i="1"/>
  <c r="BP232" i="1"/>
  <c r="BN232" i="1"/>
  <c r="Z232" i="1"/>
  <c r="BP239" i="1"/>
  <c r="BN239" i="1"/>
  <c r="Z239" i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Y271" i="1"/>
  <c r="BP289" i="1"/>
  <c r="BN289" i="1"/>
  <c r="Z289" i="1"/>
  <c r="Z290" i="1" s="1"/>
  <c r="Y291" i="1"/>
  <c r="S588" i="1"/>
  <c r="Y295" i="1"/>
  <c r="Y296" i="1"/>
  <c r="BP294" i="1"/>
  <c r="BN294" i="1"/>
  <c r="Z294" i="1"/>
  <c r="Z295" i="1" s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Z345" i="1"/>
  <c r="BP343" i="1"/>
  <c r="BN343" i="1"/>
  <c r="Z343" i="1"/>
  <c r="Y345" i="1"/>
  <c r="BP380" i="1"/>
  <c r="BN380" i="1"/>
  <c r="Z380" i="1"/>
  <c r="Y382" i="1"/>
  <c r="BP390" i="1"/>
  <c r="BN390" i="1"/>
  <c r="Z390" i="1"/>
  <c r="BP394" i="1"/>
  <c r="BN394" i="1"/>
  <c r="Z394" i="1"/>
  <c r="Y396" i="1"/>
  <c r="Y401" i="1"/>
  <c r="BP398" i="1"/>
  <c r="BN398" i="1"/>
  <c r="Z398" i="1"/>
  <c r="Y400" i="1"/>
  <c r="H588" i="1"/>
  <c r="H9" i="1"/>
  <c r="B588" i="1"/>
  <c r="X579" i="1"/>
  <c r="X580" i="1"/>
  <c r="Z23" i="1"/>
  <c r="BN23" i="1"/>
  <c r="Z25" i="1"/>
  <c r="BN25" i="1"/>
  <c r="Y26" i="1"/>
  <c r="X578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BN72" i="1"/>
  <c r="Z74" i="1"/>
  <c r="BN74" i="1"/>
  <c r="Z76" i="1"/>
  <c r="BN76" i="1"/>
  <c r="Z80" i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9" i="1"/>
  <c r="BN99" i="1"/>
  <c r="Z101" i="1"/>
  <c r="BN101" i="1"/>
  <c r="Z106" i="1"/>
  <c r="BN106" i="1"/>
  <c r="BP106" i="1"/>
  <c r="Z108" i="1"/>
  <c r="BN108" i="1"/>
  <c r="Y111" i="1"/>
  <c r="Z114" i="1"/>
  <c r="BN114" i="1"/>
  <c r="Z121" i="1"/>
  <c r="BN121" i="1"/>
  <c r="Z124" i="1"/>
  <c r="BN124" i="1"/>
  <c r="Z125" i="1"/>
  <c r="BN125" i="1"/>
  <c r="Z127" i="1"/>
  <c r="BN127" i="1"/>
  <c r="Z131" i="1"/>
  <c r="Z133" i="1" s="1"/>
  <c r="BN131" i="1"/>
  <c r="BP131" i="1"/>
  <c r="G588" i="1"/>
  <c r="Z138" i="1"/>
  <c r="BN138" i="1"/>
  <c r="Y139" i="1"/>
  <c r="Z142" i="1"/>
  <c r="Z144" i="1" s="1"/>
  <c r="BN142" i="1"/>
  <c r="BP142" i="1"/>
  <c r="Y149" i="1"/>
  <c r="Z148" i="1"/>
  <c r="Z149" i="1" s="1"/>
  <c r="BN148" i="1"/>
  <c r="BP159" i="1"/>
  <c r="BN159" i="1"/>
  <c r="Z159" i="1"/>
  <c r="Y166" i="1"/>
  <c r="BP177" i="1"/>
  <c r="BN177" i="1"/>
  <c r="Z177" i="1"/>
  <c r="BP180" i="1"/>
  <c r="BN180" i="1"/>
  <c r="Z180" i="1"/>
  <c r="Y184" i="1"/>
  <c r="BP189" i="1"/>
  <c r="BN189" i="1"/>
  <c r="Z189" i="1"/>
  <c r="Y191" i="1"/>
  <c r="Y196" i="1"/>
  <c r="BP193" i="1"/>
  <c r="BN193" i="1"/>
  <c r="Z193" i="1"/>
  <c r="Z195" i="1" s="1"/>
  <c r="Y206" i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BP230" i="1"/>
  <c r="BN230" i="1"/>
  <c r="Z230" i="1"/>
  <c r="BP234" i="1"/>
  <c r="BN234" i="1"/>
  <c r="Z234" i="1"/>
  <c r="Y236" i="1"/>
  <c r="Y240" i="1"/>
  <c r="BP238" i="1"/>
  <c r="BN238" i="1"/>
  <c r="Z238" i="1"/>
  <c r="Z240" i="1" s="1"/>
  <c r="BP246" i="1"/>
  <c r="BN246" i="1"/>
  <c r="Z246" i="1"/>
  <c r="Y250" i="1"/>
  <c r="BP260" i="1"/>
  <c r="BN260" i="1"/>
  <c r="Z260" i="1"/>
  <c r="Z262" i="1" s="1"/>
  <c r="BP269" i="1"/>
  <c r="BN269" i="1"/>
  <c r="Z269" i="1"/>
  <c r="Z271" i="1" s="1"/>
  <c r="BP305" i="1"/>
  <c r="BN305" i="1"/>
  <c r="Z305" i="1"/>
  <c r="Y311" i="1"/>
  <c r="BP309" i="1"/>
  <c r="BN309" i="1"/>
  <c r="Z309" i="1"/>
  <c r="BP362" i="1"/>
  <c r="BN362" i="1"/>
  <c r="Z362" i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BP444" i="1"/>
  <c r="BN444" i="1"/>
  <c r="Z444" i="1"/>
  <c r="Y447" i="1"/>
  <c r="BP493" i="1"/>
  <c r="BN493" i="1"/>
  <c r="Z493" i="1"/>
  <c r="BP495" i="1"/>
  <c r="BN495" i="1"/>
  <c r="Z495" i="1"/>
  <c r="BP497" i="1"/>
  <c r="BN497" i="1"/>
  <c r="Z497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301" i="1"/>
  <c r="BP298" i="1"/>
  <c r="BN298" i="1"/>
  <c r="Z298" i="1"/>
  <c r="Z300" i="1" s="1"/>
  <c r="BP307" i="1"/>
  <c r="BN307" i="1"/>
  <c r="Z307" i="1"/>
  <c r="BP315" i="1"/>
  <c r="BN315" i="1"/>
  <c r="Z315" i="1"/>
  <c r="Z318" i="1" s="1"/>
  <c r="BP323" i="1"/>
  <c r="BN323" i="1"/>
  <c r="Z323" i="1"/>
  <c r="BP331" i="1"/>
  <c r="BN331" i="1"/>
  <c r="Z331" i="1"/>
  <c r="BP337" i="1"/>
  <c r="BN337" i="1"/>
  <c r="Z337" i="1"/>
  <c r="Y346" i="1"/>
  <c r="BP354" i="1"/>
  <c r="BN354" i="1"/>
  <c r="Z354" i="1"/>
  <c r="Z356" i="1" s="1"/>
  <c r="BP364" i="1"/>
  <c r="BN364" i="1"/>
  <c r="Z364" i="1"/>
  <c r="BP368" i="1"/>
  <c r="BN368" i="1"/>
  <c r="Z368" i="1"/>
  <c r="Y381" i="1"/>
  <c r="BP379" i="1"/>
  <c r="BN379" i="1"/>
  <c r="Z379" i="1"/>
  <c r="Z381" i="1" s="1"/>
  <c r="BP392" i="1"/>
  <c r="BN392" i="1"/>
  <c r="Z392" i="1"/>
  <c r="BP405" i="1"/>
  <c r="BN405" i="1"/>
  <c r="Z405" i="1"/>
  <c r="Z408" i="1" s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Y448" i="1"/>
  <c r="BP445" i="1"/>
  <c r="BN445" i="1"/>
  <c r="Z445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T588" i="1"/>
  <c r="Y312" i="1"/>
  <c r="Y351" i="1"/>
  <c r="V588" i="1"/>
  <c r="Y371" i="1"/>
  <c r="W588" i="1"/>
  <c r="Y395" i="1"/>
  <c r="Z588" i="1"/>
  <c r="Y454" i="1"/>
  <c r="BP468" i="1"/>
  <c r="BN468" i="1"/>
  <c r="Z468" i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BP494" i="1"/>
  <c r="BN494" i="1"/>
  <c r="Z494" i="1"/>
  <c r="BP496" i="1"/>
  <c r="BN496" i="1"/>
  <c r="Z496" i="1"/>
  <c r="BP499" i="1"/>
  <c r="BN499" i="1"/>
  <c r="Z499" i="1"/>
  <c r="BP503" i="1"/>
  <c r="BN503" i="1"/>
  <c r="Z503" i="1"/>
  <c r="Y505" i="1"/>
  <c r="Y510" i="1"/>
  <c r="BP507" i="1"/>
  <c r="BN507" i="1"/>
  <c r="Z507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447" i="1" l="1"/>
  <c r="Z510" i="1"/>
  <c r="Z339" i="1"/>
  <c r="Z311" i="1"/>
  <c r="Z223" i="1"/>
  <c r="Z190" i="1"/>
  <c r="Z139" i="1"/>
  <c r="Z116" i="1"/>
  <c r="Z400" i="1"/>
  <c r="Z128" i="1"/>
  <c r="Z77" i="1"/>
  <c r="Z395" i="1"/>
  <c r="Z544" i="1"/>
  <c r="Z526" i="1"/>
  <c r="Z482" i="1"/>
  <c r="Z515" i="1"/>
  <c r="Z371" i="1"/>
  <c r="Z102" i="1"/>
  <c r="Z90" i="1"/>
  <c r="Z62" i="1"/>
  <c r="Z55" i="1"/>
  <c r="Y579" i="1"/>
  <c r="Y580" i="1"/>
  <c r="Z26" i="1"/>
  <c r="X581" i="1"/>
  <c r="Z332" i="1"/>
  <c r="Z250" i="1"/>
  <c r="Z235" i="1"/>
  <c r="Z206" i="1"/>
  <c r="Z489" i="1"/>
  <c r="Z326" i="1"/>
  <c r="Z161" i="1"/>
  <c r="Y578" i="1"/>
  <c r="Z553" i="1"/>
  <c r="Z504" i="1"/>
  <c r="Z218" i="1"/>
  <c r="Y582" i="1"/>
  <c r="Z534" i="1"/>
  <c r="Z568" i="1"/>
  <c r="Z429" i="1"/>
  <c r="Z110" i="1"/>
  <c r="Z83" i="1"/>
  <c r="Z40" i="1"/>
  <c r="Z184" i="1"/>
  <c r="Z583" i="1" l="1"/>
  <c r="Y581" i="1"/>
</calcChain>
</file>

<file path=xl/sharedStrings.xml><?xml version="1.0" encoding="utf-8"?>
<sst xmlns="http://schemas.openxmlformats.org/spreadsheetml/2006/main" count="2721" uniqueCount="964">
  <si>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</si>
  <si>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</si>
  <si>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</si>
  <si>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</si>
  <si>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</si>
  <si>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</si>
  <si>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</si>
  <si>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</si>
  <si>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</si>
  <si>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</si>
  <si>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</si>
  <si>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</si>
  <si>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</si>
  <si>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</si>
  <si>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</si>
  <si>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</si>
  <si>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</si>
  <si>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</si>
  <si>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</si>
  <si>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</si>
  <si>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</si>
  <si>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</si>
  <si>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</si>
  <si>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</si>
  <si>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</si>
  <si>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</si>
  <si>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</si>
  <si>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</si>
  <si>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</si>
  <si>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</si>
  <si>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</si>
  <si>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</si>
  <si>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</si>
  <si>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</si>
  <si>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</si>
  <si>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</si>
  <si>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</si>
  <si>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</si>
  <si>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</si>
  <si>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</si>
  <si>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</si>
  <si>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</si>
  <si>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</si>
  <si>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</si>
  <si>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</si>
  <si>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</si>
  <si>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</si>
  <si>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</si>
  <si>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</si>
  <si>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</si>
  <si>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</si>
  <si>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</si>
  <si>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</si>
  <si>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</si>
  <si>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</si>
  <si>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</si>
  <si>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</si>
  <si>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</si>
  <si>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</si>
  <si>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</si>
  <si>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</si>
  <si>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</si>
  <si>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</si>
  <si>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</si>
  <si>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</si>
  <si>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</si>
  <si>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</si>
  <si>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</si>
  <si>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</si>
  <si>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</si>
  <si>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</si>
  <si>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</si>
  <si>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</si>
  <si>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</si>
  <si>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</si>
  <si>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</si>
  <si>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</si>
  <si>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</si>
  <si>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</si>
  <si>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</si>
  <si>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</si>
  <si>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</si>
  <si>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</si>
  <si>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</si>
  <si>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</si>
  <si>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</si>
  <si>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</si>
  <si>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</si>
  <si>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</si>
  <si>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</si>
  <si>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</si>
  <si>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</si>
  <si>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</si>
  <si>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</si>
  <si>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</si>
  <si>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</si>
  <si>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</si>
  <si>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</si>
  <si>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</si>
  <si>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</si>
  <si>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</si>
  <si>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</si>
  <si>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</si>
  <si>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</si>
  <si>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</si>
  <si>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</si>
  <si>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</si>
  <si>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</si>
  <si>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</si>
  <si>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</si>
  <si>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</si>
  <si>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</si>
  <si>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</si>
  <si>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</si>
  <si>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</si>
  <si>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</si>
  <si>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</si>
  <si>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</si>
  <si>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</si>
  <si>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</si>
  <si>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</si>
  <si>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</si>
  <si>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</si>
  <si>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</si>
  <si>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</si>
  <si>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</si>
  <si>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</si>
  <si>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</si>
  <si>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</si>
  <si>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</si>
  <si>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</si>
  <si>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</si>
  <si>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</si>
  <si>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</si>
  <si>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</si>
  <si>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</si>
  <si>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</si>
  <si>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</si>
  <si>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</si>
  <si>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</si>
  <si>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</si>
  <si>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</si>
  <si>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</si>
  <si>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</si>
  <si>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</si>
  <si>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</si>
  <si>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</si>
  <si>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</si>
  <si>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</si>
  <si>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</si>
  <si>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</si>
  <si>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</si>
  <si>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</si>
  <si>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</si>
  <si>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</si>
  <si>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</si>
  <si>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</si>
  <si>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</si>
  <si>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</si>
  <si>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</si>
  <si>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</si>
  <si>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</si>
  <si>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</si>
  <si>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</si>
  <si>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</si>
  <si>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</si>
  <si>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</si>
  <si>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</si>
  <si>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</si>
  <si>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</si>
  <si>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</si>
  <si>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</si>
  <si>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</si>
  <si>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</si>
  <si>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</si>
  <si>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</si>
  <si>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</si>
  <si>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</si>
  <si>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</si>
  <si>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</si>
  <si>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</si>
  <si>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</si>
  <si>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</si>
  <si>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</si>
  <si>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</si>
  <si>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</si>
  <si>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</si>
  <si>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</si>
  <si>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</si>
  <si>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</si>
  <si>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</si>
  <si>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</si>
  <si>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</si>
  <si>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</si>
  <si>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</si>
  <si>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</si>
  <si>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</si>
  <si>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</si>
  <si>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</si>
  <si>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</si>
  <si>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</si>
  <si>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</si>
  <si>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</si>
  <si>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</si>
  <si>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</si>
  <si>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</si>
  <si>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</si>
  <si>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</si>
  <si>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</si>
  <si>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</si>
  <si>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</si>
  <si>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</si>
  <si>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</si>
  <si>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</si>
  <si>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</si>
  <si>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</si>
  <si>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</si>
  <si>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</si>
  <si>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</si>
  <si>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</si>
  <si>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</si>
  <si>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</si>
  <si>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</si>
  <si>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</si>
  <si>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</si>
  <si>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</si>
  <si>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</si>
  <si>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</si>
  <si>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</si>
  <si>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</si>
  <si>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</si>
  <si>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</si>
  <si>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</si>
  <si>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</si>
  <si>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</si>
  <si>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</si>
  <si>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</si>
  <si>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</si>
  <si>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</si>
  <si>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</si>
  <si>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</si>
  <si>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</si>
  <si>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</si>
  <si>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</si>
  <si>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</si>
  <si>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</si>
  <si>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</si>
  <si>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</si>
  <si>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</si>
  <si>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</si>
  <si>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</si>
  <si>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</si>
  <si>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</si>
  <si>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</si>
  <si>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</si>
  <si>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</si>
  <si>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</si>
  <si>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</si>
  <si>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</si>
  <si>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</si>
  <si>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</si>
  <si>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</si>
  <si>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</si>
  <si>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</si>
  <si>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</si>
  <si>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</si>
  <si>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</si>
  <si>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</si>
  <si>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</si>
  <si>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</si>
  <si>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</si>
  <si>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</si>
  <si>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</si>
  <si>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</si>
  <si>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</si>
  <si>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</si>
  <si>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</si>
  <si>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</si>
  <si>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</si>
  <si>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</si>
  <si>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</si>
  <si>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</si>
  <si>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</si>
  <si>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</si>
  <si>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</si>
  <si>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</si>
  <si>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</si>
  <si>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</si>
  <si>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</si>
  <si>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</si>
  <si>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</si>
  <si>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</si>
  <si>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</si>
  <si>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</si>
  <si>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</si>
  <si>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</si>
  <si>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</si>
  <si>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</si>
  <si>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</si>
  <si>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</si>
  <si>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</si>
  <si>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</si>
  <si>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</si>
  <si>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</si>
  <si>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</si>
  <si>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</si>
  <si>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</si>
  <si>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</si>
  <si>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</si>
  <si>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</si>
  <si>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</si>
  <si>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</si>
  <si>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</si>
  <si>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</si>
  <si>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</si>
  <si>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</si>
  <si>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</si>
  <si>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</si>
  <si>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</si>
  <si>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</si>
  <si>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</si>
  <si>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</si>
  <si>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</si>
  <si>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</si>
  <si>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</si>
  <si>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</si>
  <si>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</si>
  <si>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</si>
  <si>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</si>
  <si>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</si>
  <si>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</si>
  <si>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</si>
  <si>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</si>
  <si>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</si>
  <si>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</si>
  <si>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</si>
  <si>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</si>
  <si>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</si>
  <si>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</si>
  <si>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</si>
  <si>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</si>
  <si>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</si>
  <si>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</si>
  <si>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</si>
  <si>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</si>
  <si>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</si>
  <si>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</si>
  <si>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</si>
  <si>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</si>
  <si>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</si>
  <si>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</si>
  <si>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</si>
  <si>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</si>
  <si>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</si>
  <si>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</si>
  <si>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</si>
  <si>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</si>
  <si>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</si>
  <si>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</si>
  <si>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</si>
  <si>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</si>
  <si>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</si>
  <si>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</si>
  <si>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</si>
  <si>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</si>
  <si>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</si>
  <si>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</si>
  <si>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</si>
  <si>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</si>
  <si>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</si>
  <si>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</si>
  <si>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</si>
  <si>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</si>
  <si>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</si>
  <si>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</si>
  <si>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</si>
  <si>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</si>
  <si>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</si>
  <si>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</si>
  <si>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</si>
  <si>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</si>
  <si>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ВЗ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</si>
  <si>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</si>
  <si>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</si>
  <si>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</si>
  <si>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</si>
  <si>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</si>
  <si>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</si>
  <si>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</si>
  <si>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</si>
  <si>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</si>
  <si>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</si>
  <si>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</si>
  <si>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</si>
  <si>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</si>
  <si>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</si>
  <si>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</si>
  <si>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</si>
  <si>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</si>
  <si>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</si>
  <si>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</si>
  <si>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</si>
  <si>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</si>
  <si>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</si>
  <si>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</si>
  <si>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</si>
  <si>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</si>
  <si>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</si>
  <si>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</si>
  <si>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</si>
  <si>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</si>
  <si>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</si>
  <si>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</si>
  <si>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</si>
  <si>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</si>
  <si>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</si>
  <si>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</si>
  <si>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</si>
  <si>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</si>
  <si>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</si>
  <si>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</si>
  <si>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</si>
  <si>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</si>
  <si>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</si>
  <si>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</si>
  <si>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</si>
  <si>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</si>
  <si>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</si>
  <si>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</si>
  <si>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</si>
  <si>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</si>
  <si>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</si>
  <si>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</si>
  <si>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</si>
  <si>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</si>
  <si>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</si>
  <si>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</si>
  <si>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</si>
  <si>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</si>
  <si>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</si>
  <si>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</si>
  <si>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</si>
  <si>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</si>
  <si>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</si>
  <si>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</si>
  <si>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</si>
  <si>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</si>
  <si>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</si>
  <si>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</si>
  <si>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</si>
  <si>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</si>
  <si>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</si>
  <si>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</si>
  <si>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</si>
  <si>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</si>
  <si>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</si>
  <si>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</si>
  <si>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</si>
  <si>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</si>
  <si>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</si>
  <si>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</si>
  <si>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</si>
  <si>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</si>
  <si>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</si>
  <si>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</si>
  <si>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</si>
  <si>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</si>
  <si>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</si>
  <si>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</si>
  <si>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</si>
  <si>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</si>
  <si>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</si>
  <si>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</si>
  <si>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</si>
  <si>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</si>
  <si>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</si>
  <si>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</si>
  <si>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</si>
  <si>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</si>
  <si>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</si>
  <si>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</si>
  <si>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</si>
  <si>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</si>
  <si>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</si>
  <si>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</si>
  <si>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</si>
  <si>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</si>
  <si>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</si>
  <si>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</si>
  <si>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</si>
  <si>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</si>
  <si>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</si>
  <si>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</si>
  <si>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</si>
  <si>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</si>
  <si>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</si>
  <si>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</si>
  <si>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</si>
  <si>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</si>
  <si>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</si>
  <si>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</si>
  <si>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</si>
  <si>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</si>
  <si>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</si>
  <si>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</si>
  <si>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</si>
  <si>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</si>
  <si>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</si>
  <si>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</si>
  <si>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</si>
  <si>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</si>
  <si>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</si>
  <si>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</si>
  <si>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</si>
  <si>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</si>
  <si>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</si>
  <si>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</si>
  <si>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</si>
  <si>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</si>
  <si>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</si>
  <si>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</si>
  <si>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</si>
  <si>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</si>
  <si>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</si>
  <si>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</si>
  <si>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</si>
  <si>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</si>
  <si>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</si>
  <si>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</si>
  <si>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</si>
  <si>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</si>
  <si>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</si>
  <si>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</si>
  <si>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</si>
  <si>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</si>
  <si>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</si>
  <si>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</si>
  <si>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</si>
  <si>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</si>
  <si>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</si>
  <si>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</si>
  <si>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</si>
  <si>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</si>
  <si>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</si>
  <si>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</si>
  <si>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</si>
  <si>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</si>
  <si>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</si>
  <si>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</si>
  <si>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</si>
  <si>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</si>
  <si>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</si>
  <si>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</si>
  <si>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</si>
  <si>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</si>
  <si>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</si>
  <si>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</si>
  <si>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</si>
  <si>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</si>
  <si>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</si>
  <si>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</si>
  <si>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</si>
  <si>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</si>
  <si>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</si>
  <si>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</si>
  <si>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</si>
  <si>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</si>
  <si>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</si>
  <si>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</si>
  <si>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</si>
  <si>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</si>
  <si>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</si>
  <si>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</si>
  <si>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</si>
  <si>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</si>
  <si>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</si>
  <si>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</si>
  <si>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</si>
  <si>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</si>
  <si>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</si>
  <si>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</si>
  <si>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</si>
  <si>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</si>
  <si>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</si>
  <si>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</si>
  <si>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</si>
  <si>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</si>
  <si>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</si>
  <si>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</si>
  <si>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</si>
  <si>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</si>
  <si>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</si>
  <si>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</si>
  <si>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</si>
  <si>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</si>
  <si>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</si>
  <si>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</si>
  <si>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</si>
  <si>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</si>
  <si>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</si>
  <si>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</si>
  <si>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</si>
  <si>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</si>
  <si>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</si>
  <si>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</si>
  <si>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</si>
  <si>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</si>
  <si>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</si>
  <si>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</si>
  <si>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</si>
  <si>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</si>
  <si>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</si>
  <si>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</si>
  <si>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</si>
  <si>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</si>
  <si>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</si>
  <si>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</si>
  <si>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</si>
  <si>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</si>
  <si>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</si>
  <si>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</si>
  <si>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</si>
  <si>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</si>
  <si>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</si>
  <si>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</si>
  <si>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</si>
  <si>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</si>
  <si>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</si>
  <si>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</si>
  <si>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</si>
  <si>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</si>
  <si>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</si>
  <si>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</si>
  <si>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</si>
  <si>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</si>
  <si>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</si>
  <si>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</si>
  <si>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</si>
  <si>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</si>
  <si>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</si>
  <si>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</si>
  <si>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</si>
  <si>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</si>
  <si>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</si>
  <si>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</si>
  <si>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</si>
  <si>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</si>
  <si>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</si>
  <si>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</si>
  <si>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</si>
  <si>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</si>
  <si>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</si>
  <si>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</si>
  <si>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</si>
  <si>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</si>
  <si>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</si>
  <si>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</si>
  <si>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</si>
  <si>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</si>
  <si>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</si>
  <si>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</si>
  <si>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</si>
  <si>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</si>
  <si>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</si>
  <si>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</si>
  <si>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</si>
  <si>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</si>
  <si>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</si>
  <si>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</si>
  <si>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</si>
  <si>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</si>
  <si>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</si>
  <si>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</si>
  <si>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</si>
  <si>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</si>
  <si>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</si>
  <si>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</si>
  <si>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</si>
  <si>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</si>
  <si>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</si>
  <si>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</si>
  <si>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</si>
  <si>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</si>
  <si>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</si>
  <si>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</si>
  <si>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</si>
  <si>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</si>
  <si>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</si>
  <si>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</si>
  <si>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</si>
  <si>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</si>
  <si>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</si>
  <si>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</si>
  <si>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</si>
  <si>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</si>
  <si>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</si>
  <si>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</si>
  <si>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</si>
  <si>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</si>
  <si>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</si>
  <si>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</si>
  <si>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</si>
  <si>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</si>
  <si>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</si>
  <si>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</si>
  <si>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</si>
  <si>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</si>
  <si>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</si>
  <si>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</si>
  <si>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</si>
  <si>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</si>
  <si>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</si>
  <si>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</si>
  <si>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</si>
  <si>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</si>
  <si>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</si>
  <si>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</si>
  <si>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</si>
  <si>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</si>
  <si>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</si>
  <si>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</si>
  <si>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</si>
  <si>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</si>
  <si>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</si>
  <si>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</si>
  <si>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</si>
  <si>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</si>
  <si>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</si>
  <si>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</si>
  <si>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</si>
  <si>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</si>
  <si>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</si>
  <si>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</si>
  <si>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</si>
  <si>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</si>
  <si>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</si>
  <si>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</si>
  <si>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</si>
  <si>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</si>
  <si>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</si>
  <si>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</si>
  <si>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</si>
  <si>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</si>
  <si>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</si>
  <si>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</si>
  <si>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</si>
  <si>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</si>
  <si>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</si>
  <si>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</si>
  <si>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</si>
  <si>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</si>
  <si>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</si>
  <si>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</si>
  <si>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</si>
  <si>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</si>
  <si>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</si>
  <si>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</si>
  <si>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</si>
  <si>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</si>
  <si>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</si>
  <si>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</si>
  <si>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</si>
  <si>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</si>
  <si>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</si>
  <si>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</si>
  <si>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</si>
  <si>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</si>
  <si>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</si>
  <si>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</si>
  <si>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</si>
  <si>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</si>
  <si>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</si>
  <si>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</si>
  <si>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</si>
  <si>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</si>
  <si>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</si>
  <si>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</si>
  <si>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</si>
  <si>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</si>
  <si>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</si>
  <si>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</si>
  <si>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</si>
  <si>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</si>
  <si>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</si>
  <si>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</si>
  <si>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</si>
  <si>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</si>
  <si>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</si>
  <si>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</si>
  <si>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</si>
  <si>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</si>
  <si>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</si>
  <si>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</si>
  <si>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</si>
  <si>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</si>
  <si>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</si>
  <si>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</si>
  <si>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</si>
  <si>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</si>
  <si>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</si>
  <si>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</si>
  <si>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</si>
  <si>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</si>
  <si>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</si>
  <si>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</si>
  <si>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</si>
  <si>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</si>
  <si>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</si>
  <si>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</si>
  <si>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</si>
  <si>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</si>
  <si>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</si>
  <si>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</si>
  <si>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</si>
  <si>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</si>
  <si>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</si>
  <si>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</si>
  <si>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</si>
  <si>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</si>
  <si>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</si>
  <si>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</si>
  <si>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</si>
  <si>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</si>
  <si>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</si>
  <si>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</si>
  <si>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</si>
  <si>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</si>
  <si>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</si>
  <si>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</si>
  <si>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</si>
  <si>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</si>
  <si>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</si>
  <si>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</si>
  <si>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</si>
  <si>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</si>
  <si>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</si>
  <si>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</si>
  <si>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</si>
  <si>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</si>
  <si>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</si>
  <si>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</si>
  <si>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</si>
  <si>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</si>
  <si>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</si>
  <si>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</si>
  <si>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</si>
  <si>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</si>
  <si>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</si>
  <si>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</si>
  <si>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</si>
  <si>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</si>
  <si>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</si>
  <si>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</si>
  <si>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</si>
  <si>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</si>
  <si>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</si>
  <si>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</si>
  <si>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</si>
  <si>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</si>
  <si>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</si>
  <si>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</si>
  <si>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</si>
  <si>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</si>
  <si>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</si>
  <si>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</si>
  <si>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</si>
  <si>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</si>
  <si>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</si>
  <si>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</si>
  <si>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</si>
  <si>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</si>
  <si>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</si>
  <si>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</si>
  <si>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</si>
  <si>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</si>
  <si>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</si>
  <si>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</si>
  <si>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</si>
  <si>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</si>
  <si>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</si>
  <si>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</si>
  <si>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</si>
  <si>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</si>
  <si>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</si>
  <si>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</si>
  <si>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</si>
  <si>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</si>
  <si>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</si>
  <si>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</si>
  <si>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</si>
  <si>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</si>
  <si>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</si>
  <si>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</si>
  <si>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</si>
  <si>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</si>
  <si>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</si>
  <si>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</si>
  <si>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</si>
  <si>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</si>
  <si>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</si>
  <si>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</si>
  <si>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</si>
  <si>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</si>
  <si>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</si>
  <si>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</si>
  <si>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</si>
  <si>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</si>
  <si>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</si>
  <si>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</si>
  <si>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</si>
  <si>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P004925</t>
  </si>
  <si>
    <t>Сардельки «Зареченские» Весовой полиамид ТМ «Зареченские продукты»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</si>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</sst>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963</v>
      </c>
      <c r="I5" s="952"/>
      <c r="J5" s="952"/>
      <c r="K5" s="952"/>
      <c r="L5" s="952"/>
      <c r="M5" s="761"/>
      <c r="N5" s="58"/>
      <c r="P5" s="24" t="s">
        <v>10</v>
      </c>
      <c r="Q5" s="1026">
        <v>45750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Четверг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1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 t="s">
        <v>19</v>
      </c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20</v>
      </c>
      <c r="Q8" s="807">
        <v>0.5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21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22</v>
      </c>
      <c r="Q10" s="864"/>
      <c r="R10" s="865"/>
      <c r="U10" s="24" t="s">
        <v>23</v>
      </c>
      <c r="V10" s="704" t="s">
        <v>24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99"/>
      <c r="R11" s="800"/>
      <c r="U11" s="24" t="s">
        <v>27</v>
      </c>
      <c r="V11" s="1016" t="s">
        <v>28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29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30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31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32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33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34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35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36</v>
      </c>
      <c r="B17" s="712" t="s">
        <v>37</v>
      </c>
      <c r="C17" s="816" t="s">
        <v>38</v>
      </c>
      <c r="D17" s="712" t="s">
        <v>39</v>
      </c>
      <c r="E17" s="775"/>
      <c r="F17" s="712" t="s">
        <v>40</v>
      </c>
      <c r="G17" s="712" t="s">
        <v>41</v>
      </c>
      <c r="H17" s="712" t="s">
        <v>42</v>
      </c>
      <c r="I17" s="712" t="s">
        <v>43</v>
      </c>
      <c r="J17" s="712" t="s">
        <v>44</v>
      </c>
      <c r="K17" s="712" t="s">
        <v>45</v>
      </c>
      <c r="L17" s="712" t="s">
        <v>46</v>
      </c>
      <c r="M17" s="712" t="s">
        <v>47</v>
      </c>
      <c r="N17" s="712" t="s">
        <v>48</v>
      </c>
      <c r="O17" s="712" t="s">
        <v>49</v>
      </c>
      <c r="P17" s="712" t="s">
        <v>50</v>
      </c>
      <c r="Q17" s="774"/>
      <c r="R17" s="774"/>
      <c r="S17" s="774"/>
      <c r="T17" s="775"/>
      <c r="U17" s="1047" t="s">
        <v>51</v>
      </c>
      <c r="V17" s="770"/>
      <c r="W17" s="712" t="s">
        <v>52</v>
      </c>
      <c r="X17" s="712" t="s">
        <v>53</v>
      </c>
      <c r="Y17" s="1048" t="s">
        <v>54</v>
      </c>
      <c r="Z17" s="948" t="s">
        <v>55</v>
      </c>
      <c r="AA17" s="919" t="s">
        <v>56</v>
      </c>
      <c r="AB17" s="919" t="s">
        <v>57</v>
      </c>
      <c r="AC17" s="919" t="s">
        <v>58</v>
      </c>
      <c r="AD17" s="919" t="s">
        <v>59</v>
      </c>
      <c r="AE17" s="1010"/>
      <c r="AF17" s="1011"/>
      <c r="AG17" s="66"/>
      <c r="BD17" s="65" t="s">
        <v>60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61</v>
      </c>
      <c r="V18" s="67" t="s">
        <v>62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63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63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64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69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69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69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69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80</v>
      </c>
      <c r="Q26" s="688"/>
      <c r="R26" s="688"/>
      <c r="S26" s="688"/>
      <c r="T26" s="688"/>
      <c r="U26" s="688"/>
      <c r="V26" s="689"/>
      <c r="W26" s="37" t="s">
        <v>81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80</v>
      </c>
      <c r="Q27" s="688"/>
      <c r="R27" s="688"/>
      <c r="S27" s="688"/>
      <c r="T27" s="688"/>
      <c r="U27" s="688"/>
      <c r="V27" s="689"/>
      <c r="W27" s="37" t="s">
        <v>69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82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69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80</v>
      </c>
      <c r="Q30" s="688"/>
      <c r="R30" s="688"/>
      <c r="S30" s="688"/>
      <c r="T30" s="688"/>
      <c r="U30" s="688"/>
      <c r="V30" s="689"/>
      <c r="W30" s="37" t="s">
        <v>81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80</v>
      </c>
      <c r="Q31" s="688"/>
      <c r="R31" s="688"/>
      <c r="S31" s="688"/>
      <c r="T31" s="688"/>
      <c r="U31" s="688"/>
      <c r="V31" s="689"/>
      <c r="W31" s="37" t="s">
        <v>69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88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89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90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69</v>
      </c>
      <c r="X35" s="669">
        <v>20</v>
      </c>
      <c r="Y35" s="670">
        <f>IFERROR(IF(X35="",0,CEILING((X35/$H35),1)*$H35),"")</f>
        <v>21.6</v>
      </c>
      <c r="Z35" s="36">
        <f>IFERROR(IF(Y35=0,"",ROUNDUP(Y35/H35,0)*0.01898),"")</f>
        <v>3.7960000000000001E-2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20.805555555555554</v>
      </c>
      <c r="BN35" s="64">
        <f>IFERROR(Y35*I35/H35,"0")</f>
        <v>22.47</v>
      </c>
      <c r="BO35" s="64">
        <f>IFERROR(1/J35*(X35/H35),"0")</f>
        <v>2.8935185185185182E-2</v>
      </c>
      <c r="BP35" s="64">
        <f>IFERROR(1/J35*(Y35/H35),"0")</f>
        <v>3.125E-2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69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99</v>
      </c>
      <c r="B37" s="54" t="s">
        <v>100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69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69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69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80</v>
      </c>
      <c r="Q40" s="688"/>
      <c r="R40" s="688"/>
      <c r="S40" s="688"/>
      <c r="T40" s="688"/>
      <c r="U40" s="688"/>
      <c r="V40" s="689"/>
      <c r="W40" s="37" t="s">
        <v>81</v>
      </c>
      <c r="X40" s="671">
        <f>IFERROR(X35/H35,"0")+IFERROR(X36/H36,"0")+IFERROR(X37/H37,"0")+IFERROR(X38/H38,"0")+IFERROR(X39/H39,"0")</f>
        <v>1.8518518518518516</v>
      </c>
      <c r="Y40" s="671">
        <f>IFERROR(Y35/H35,"0")+IFERROR(Y36/H36,"0")+IFERROR(Y37/H37,"0")+IFERROR(Y38/H38,"0")+IFERROR(Y39/H39,"0")</f>
        <v>2</v>
      </c>
      <c r="Z40" s="671">
        <f>IFERROR(IF(Z35="",0,Z35),"0")+IFERROR(IF(Z36="",0,Z36),"0")+IFERROR(IF(Z37="",0,Z37),"0")+IFERROR(IF(Z38="",0,Z38),"0")+IFERROR(IF(Z39="",0,Z39),"0")</f>
        <v>3.7960000000000001E-2</v>
      </c>
      <c r="AA40" s="672"/>
      <c r="AB40" s="672"/>
      <c r="AC40" s="672"/>
    </row>
    <row r="41" spans="1:68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80</v>
      </c>
      <c r="Q41" s="688"/>
      <c r="R41" s="688"/>
      <c r="S41" s="688"/>
      <c r="T41" s="688"/>
      <c r="U41" s="688"/>
      <c r="V41" s="689"/>
      <c r="W41" s="37" t="s">
        <v>69</v>
      </c>
      <c r="X41" s="671">
        <f>IFERROR(SUM(X35:X39),"0")</f>
        <v>20</v>
      </c>
      <c r="Y41" s="671">
        <f>IFERROR(SUM(Y35:Y39),"0")</f>
        <v>21.6</v>
      </c>
      <c r="Z41" s="37"/>
      <c r="AA41" s="672"/>
      <c r="AB41" s="672"/>
      <c r="AC41" s="672"/>
    </row>
    <row r="42" spans="1:68" ht="14.25" hidden="1" customHeight="1" x14ac:dyDescent="0.25">
      <c r="A42" s="675" t="s">
        <v>64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109</v>
      </c>
      <c r="B43" s="54" t="s">
        <v>110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69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80</v>
      </c>
      <c r="Q44" s="688"/>
      <c r="R44" s="688"/>
      <c r="S44" s="688"/>
      <c r="T44" s="688"/>
      <c r="U44" s="688"/>
      <c r="V44" s="689"/>
      <c r="W44" s="37" t="s">
        <v>81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80</v>
      </c>
      <c r="Q45" s="688"/>
      <c r="R45" s="688"/>
      <c r="S45" s="688"/>
      <c r="T45" s="688"/>
      <c r="U45" s="688"/>
      <c r="V45" s="689"/>
      <c r="W45" s="37" t="s">
        <v>69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112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90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113</v>
      </c>
      <c r="B48" s="54" t="s">
        <v>114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69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69</v>
      </c>
      <c r="X49" s="669">
        <v>30</v>
      </c>
      <c r="Y49" s="670">
        <f t="shared" si="0"/>
        <v>32.400000000000006</v>
      </c>
      <c r="Z49" s="36">
        <f>IFERROR(IF(Y49=0,"",ROUNDUP(Y49/H49,0)*0.01898),"")</f>
        <v>5.6940000000000004E-2</v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31.208333333333329</v>
      </c>
      <c r="BN49" s="64">
        <f t="shared" si="2"/>
        <v>33.705000000000005</v>
      </c>
      <c r="BO49" s="64">
        <f t="shared" si="3"/>
        <v>4.3402777777777776E-2</v>
      </c>
      <c r="BP49" s="64">
        <f t="shared" si="4"/>
        <v>4.6875000000000007E-2</v>
      </c>
    </row>
    <row r="50" spans="1:68" ht="27" hidden="1" customHeight="1" x14ac:dyDescent="0.25">
      <c r="A50" s="54" t="s">
        <v>121</v>
      </c>
      <c r="B50" s="54" t="s">
        <v>122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69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69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127</v>
      </c>
      <c r="B52" s="54" t="s">
        <v>128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69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69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133</v>
      </c>
      <c r="B54" s="54" t="s">
        <v>134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69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80</v>
      </c>
      <c r="Q55" s="688"/>
      <c r="R55" s="688"/>
      <c r="S55" s="688"/>
      <c r="T55" s="688"/>
      <c r="U55" s="688"/>
      <c r="V55" s="689"/>
      <c r="W55" s="37" t="s">
        <v>81</v>
      </c>
      <c r="X55" s="671">
        <f>IFERROR(X48/H48,"0")+IFERROR(X49/H49,"0")+IFERROR(X50/H50,"0")+IFERROR(X51/H51,"0")+IFERROR(X52/H52,"0")+IFERROR(X53/H53,"0")+IFERROR(X54/H54,"0")</f>
        <v>2.7777777777777777</v>
      </c>
      <c r="Y55" s="671">
        <f>IFERROR(Y48/H48,"0")+IFERROR(Y49/H49,"0")+IFERROR(Y50/H50,"0")+IFERROR(Y51/H51,"0")+IFERROR(Y52/H52,"0")+IFERROR(Y53/H53,"0")+IFERROR(Y54/H54,"0")</f>
        <v>3.0000000000000004</v>
      </c>
      <c r="Z55" s="671">
        <f>IFERROR(IF(Z48="",0,Z48),"0")+IFERROR(IF(Z49="",0,Z49),"0")+IFERROR(IF(Z50="",0,Z50),"0")+IFERROR(IF(Z51="",0,Z51),"0")+IFERROR(IF(Z52="",0,Z52),"0")+IFERROR(IF(Z53="",0,Z53),"0")+IFERROR(IF(Z54="",0,Z54),"0")</f>
        <v>5.6940000000000004E-2</v>
      </c>
      <c r="AA55" s="672"/>
      <c r="AB55" s="672"/>
      <c r="AC55" s="672"/>
    </row>
    <row r="56" spans="1:68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80</v>
      </c>
      <c r="Q56" s="688"/>
      <c r="R56" s="688"/>
      <c r="S56" s="688"/>
      <c r="T56" s="688"/>
      <c r="U56" s="688"/>
      <c r="V56" s="689"/>
      <c r="W56" s="37" t="s">
        <v>69</v>
      </c>
      <c r="X56" s="671">
        <f>IFERROR(SUM(X48:X54),"0")</f>
        <v>30</v>
      </c>
      <c r="Y56" s="671">
        <f>IFERROR(SUM(Y48:Y54),"0")</f>
        <v>32.400000000000006</v>
      </c>
      <c r="Z56" s="37"/>
      <c r="AA56" s="672"/>
      <c r="AB56" s="672"/>
      <c r="AC56" s="672"/>
    </row>
    <row r="57" spans="1:68" ht="14.25" hidden="1" customHeight="1" x14ac:dyDescent="0.25">
      <c r="A57" s="675" t="s">
        <v>135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69</v>
      </c>
      <c r="X58" s="669">
        <v>130</v>
      </c>
      <c r="Y58" s="670">
        <f>IFERROR(IF(X58="",0,CEILING((X58/$H58),1)*$H58),"")</f>
        <v>140.4</v>
      </c>
      <c r="Z58" s="36">
        <f>IFERROR(IF(Y58=0,"",ROUNDUP(Y58/H58,0)*0.01898),"")</f>
        <v>0.24674000000000001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135.23611111111109</v>
      </c>
      <c r="BN58" s="64">
        <f>IFERROR(Y58*I58/H58,"0")</f>
        <v>146.05499999999998</v>
      </c>
      <c r="BO58" s="64">
        <f>IFERROR(1/J58*(X58/H58),"0")</f>
        <v>0.18807870370370369</v>
      </c>
      <c r="BP58" s="64">
        <f>IFERROR(1/J58*(Y58/H58),"0")</f>
        <v>0.203125</v>
      </c>
    </row>
    <row r="59" spans="1:68" ht="27" hidden="1" customHeight="1" x14ac:dyDescent="0.25">
      <c r="A59" s="54" t="s">
        <v>139</v>
      </c>
      <c r="B59" s="54" t="s">
        <v>140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69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142</v>
      </c>
      <c r="B60" s="54" t="s">
        <v>143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69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144</v>
      </c>
      <c r="B61" s="54" t="s">
        <v>145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69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80</v>
      </c>
      <c r="Q62" s="688"/>
      <c r="R62" s="688"/>
      <c r="S62" s="688"/>
      <c r="T62" s="688"/>
      <c r="U62" s="688"/>
      <c r="V62" s="689"/>
      <c r="W62" s="37" t="s">
        <v>81</v>
      </c>
      <c r="X62" s="671">
        <f>IFERROR(X58/H58,"0")+IFERROR(X59/H59,"0")+IFERROR(X60/H60,"0")+IFERROR(X61/H61,"0")</f>
        <v>12.037037037037036</v>
      </c>
      <c r="Y62" s="671">
        <f>IFERROR(Y58/H58,"0")+IFERROR(Y59/H59,"0")+IFERROR(Y60/H60,"0")+IFERROR(Y61/H61,"0")</f>
        <v>13</v>
      </c>
      <c r="Z62" s="671">
        <f>IFERROR(IF(Z58="",0,Z58),"0")+IFERROR(IF(Z59="",0,Z59),"0")+IFERROR(IF(Z60="",0,Z60),"0")+IFERROR(IF(Z61="",0,Z61),"0")</f>
        <v>0.24674000000000001</v>
      </c>
      <c r="AA62" s="672"/>
      <c r="AB62" s="672"/>
      <c r="AC62" s="672"/>
    </row>
    <row r="63" spans="1:68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80</v>
      </c>
      <c r="Q63" s="688"/>
      <c r="R63" s="688"/>
      <c r="S63" s="688"/>
      <c r="T63" s="688"/>
      <c r="U63" s="688"/>
      <c r="V63" s="689"/>
      <c r="W63" s="37" t="s">
        <v>69</v>
      </c>
      <c r="X63" s="671">
        <f>IFERROR(SUM(X58:X61),"0")</f>
        <v>130</v>
      </c>
      <c r="Y63" s="671">
        <f>IFERROR(SUM(Y58:Y61),"0")</f>
        <v>140.4</v>
      </c>
      <c r="Z63" s="37"/>
      <c r="AA63" s="672"/>
      <c r="AB63" s="672"/>
      <c r="AC63" s="672"/>
    </row>
    <row r="64" spans="1:68" ht="14.25" hidden="1" customHeight="1" x14ac:dyDescent="0.25">
      <c r="A64" s="675" t="s">
        <v>146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147</v>
      </c>
      <c r="B65" s="54" t="s">
        <v>148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69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69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69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80</v>
      </c>
      <c r="Q68" s="688"/>
      <c r="R68" s="688"/>
      <c r="S68" s="688"/>
      <c r="T68" s="688"/>
      <c r="U68" s="688"/>
      <c r="V68" s="689"/>
      <c r="W68" s="37" t="s">
        <v>81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80</v>
      </c>
      <c r="Q69" s="688"/>
      <c r="R69" s="688"/>
      <c r="S69" s="688"/>
      <c r="T69" s="688"/>
      <c r="U69" s="688"/>
      <c r="V69" s="689"/>
      <c r="W69" s="37" t="s">
        <v>69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64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157</v>
      </c>
      <c r="B71" s="54" t="s">
        <v>158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69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69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163</v>
      </c>
      <c r="B73" s="54" t="s">
        <v>164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69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69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69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170</v>
      </c>
      <c r="B76" s="54" t="s">
        <v>171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69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80</v>
      </c>
      <c r="Q77" s="688"/>
      <c r="R77" s="688"/>
      <c r="S77" s="688"/>
      <c r="T77" s="688"/>
      <c r="U77" s="688"/>
      <c r="V77" s="689"/>
      <c r="W77" s="37" t="s">
        <v>81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80</v>
      </c>
      <c r="Q78" s="688"/>
      <c r="R78" s="688"/>
      <c r="S78" s="688"/>
      <c r="T78" s="688"/>
      <c r="U78" s="688"/>
      <c r="V78" s="689"/>
      <c r="W78" s="37" t="s">
        <v>69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75" t="s">
        <v>172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173</v>
      </c>
      <c r="B80" s="54" t="s">
        <v>174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69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173</v>
      </c>
      <c r="B81" s="54" t="s">
        <v>176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69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69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80</v>
      </c>
      <c r="Q83" s="688"/>
      <c r="R83" s="688"/>
      <c r="S83" s="688"/>
      <c r="T83" s="688"/>
      <c r="U83" s="688"/>
      <c r="V83" s="689"/>
      <c r="W83" s="37" t="s">
        <v>81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hidden="1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80</v>
      </c>
      <c r="Q84" s="688"/>
      <c r="R84" s="688"/>
      <c r="S84" s="688"/>
      <c r="T84" s="688"/>
      <c r="U84" s="688"/>
      <c r="V84" s="689"/>
      <c r="W84" s="37" t="s">
        <v>69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hidden="1" customHeight="1" x14ac:dyDescent="0.25">
      <c r="A85" s="703" t="s">
        <v>180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90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customHeight="1" x14ac:dyDescent="0.25">
      <c r="A87" s="54" t="s">
        <v>181</v>
      </c>
      <c r="B87" s="54" t="s">
        <v>182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69</v>
      </c>
      <c r="X87" s="669">
        <v>100</v>
      </c>
      <c r="Y87" s="670">
        <f>IFERROR(IF(X87="",0,CEILING((X87/$H87),1)*$H87),"")</f>
        <v>108</v>
      </c>
      <c r="Z87" s="36">
        <f>IFERROR(IF(Y87=0,"",ROUNDUP(Y87/H87,0)*0.01898),"")</f>
        <v>0.1898</v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104.02777777777777</v>
      </c>
      <c r="BN87" s="64">
        <f>IFERROR(Y87*I87/H87,"0")</f>
        <v>112.34999999999998</v>
      </c>
      <c r="BO87" s="64">
        <f>IFERROR(1/J87*(X87/H87),"0")</f>
        <v>0.14467592592592593</v>
      </c>
      <c r="BP87" s="64">
        <f>IFERROR(1/J87*(Y87/H87),"0")</f>
        <v>0.15625</v>
      </c>
    </row>
    <row r="88" spans="1:68" ht="16.5" hidden="1" customHeight="1" x14ac:dyDescent="0.25">
      <c r="A88" s="54" t="s">
        <v>184</v>
      </c>
      <c r="B88" s="54" t="s">
        <v>185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69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186</v>
      </c>
      <c r="B89" s="54" t="s">
        <v>187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69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80</v>
      </c>
      <c r="Q90" s="688"/>
      <c r="R90" s="688"/>
      <c r="S90" s="688"/>
      <c r="T90" s="688"/>
      <c r="U90" s="688"/>
      <c r="V90" s="689"/>
      <c r="W90" s="37" t="s">
        <v>81</v>
      </c>
      <c r="X90" s="671">
        <f>IFERROR(X87/H87,"0")+IFERROR(X88/H88,"0")+IFERROR(X89/H89,"0")</f>
        <v>9.2592592592592595</v>
      </c>
      <c r="Y90" s="671">
        <f>IFERROR(Y87/H87,"0")+IFERROR(Y88/H88,"0")+IFERROR(Y89/H89,"0")</f>
        <v>10</v>
      </c>
      <c r="Z90" s="671">
        <f>IFERROR(IF(Z87="",0,Z87),"0")+IFERROR(IF(Z88="",0,Z88),"0")+IFERROR(IF(Z89="",0,Z89),"0")</f>
        <v>0.1898</v>
      </c>
      <c r="AA90" s="672"/>
      <c r="AB90" s="672"/>
      <c r="AC90" s="672"/>
    </row>
    <row r="91" spans="1:68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80</v>
      </c>
      <c r="Q91" s="688"/>
      <c r="R91" s="688"/>
      <c r="S91" s="688"/>
      <c r="T91" s="688"/>
      <c r="U91" s="688"/>
      <c r="V91" s="689"/>
      <c r="W91" s="37" t="s">
        <v>69</v>
      </c>
      <c r="X91" s="671">
        <f>IFERROR(SUM(X87:X89),"0")</f>
        <v>100</v>
      </c>
      <c r="Y91" s="671">
        <f>IFERROR(SUM(Y87:Y89),"0")</f>
        <v>108</v>
      </c>
      <c r="Z91" s="37"/>
      <c r="AA91" s="672"/>
      <c r="AB91" s="672"/>
      <c r="AC91" s="672"/>
    </row>
    <row r="92" spans="1:68" ht="14.25" hidden="1" customHeight="1" x14ac:dyDescent="0.25">
      <c r="A92" s="675" t="s">
        <v>64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189</v>
      </c>
      <c r="B93" s="54" t="s">
        <v>190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69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189</v>
      </c>
      <c r="B94" s="54" t="s">
        <v>192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69</v>
      </c>
      <c r="X94" s="669">
        <v>50</v>
      </c>
      <c r="Y94" s="670">
        <f t="shared" si="10"/>
        <v>50.400000000000006</v>
      </c>
      <c r="Z94" s="36">
        <f>IFERROR(IF(Y94=0,"",ROUNDUP(Y94/H94,0)*0.01898),"")</f>
        <v>0.11388000000000001</v>
      </c>
      <c r="AA94" s="56"/>
      <c r="AB94" s="57"/>
      <c r="AC94" s="145" t="s">
        <v>191</v>
      </c>
      <c r="AG94" s="64"/>
      <c r="AJ94" s="68"/>
      <c r="AK94" s="68">
        <v>0</v>
      </c>
      <c r="BB94" s="146" t="s">
        <v>1</v>
      </c>
      <c r="BM94" s="64">
        <f t="shared" si="11"/>
        <v>53.089285714285715</v>
      </c>
      <c r="BN94" s="64">
        <f t="shared" si="12"/>
        <v>53.514000000000003</v>
      </c>
      <c r="BO94" s="64">
        <f t="shared" si="13"/>
        <v>9.3005952380952384E-2</v>
      </c>
      <c r="BP94" s="64">
        <f t="shared" si="14"/>
        <v>9.375E-2</v>
      </c>
    </row>
    <row r="95" spans="1:68" ht="16.5" hidden="1" customHeight="1" x14ac:dyDescent="0.25">
      <c r="A95" s="54" t="s">
        <v>189</v>
      </c>
      <c r="B95" s="54" t="s">
        <v>193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93</v>
      </c>
      <c r="L95" s="32"/>
      <c r="M95" s="33" t="s">
        <v>131</v>
      </c>
      <c r="N95" s="33"/>
      <c r="O95" s="32">
        <v>45</v>
      </c>
      <c r="P95" s="744" t="s">
        <v>194</v>
      </c>
      <c r="Q95" s="678"/>
      <c r="R95" s="678"/>
      <c r="S95" s="678"/>
      <c r="T95" s="679"/>
      <c r="U95" s="34"/>
      <c r="V95" s="34"/>
      <c r="W95" s="35" t="s">
        <v>69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195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196</v>
      </c>
      <c r="B96" s="54" t="s">
        <v>197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6" t="s">
        <v>198</v>
      </c>
      <c r="Q96" s="678"/>
      <c r="R96" s="678"/>
      <c r="S96" s="678"/>
      <c r="T96" s="679"/>
      <c r="U96" s="34"/>
      <c r="V96" s="34"/>
      <c r="W96" s="35" t="s">
        <v>69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200</v>
      </c>
      <c r="B97" s="54" t="s">
        <v>201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67</v>
      </c>
      <c r="L97" s="32"/>
      <c r="M97" s="33" t="s">
        <v>131</v>
      </c>
      <c r="N97" s="33"/>
      <c r="O97" s="32">
        <v>45</v>
      </c>
      <c r="P97" s="757" t="s">
        <v>202</v>
      </c>
      <c r="Q97" s="678"/>
      <c r="R97" s="678"/>
      <c r="S97" s="678"/>
      <c r="T97" s="679"/>
      <c r="U97" s="34"/>
      <c r="V97" s="34"/>
      <c r="W97" s="35" t="s">
        <v>69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hidden="1" customHeight="1" x14ac:dyDescent="0.25">
      <c r="A98" s="54" t="s">
        <v>200</v>
      </c>
      <c r="B98" s="54" t="s">
        <v>203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67</v>
      </c>
      <c r="L98" s="32"/>
      <c r="M98" s="33" t="s">
        <v>103</v>
      </c>
      <c r="N98" s="33"/>
      <c r="O98" s="32">
        <v>45</v>
      </c>
      <c r="P98" s="953" t="s">
        <v>204</v>
      </c>
      <c r="Q98" s="678"/>
      <c r="R98" s="678"/>
      <c r="S98" s="678"/>
      <c r="T98" s="679"/>
      <c r="U98" s="34"/>
      <c r="V98" s="34"/>
      <c r="W98" s="35" t="s">
        <v>69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191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205</v>
      </c>
      <c r="B99" s="54" t="s">
        <v>206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69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208</v>
      </c>
      <c r="B100" s="54" t="s">
        <v>209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101</v>
      </c>
      <c r="L100" s="32"/>
      <c r="M100" s="33" t="s">
        <v>103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69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208</v>
      </c>
      <c r="B101" s="54" t="s">
        <v>210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67</v>
      </c>
      <c r="L101" s="32"/>
      <c r="M101" s="33" t="s">
        <v>103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69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80</v>
      </c>
      <c r="Q102" s="688"/>
      <c r="R102" s="688"/>
      <c r="S102" s="688"/>
      <c r="T102" s="688"/>
      <c r="U102" s="688"/>
      <c r="V102" s="689"/>
      <c r="W102" s="37" t="s">
        <v>81</v>
      </c>
      <c r="X102" s="671">
        <f>IFERROR(X93/H93,"0")+IFERROR(X94/H94,"0")+IFERROR(X95/H95,"0")+IFERROR(X96/H96,"0")+IFERROR(X97/H97,"0")+IFERROR(X98/H98,"0")+IFERROR(X99/H99,"0")+IFERROR(X100/H100,"0")+IFERROR(X101/H101,"0")</f>
        <v>5.9523809523809526</v>
      </c>
      <c r="Y102" s="671">
        <f>IFERROR(Y93/H93,"0")+IFERROR(Y94/H94,"0")+IFERROR(Y95/H95,"0")+IFERROR(Y96/H96,"0")+IFERROR(Y97/H97,"0")+IFERROR(Y98/H98,"0")+IFERROR(Y99/H99,"0")+IFERROR(Y100/H100,"0")+IFERROR(Y101/H101,"0")</f>
        <v>6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0.11388000000000001</v>
      </c>
      <c r="AA102" s="672"/>
      <c r="AB102" s="672"/>
      <c r="AC102" s="672"/>
    </row>
    <row r="103" spans="1:68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80</v>
      </c>
      <c r="Q103" s="688"/>
      <c r="R103" s="688"/>
      <c r="S103" s="688"/>
      <c r="T103" s="688"/>
      <c r="U103" s="688"/>
      <c r="V103" s="689"/>
      <c r="W103" s="37" t="s">
        <v>69</v>
      </c>
      <c r="X103" s="671">
        <f>IFERROR(SUM(X93:X101),"0")</f>
        <v>50</v>
      </c>
      <c r="Y103" s="671">
        <f>IFERROR(SUM(Y93:Y101),"0")</f>
        <v>50.400000000000006</v>
      </c>
      <c r="Z103" s="37"/>
      <c r="AA103" s="672"/>
      <c r="AB103" s="672"/>
      <c r="AC103" s="672"/>
    </row>
    <row r="104" spans="1:68" ht="16.5" hidden="1" customHeight="1" x14ac:dyDescent="0.25">
      <c r="A104" s="703" t="s">
        <v>211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90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hidden="1" customHeight="1" x14ac:dyDescent="0.25">
      <c r="A106" s="54" t="s">
        <v>212</v>
      </c>
      <c r="B106" s="54" t="s">
        <v>213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69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215</v>
      </c>
      <c r="B107" s="54" t="s">
        <v>216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101</v>
      </c>
      <c r="L107" s="32" t="s">
        <v>102</v>
      </c>
      <c r="M107" s="33" t="s">
        <v>103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69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214</v>
      </c>
      <c r="AG107" s="64"/>
      <c r="AJ107" s="68" t="s">
        <v>104</v>
      </c>
      <c r="AK107" s="68">
        <v>45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217</v>
      </c>
      <c r="B108" s="54" t="s">
        <v>218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69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219</v>
      </c>
      <c r="B109" s="54" t="s">
        <v>220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69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80</v>
      </c>
      <c r="Q110" s="688"/>
      <c r="R110" s="688"/>
      <c r="S110" s="688"/>
      <c r="T110" s="688"/>
      <c r="U110" s="688"/>
      <c r="V110" s="689"/>
      <c r="W110" s="37" t="s">
        <v>81</v>
      </c>
      <c r="X110" s="671">
        <f>IFERROR(X106/H106,"0")+IFERROR(X107/H107,"0")+IFERROR(X108/H108,"0")+IFERROR(X109/H109,"0")</f>
        <v>0</v>
      </c>
      <c r="Y110" s="671">
        <f>IFERROR(Y106/H106,"0")+IFERROR(Y107/H107,"0")+IFERROR(Y108/H108,"0")+IFERROR(Y109/H109,"0")</f>
        <v>0</v>
      </c>
      <c r="Z110" s="671">
        <f>IFERROR(IF(Z106="",0,Z106),"0")+IFERROR(IF(Z107="",0,Z107),"0")+IFERROR(IF(Z108="",0,Z108),"0")+IFERROR(IF(Z109="",0,Z109),"0")</f>
        <v>0</v>
      </c>
      <c r="AA110" s="672"/>
      <c r="AB110" s="672"/>
      <c r="AC110" s="672"/>
    </row>
    <row r="111" spans="1:68" hidden="1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80</v>
      </c>
      <c r="Q111" s="688"/>
      <c r="R111" s="688"/>
      <c r="S111" s="688"/>
      <c r="T111" s="688"/>
      <c r="U111" s="688"/>
      <c r="V111" s="689"/>
      <c r="W111" s="37" t="s">
        <v>69</v>
      </c>
      <c r="X111" s="671">
        <f>IFERROR(SUM(X106:X109),"0")</f>
        <v>0</v>
      </c>
      <c r="Y111" s="671">
        <f>IFERROR(SUM(Y106:Y109),"0")</f>
        <v>0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135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hidden="1" customHeight="1" x14ac:dyDescent="0.25">
      <c r="A113" s="54" t="s">
        <v>221</v>
      </c>
      <c r="B113" s="54" t="s">
        <v>222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93</v>
      </c>
      <c r="L113" s="32"/>
      <c r="M113" s="33" t="s">
        <v>94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69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223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224</v>
      </c>
      <c r="B114" s="54" t="s">
        <v>225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149</v>
      </c>
      <c r="L114" s="32"/>
      <c r="M114" s="33" t="s">
        <v>94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69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223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226</v>
      </c>
      <c r="B115" s="54" t="s">
        <v>227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67</v>
      </c>
      <c r="L115" s="32"/>
      <c r="M115" s="33" t="s">
        <v>94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69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223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80</v>
      </c>
      <c r="Q116" s="688"/>
      <c r="R116" s="688"/>
      <c r="S116" s="688"/>
      <c r="T116" s="688"/>
      <c r="U116" s="688"/>
      <c r="V116" s="689"/>
      <c r="W116" s="37" t="s">
        <v>81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hidden="1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80</v>
      </c>
      <c r="Q117" s="688"/>
      <c r="R117" s="688"/>
      <c r="S117" s="688"/>
      <c r="T117" s="688"/>
      <c r="U117" s="688"/>
      <c r="V117" s="689"/>
      <c r="W117" s="37" t="s">
        <v>69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hidden="1" customHeight="1" x14ac:dyDescent="0.25">
      <c r="A118" s="675" t="s">
        <v>64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228</v>
      </c>
      <c r="B119" s="54" t="s">
        <v>229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93</v>
      </c>
      <c r="L119" s="32"/>
      <c r="M119" s="33" t="s">
        <v>103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69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230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228</v>
      </c>
      <c r="B120" s="54" t="s">
        <v>231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93</v>
      </c>
      <c r="L120" s="32"/>
      <c r="M120" s="33" t="s">
        <v>131</v>
      </c>
      <c r="N120" s="33"/>
      <c r="O120" s="32">
        <v>45</v>
      </c>
      <c r="P120" s="750" t="s">
        <v>232</v>
      </c>
      <c r="Q120" s="678"/>
      <c r="R120" s="678"/>
      <c r="S120" s="678"/>
      <c r="T120" s="679"/>
      <c r="U120" s="34"/>
      <c r="V120" s="34"/>
      <c r="W120" s="35" t="s">
        <v>69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233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228</v>
      </c>
      <c r="B121" s="54" t="s">
        <v>234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93</v>
      </c>
      <c r="L121" s="32"/>
      <c r="M121" s="33" t="s">
        <v>103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69</v>
      </c>
      <c r="X121" s="669">
        <v>70</v>
      </c>
      <c r="Y121" s="670">
        <f t="shared" si="15"/>
        <v>75.600000000000009</v>
      </c>
      <c r="Z121" s="36">
        <f>IFERROR(IF(Y121=0,"",ROUNDUP(Y121/H121,0)*0.01898),"")</f>
        <v>0.17082</v>
      </c>
      <c r="AA121" s="56"/>
      <c r="AB121" s="57"/>
      <c r="AC121" s="179" t="s">
        <v>235</v>
      </c>
      <c r="AG121" s="64"/>
      <c r="AJ121" s="68"/>
      <c r="AK121" s="68">
        <v>0</v>
      </c>
      <c r="BB121" s="180" t="s">
        <v>1</v>
      </c>
      <c r="BM121" s="64">
        <f t="shared" si="16"/>
        <v>74.274999999999991</v>
      </c>
      <c r="BN121" s="64">
        <f t="shared" si="17"/>
        <v>80.217000000000013</v>
      </c>
      <c r="BO121" s="64">
        <f t="shared" si="18"/>
        <v>0.13020833333333331</v>
      </c>
      <c r="BP121" s="64">
        <f t="shared" si="19"/>
        <v>0.140625</v>
      </c>
    </row>
    <row r="122" spans="1:68" ht="37.5" hidden="1" customHeight="1" x14ac:dyDescent="0.25">
      <c r="A122" s="54" t="s">
        <v>236</v>
      </c>
      <c r="B122" s="54" t="s">
        <v>237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67</v>
      </c>
      <c r="L122" s="32"/>
      <c r="M122" s="33" t="s">
        <v>103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69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230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236</v>
      </c>
      <c r="B123" s="54" t="s">
        <v>238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992" t="s">
        <v>239</v>
      </c>
      <c r="Q123" s="678"/>
      <c r="R123" s="678"/>
      <c r="S123" s="678"/>
      <c r="T123" s="679"/>
      <c r="U123" s="34"/>
      <c r="V123" s="34"/>
      <c r="W123" s="35" t="s">
        <v>69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233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240</v>
      </c>
      <c r="B124" s="54" t="s">
        <v>241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67</v>
      </c>
      <c r="L124" s="32" t="s">
        <v>118</v>
      </c>
      <c r="M124" s="33" t="s">
        <v>103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69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230</v>
      </c>
      <c r="AG124" s="64"/>
      <c r="AJ124" s="68" t="s">
        <v>120</v>
      </c>
      <c r="AK124" s="68">
        <v>491.4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240</v>
      </c>
      <c r="B125" s="54" t="s">
        <v>242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75" t="s">
        <v>243</v>
      </c>
      <c r="Q125" s="678"/>
      <c r="R125" s="678"/>
      <c r="S125" s="678"/>
      <c r="T125" s="679"/>
      <c r="U125" s="34"/>
      <c r="V125" s="34"/>
      <c r="W125" s="35" t="s">
        <v>69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233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244</v>
      </c>
      <c r="B126" s="54" t="s">
        <v>245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69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247</v>
      </c>
      <c r="B127" s="54" t="s">
        <v>248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67</v>
      </c>
      <c r="L127" s="32"/>
      <c r="M127" s="33" t="s">
        <v>68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69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80</v>
      </c>
      <c r="Q128" s="688"/>
      <c r="R128" s="688"/>
      <c r="S128" s="688"/>
      <c r="T128" s="688"/>
      <c r="U128" s="688"/>
      <c r="V128" s="689"/>
      <c r="W128" s="37" t="s">
        <v>81</v>
      </c>
      <c r="X128" s="671">
        <f>IFERROR(X119/H119,"0")+IFERROR(X120/H120,"0")+IFERROR(X121/H121,"0")+IFERROR(X122/H122,"0")+IFERROR(X123/H123,"0")+IFERROR(X124/H124,"0")+IFERROR(X125/H125,"0")+IFERROR(X126/H126,"0")+IFERROR(X127/H127,"0")</f>
        <v>8.3333333333333321</v>
      </c>
      <c r="Y128" s="671">
        <f>IFERROR(Y119/H119,"0")+IFERROR(Y120/H120,"0")+IFERROR(Y121/H121,"0")+IFERROR(Y122/H122,"0")+IFERROR(Y123/H123,"0")+IFERROR(Y124/H124,"0")+IFERROR(Y125/H125,"0")+IFERROR(Y126/H126,"0")+IFERROR(Y127/H127,"0")</f>
        <v>9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0.17082</v>
      </c>
      <c r="AA128" s="672"/>
      <c r="AB128" s="672"/>
      <c r="AC128" s="672"/>
    </row>
    <row r="129" spans="1:68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80</v>
      </c>
      <c r="Q129" s="688"/>
      <c r="R129" s="688"/>
      <c r="S129" s="688"/>
      <c r="T129" s="688"/>
      <c r="U129" s="688"/>
      <c r="V129" s="689"/>
      <c r="W129" s="37" t="s">
        <v>69</v>
      </c>
      <c r="X129" s="671">
        <f>IFERROR(SUM(X119:X127),"0")</f>
        <v>70</v>
      </c>
      <c r="Y129" s="671">
        <f>IFERROR(SUM(Y119:Y127),"0")</f>
        <v>75.600000000000009</v>
      </c>
      <c r="Z129" s="37"/>
      <c r="AA129" s="672"/>
      <c r="AB129" s="672"/>
      <c r="AC129" s="672"/>
    </row>
    <row r="130" spans="1:68" ht="14.25" hidden="1" customHeight="1" x14ac:dyDescent="0.25">
      <c r="A130" s="675" t="s">
        <v>172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250</v>
      </c>
      <c r="B131" s="54" t="s">
        <v>251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69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252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253</v>
      </c>
      <c r="B132" s="54" t="s">
        <v>254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67</v>
      </c>
      <c r="L132" s="32"/>
      <c r="M132" s="33" t="s">
        <v>103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69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255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80</v>
      </c>
      <c r="Q133" s="688"/>
      <c r="R133" s="688"/>
      <c r="S133" s="688"/>
      <c r="T133" s="688"/>
      <c r="U133" s="688"/>
      <c r="V133" s="689"/>
      <c r="W133" s="37" t="s">
        <v>81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80</v>
      </c>
      <c r="Q134" s="688"/>
      <c r="R134" s="688"/>
      <c r="S134" s="688"/>
      <c r="T134" s="688"/>
      <c r="U134" s="688"/>
      <c r="V134" s="689"/>
      <c r="W134" s="37" t="s">
        <v>69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256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90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257</v>
      </c>
      <c r="B137" s="54" t="s">
        <v>258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67</v>
      </c>
      <c r="L137" s="32"/>
      <c r="M137" s="33" t="s">
        <v>85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69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259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257</v>
      </c>
      <c r="B138" s="54" t="s">
        <v>260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69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259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80</v>
      </c>
      <c r="Q139" s="688"/>
      <c r="R139" s="688"/>
      <c r="S139" s="688"/>
      <c r="T139" s="688"/>
      <c r="U139" s="688"/>
      <c r="V139" s="689"/>
      <c r="W139" s="37" t="s">
        <v>81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80</v>
      </c>
      <c r="Q140" s="688"/>
      <c r="R140" s="688"/>
      <c r="S140" s="688"/>
      <c r="T140" s="688"/>
      <c r="U140" s="688"/>
      <c r="V140" s="689"/>
      <c r="W140" s="37" t="s">
        <v>69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146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261</v>
      </c>
      <c r="B142" s="54" t="s">
        <v>262</v>
      </c>
      <c r="C142" s="31">
        <v>4301031235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8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69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263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261</v>
      </c>
      <c r="B143" s="54" t="s">
        <v>264</v>
      </c>
      <c r="C143" s="31">
        <v>4301031234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69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263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80</v>
      </c>
      <c r="Q144" s="688"/>
      <c r="R144" s="688"/>
      <c r="S144" s="688"/>
      <c r="T144" s="688"/>
      <c r="U144" s="688"/>
      <c r="V144" s="689"/>
      <c r="W144" s="37" t="s">
        <v>81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80</v>
      </c>
      <c r="Q145" s="688"/>
      <c r="R145" s="688"/>
      <c r="S145" s="688"/>
      <c r="T145" s="688"/>
      <c r="U145" s="688"/>
      <c r="V145" s="689"/>
      <c r="W145" s="37" t="s">
        <v>69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64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265</v>
      </c>
      <c r="B147" s="54" t="s">
        <v>266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69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259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265</v>
      </c>
      <c r="B148" s="54" t="s">
        <v>267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69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259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80</v>
      </c>
      <c r="Q149" s="688"/>
      <c r="R149" s="688"/>
      <c r="S149" s="688"/>
      <c r="T149" s="688"/>
      <c r="U149" s="688"/>
      <c r="V149" s="689"/>
      <c r="W149" s="37" t="s">
        <v>81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80</v>
      </c>
      <c r="Q150" s="688"/>
      <c r="R150" s="688"/>
      <c r="S150" s="688"/>
      <c r="T150" s="688"/>
      <c r="U150" s="688"/>
      <c r="V150" s="689"/>
      <c r="W150" s="37" t="s">
        <v>69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88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90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268</v>
      </c>
      <c r="B153" s="54" t="s">
        <v>269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101</v>
      </c>
      <c r="L153" s="32"/>
      <c r="M153" s="33" t="s">
        <v>94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69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270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80</v>
      </c>
      <c r="Q154" s="688"/>
      <c r="R154" s="688"/>
      <c r="S154" s="688"/>
      <c r="T154" s="688"/>
      <c r="U154" s="688"/>
      <c r="V154" s="689"/>
      <c r="W154" s="37" t="s">
        <v>81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80</v>
      </c>
      <c r="Q155" s="688"/>
      <c r="R155" s="688"/>
      <c r="S155" s="688"/>
      <c r="T155" s="688"/>
      <c r="U155" s="688"/>
      <c r="V155" s="689"/>
      <c r="W155" s="37" t="s">
        <v>69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146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271</v>
      </c>
      <c r="B157" s="54" t="s">
        <v>272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93</v>
      </c>
      <c r="L157" s="32"/>
      <c r="M157" s="33" t="s">
        <v>94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69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273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274</v>
      </c>
      <c r="B158" s="54" t="s">
        <v>275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101</v>
      </c>
      <c r="L158" s="32"/>
      <c r="M158" s="33" t="s">
        <v>68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69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276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277</v>
      </c>
      <c r="B159" s="54" t="s">
        <v>278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93</v>
      </c>
      <c r="L159" s="32"/>
      <c r="M159" s="33" t="s">
        <v>68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69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279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280</v>
      </c>
      <c r="B160" s="54" t="s">
        <v>281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149</v>
      </c>
      <c r="L160" s="32"/>
      <c r="M160" s="33" t="s">
        <v>68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69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80</v>
      </c>
      <c r="Q161" s="688"/>
      <c r="R161" s="688"/>
      <c r="S161" s="688"/>
      <c r="T161" s="688"/>
      <c r="U161" s="688"/>
      <c r="V161" s="689"/>
      <c r="W161" s="37" t="s">
        <v>81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80</v>
      </c>
      <c r="Q162" s="688"/>
      <c r="R162" s="688"/>
      <c r="S162" s="688"/>
      <c r="T162" s="688"/>
      <c r="U162" s="688"/>
      <c r="V162" s="689"/>
      <c r="W162" s="37" t="s">
        <v>69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64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282</v>
      </c>
      <c r="B164" s="54" t="s">
        <v>283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67</v>
      </c>
      <c r="L164" s="32"/>
      <c r="M164" s="33" t="s">
        <v>103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69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284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67</v>
      </c>
      <c r="L165" s="32"/>
      <c r="M165" s="33" t="s">
        <v>68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69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287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80</v>
      </c>
      <c r="Q166" s="688"/>
      <c r="R166" s="688"/>
      <c r="S166" s="688"/>
      <c r="T166" s="688"/>
      <c r="U166" s="688"/>
      <c r="V166" s="689"/>
      <c r="W166" s="37" t="s">
        <v>81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80</v>
      </c>
      <c r="Q167" s="688"/>
      <c r="R167" s="688"/>
      <c r="S167" s="688"/>
      <c r="T167" s="688"/>
      <c r="U167" s="688"/>
      <c r="V167" s="689"/>
      <c r="W167" s="37" t="s">
        <v>69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288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289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135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290</v>
      </c>
      <c r="B171" s="54" t="s">
        <v>291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149</v>
      </c>
      <c r="L171" s="32"/>
      <c r="M171" s="33" t="s">
        <v>68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69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292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80</v>
      </c>
      <c r="Q172" s="688"/>
      <c r="R172" s="688"/>
      <c r="S172" s="688"/>
      <c r="T172" s="688"/>
      <c r="U172" s="688"/>
      <c r="V172" s="689"/>
      <c r="W172" s="37" t="s">
        <v>81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80</v>
      </c>
      <c r="Q173" s="688"/>
      <c r="R173" s="688"/>
      <c r="S173" s="688"/>
      <c r="T173" s="688"/>
      <c r="U173" s="688"/>
      <c r="V173" s="689"/>
      <c r="W173" s="37" t="s">
        <v>69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146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hidden="1" customHeight="1" x14ac:dyDescent="0.25">
      <c r="A175" s="54" t="s">
        <v>293</v>
      </c>
      <c r="B175" s="54" t="s">
        <v>294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101</v>
      </c>
      <c r="L175" s="32"/>
      <c r="M175" s="33" t="s">
        <v>68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69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295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101</v>
      </c>
      <c r="L176" s="32"/>
      <c r="M176" s="33" t="s">
        <v>68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69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298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hidden="1" customHeight="1" x14ac:dyDescent="0.25">
      <c r="A177" s="54" t="s">
        <v>299</v>
      </c>
      <c r="B177" s="54" t="s">
        <v>300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69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hidden="1" customHeight="1" x14ac:dyDescent="0.25">
      <c r="A178" s="54" t="s">
        <v>302</v>
      </c>
      <c r="B178" s="54" t="s">
        <v>303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149</v>
      </c>
      <c r="L178" s="32"/>
      <c r="M178" s="33" t="s">
        <v>68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69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295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304</v>
      </c>
      <c r="B179" s="54" t="s">
        <v>305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149</v>
      </c>
      <c r="L179" s="32"/>
      <c r="M179" s="33" t="s">
        <v>68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69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298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306</v>
      </c>
      <c r="B180" s="54" t="s">
        <v>307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02" t="s">
        <v>308</v>
      </c>
      <c r="Q180" s="678"/>
      <c r="R180" s="678"/>
      <c r="S180" s="678"/>
      <c r="T180" s="679"/>
      <c r="U180" s="34"/>
      <c r="V180" s="34"/>
      <c r="W180" s="35" t="s">
        <v>69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309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310</v>
      </c>
      <c r="B181" s="54" t="s">
        <v>311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69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312</v>
      </c>
      <c r="B182" s="54" t="s">
        <v>313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67</v>
      </c>
      <c r="L182" s="32"/>
      <c r="M182" s="33" t="s">
        <v>68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69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301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314</v>
      </c>
      <c r="B183" s="54" t="s">
        <v>315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69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316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idden="1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80</v>
      </c>
      <c r="Q184" s="688"/>
      <c r="R184" s="688"/>
      <c r="S184" s="688"/>
      <c r="T184" s="688"/>
      <c r="U184" s="688"/>
      <c r="V184" s="689"/>
      <c r="W184" s="37" t="s">
        <v>81</v>
      </c>
      <c r="X184" s="671">
        <f>IFERROR(X175/H175,"0")+IFERROR(X176/H176,"0")+IFERROR(X177/H177,"0")+IFERROR(X178/H178,"0")+IFERROR(X179/H179,"0")+IFERROR(X180/H180,"0")+IFERROR(X181/H181,"0")+IFERROR(X182/H182,"0")+IFERROR(X183/H183,"0")</f>
        <v>0</v>
      </c>
      <c r="Y184" s="671">
        <f>IFERROR(Y175/H175,"0")+IFERROR(Y176/H176,"0")+IFERROR(Y177/H177,"0")+IFERROR(Y178/H178,"0")+IFERROR(Y179/H179,"0")+IFERROR(Y180/H180,"0")+IFERROR(Y181/H181,"0")+IFERROR(Y182/H182,"0")+IFERROR(Y183/H183,"0")</f>
        <v>0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2"/>
      <c r="AB184" s="672"/>
      <c r="AC184" s="672"/>
    </row>
    <row r="185" spans="1:68" hidden="1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80</v>
      </c>
      <c r="Q185" s="688"/>
      <c r="R185" s="688"/>
      <c r="S185" s="688"/>
      <c r="T185" s="688"/>
      <c r="U185" s="688"/>
      <c r="V185" s="689"/>
      <c r="W185" s="37" t="s">
        <v>69</v>
      </c>
      <c r="X185" s="671">
        <f>IFERROR(SUM(X175:X183),"0")</f>
        <v>0</v>
      </c>
      <c r="Y185" s="671">
        <f>IFERROR(SUM(Y175:Y183),"0")</f>
        <v>0</v>
      </c>
      <c r="Z185" s="37"/>
      <c r="AA185" s="672"/>
      <c r="AB185" s="672"/>
      <c r="AC185" s="672"/>
    </row>
    <row r="186" spans="1:68" ht="16.5" hidden="1" customHeight="1" x14ac:dyDescent="0.25">
      <c r="A186" s="703" t="s">
        <v>317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90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318</v>
      </c>
      <c r="B188" s="54" t="s">
        <v>319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93</v>
      </c>
      <c r="L188" s="32"/>
      <c r="M188" s="33" t="s">
        <v>94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69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320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321</v>
      </c>
      <c r="B189" s="54" t="s">
        <v>322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67</v>
      </c>
      <c r="L189" s="32"/>
      <c r="M189" s="33" t="s">
        <v>94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69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320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80</v>
      </c>
      <c r="Q190" s="688"/>
      <c r="R190" s="688"/>
      <c r="S190" s="688"/>
      <c r="T190" s="688"/>
      <c r="U190" s="688"/>
      <c r="V190" s="689"/>
      <c r="W190" s="37" t="s">
        <v>81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80</v>
      </c>
      <c r="Q191" s="688"/>
      <c r="R191" s="688"/>
      <c r="S191" s="688"/>
      <c r="T191" s="688"/>
      <c r="U191" s="688"/>
      <c r="V191" s="689"/>
      <c r="W191" s="37" t="s">
        <v>69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135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323</v>
      </c>
      <c r="B193" s="54" t="s">
        <v>324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93</v>
      </c>
      <c r="L193" s="32"/>
      <c r="M193" s="33" t="s">
        <v>103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69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325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326</v>
      </c>
      <c r="B194" s="54" t="s">
        <v>327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67</v>
      </c>
      <c r="L194" s="32"/>
      <c r="M194" s="33" t="s">
        <v>94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69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325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80</v>
      </c>
      <c r="Q195" s="688"/>
      <c r="R195" s="688"/>
      <c r="S195" s="688"/>
      <c r="T195" s="688"/>
      <c r="U195" s="688"/>
      <c r="V195" s="689"/>
      <c r="W195" s="37" t="s">
        <v>81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80</v>
      </c>
      <c r="Q196" s="688"/>
      <c r="R196" s="688"/>
      <c r="S196" s="688"/>
      <c r="T196" s="688"/>
      <c r="U196" s="688"/>
      <c r="V196" s="689"/>
      <c r="W196" s="37" t="s">
        <v>69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146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hidden="1" customHeight="1" x14ac:dyDescent="0.25">
      <c r="A198" s="54" t="s">
        <v>328</v>
      </c>
      <c r="B198" s="54" t="s">
        <v>329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101</v>
      </c>
      <c r="L198" s="32"/>
      <c r="M198" s="33" t="s">
        <v>68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69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330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331</v>
      </c>
      <c r="B199" s="54" t="s">
        <v>332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101</v>
      </c>
      <c r="L199" s="32"/>
      <c r="M199" s="33" t="s">
        <v>68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69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333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334</v>
      </c>
      <c r="B200" s="54" t="s">
        <v>335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69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336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337</v>
      </c>
      <c r="B201" s="54" t="s">
        <v>338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69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339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340</v>
      </c>
      <c r="B202" s="54" t="s">
        <v>341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149</v>
      </c>
      <c r="L202" s="32"/>
      <c r="M202" s="33" t="s">
        <v>68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69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330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342</v>
      </c>
      <c r="B203" s="54" t="s">
        <v>343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149</v>
      </c>
      <c r="L203" s="32"/>
      <c r="M203" s="33" t="s">
        <v>68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69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333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344</v>
      </c>
      <c r="B204" s="54" t="s">
        <v>345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69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336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346</v>
      </c>
      <c r="B205" s="54" t="s">
        <v>347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69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339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idden="1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80</v>
      </c>
      <c r="Q206" s="688"/>
      <c r="R206" s="688"/>
      <c r="S206" s="688"/>
      <c r="T206" s="688"/>
      <c r="U206" s="688"/>
      <c r="V206" s="689"/>
      <c r="W206" s="37" t="s">
        <v>81</v>
      </c>
      <c r="X206" s="671">
        <f>IFERROR(X198/H198,"0")+IFERROR(X199/H199,"0")+IFERROR(X200/H200,"0")+IFERROR(X201/H201,"0")+IFERROR(X202/H202,"0")+IFERROR(X203/H203,"0")+IFERROR(X204/H204,"0")+IFERROR(X205/H205,"0")</f>
        <v>0</v>
      </c>
      <c r="Y206" s="671">
        <f>IFERROR(Y198/H198,"0")+IFERROR(Y199/H199,"0")+IFERROR(Y200/H200,"0")+IFERROR(Y201/H201,"0")+IFERROR(Y202/H202,"0")+IFERROR(Y203/H203,"0")+IFERROR(Y204/H204,"0")+IFERROR(Y205/H205,"0")</f>
        <v>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2"/>
      <c r="AB206" s="672"/>
      <c r="AC206" s="672"/>
    </row>
    <row r="207" spans="1:68" hidden="1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80</v>
      </c>
      <c r="Q207" s="688"/>
      <c r="R207" s="688"/>
      <c r="S207" s="688"/>
      <c r="T207" s="688"/>
      <c r="U207" s="688"/>
      <c r="V207" s="689"/>
      <c r="W207" s="37" t="s">
        <v>69</v>
      </c>
      <c r="X207" s="671">
        <f>IFERROR(SUM(X198:X205),"0")</f>
        <v>0</v>
      </c>
      <c r="Y207" s="671">
        <f>IFERROR(SUM(Y198:Y205),"0")</f>
        <v>0</v>
      </c>
      <c r="Z207" s="37"/>
      <c r="AA207" s="672"/>
      <c r="AB207" s="672"/>
      <c r="AC207" s="672"/>
    </row>
    <row r="208" spans="1:68" ht="14.25" hidden="1" customHeight="1" x14ac:dyDescent="0.25">
      <c r="A208" s="675" t="s">
        <v>64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348</v>
      </c>
      <c r="B209" s="54" t="s">
        <v>349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93</v>
      </c>
      <c r="L209" s="32"/>
      <c r="M209" s="33" t="s">
        <v>103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69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350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93</v>
      </c>
      <c r="L210" s="32"/>
      <c r="M210" s="33" t="s">
        <v>103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69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353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354</v>
      </c>
      <c r="B211" s="54" t="s">
        <v>355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69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357</v>
      </c>
      <c r="B212" s="54" t="s">
        <v>358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67</v>
      </c>
      <c r="L212" s="32"/>
      <c r="M212" s="33" t="s">
        <v>103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69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350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359</v>
      </c>
      <c r="B213" s="54" t="s">
        <v>360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67</v>
      </c>
      <c r="L213" s="32"/>
      <c r="M213" s="33" t="s">
        <v>131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69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361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362</v>
      </c>
      <c r="B214" s="54" t="s">
        <v>363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69</v>
      </c>
      <c r="X214" s="669">
        <v>0</v>
      </c>
      <c r="Y214" s="670">
        <f t="shared" si="31"/>
        <v>0</v>
      </c>
      <c r="Z214" s="36" t="str">
        <f t="shared" si="36"/>
        <v/>
      </c>
      <c r="AA214" s="56"/>
      <c r="AB214" s="57"/>
      <c r="AC214" s="277" t="s">
        <v>356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364</v>
      </c>
      <c r="B215" s="54" t="s">
        <v>365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67</v>
      </c>
      <c r="L215" s="32"/>
      <c r="M215" s="33" t="s">
        <v>103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69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356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366</v>
      </c>
      <c r="B216" s="54" t="s">
        <v>367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67</v>
      </c>
      <c r="L216" s="32"/>
      <c r="M216" s="33" t="s">
        <v>131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69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368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369</v>
      </c>
      <c r="B217" s="54" t="s">
        <v>370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69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371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80</v>
      </c>
      <c r="Q218" s="688"/>
      <c r="R218" s="688"/>
      <c r="S218" s="688"/>
      <c r="T218" s="688"/>
      <c r="U218" s="688"/>
      <c r="V218" s="689"/>
      <c r="W218" s="37" t="s">
        <v>81</v>
      </c>
      <c r="X218" s="671">
        <f>IFERROR(X209/H209,"0")+IFERROR(X210/H210,"0")+IFERROR(X211/H211,"0")+IFERROR(X212/H212,"0")+IFERROR(X213/H213,"0")+IFERROR(X214/H214,"0")+IFERROR(X215/H215,"0")+IFERROR(X216/H216,"0")+IFERROR(X217/H217,"0")</f>
        <v>0</v>
      </c>
      <c r="Y218" s="671">
        <f>IFERROR(Y209/H209,"0")+IFERROR(Y210/H210,"0")+IFERROR(Y211/H211,"0")+IFERROR(Y212/H212,"0")+IFERROR(Y213/H213,"0")+IFERROR(Y214/H214,"0")+IFERROR(Y215/H215,"0")+IFERROR(Y216/H216,"0")+IFERROR(Y217/H217,"0")</f>
        <v>0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2"/>
      <c r="AB218" s="672"/>
      <c r="AC218" s="672"/>
    </row>
    <row r="219" spans="1:68" hidden="1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80</v>
      </c>
      <c r="Q219" s="688"/>
      <c r="R219" s="688"/>
      <c r="S219" s="688"/>
      <c r="T219" s="688"/>
      <c r="U219" s="688"/>
      <c r="V219" s="689"/>
      <c r="W219" s="37" t="s">
        <v>69</v>
      </c>
      <c r="X219" s="671">
        <f>IFERROR(SUM(X209:X217),"0")</f>
        <v>0</v>
      </c>
      <c r="Y219" s="671">
        <f>IFERROR(SUM(Y209:Y217),"0")</f>
        <v>0</v>
      </c>
      <c r="Z219" s="37"/>
      <c r="AA219" s="672"/>
      <c r="AB219" s="672"/>
      <c r="AC219" s="672"/>
    </row>
    <row r="220" spans="1:68" ht="14.25" hidden="1" customHeight="1" x14ac:dyDescent="0.25">
      <c r="A220" s="675" t="s">
        <v>172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hidden="1" customHeight="1" x14ac:dyDescent="0.25">
      <c r="A221" s="54" t="s">
        <v>372</v>
      </c>
      <c r="B221" s="54" t="s">
        <v>373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67</v>
      </c>
      <c r="L221" s="32"/>
      <c r="M221" s="33" t="s">
        <v>131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69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375</v>
      </c>
      <c r="B222" s="54" t="s">
        <v>376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69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80</v>
      </c>
      <c r="Q223" s="688"/>
      <c r="R223" s="688"/>
      <c r="S223" s="688"/>
      <c r="T223" s="688"/>
      <c r="U223" s="688"/>
      <c r="V223" s="689"/>
      <c r="W223" s="37" t="s">
        <v>81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hidden="1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80</v>
      </c>
      <c r="Q224" s="688"/>
      <c r="R224" s="688"/>
      <c r="S224" s="688"/>
      <c r="T224" s="688"/>
      <c r="U224" s="688"/>
      <c r="V224" s="689"/>
      <c r="W224" s="37" t="s">
        <v>69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hidden="1" customHeight="1" x14ac:dyDescent="0.25">
      <c r="A225" s="703" t="s">
        <v>378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90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379</v>
      </c>
      <c r="B227" s="54" t="s">
        <v>380</v>
      </c>
      <c r="C227" s="31">
        <v>4301011942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12.08</v>
      </c>
      <c r="J227" s="32">
        <v>48</v>
      </c>
      <c r="K227" s="32" t="s">
        <v>93</v>
      </c>
      <c r="L227" s="32"/>
      <c r="M227" s="33" t="s">
        <v>381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69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IFERROR(IF(Y227=0,"",ROUNDUP(Y227/H227,0)*0.02039),"")</f>
        <v/>
      </c>
      <c r="AA227" s="56"/>
      <c r="AB227" s="57"/>
      <c r="AC227" s="289" t="s">
        <v>382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379</v>
      </c>
      <c r="B228" s="54" t="s">
        <v>383</v>
      </c>
      <c r="C228" s="31">
        <v>4301011826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12.035</v>
      </c>
      <c r="J228" s="32">
        <v>64</v>
      </c>
      <c r="K228" s="32" t="s">
        <v>93</v>
      </c>
      <c r="L228" s="32"/>
      <c r="M228" s="33" t="s">
        <v>94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69</v>
      </c>
      <c r="X228" s="669">
        <v>0</v>
      </c>
      <c r="Y228" s="670">
        <f t="shared" si="37"/>
        <v>0</v>
      </c>
      <c r="Z228" s="36" t="str">
        <f>IFERROR(IF(Y228=0,"",ROUNDUP(Y228/H228,0)*0.01898),"")</f>
        <v/>
      </c>
      <c r="AA228" s="56"/>
      <c r="AB228" s="57"/>
      <c r="AC228" s="291" t="s">
        <v>384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385</v>
      </c>
      <c r="B229" s="54" t="s">
        <v>386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93</v>
      </c>
      <c r="L229" s="32"/>
      <c r="M229" s="33" t="s">
        <v>94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69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387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388</v>
      </c>
      <c r="B230" s="54" t="s">
        <v>389</v>
      </c>
      <c r="C230" s="31">
        <v>4301011941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12.08</v>
      </c>
      <c r="J230" s="32">
        <v>48</v>
      </c>
      <c r="K230" s="32" t="s">
        <v>93</v>
      </c>
      <c r="L230" s="32"/>
      <c r="M230" s="33" t="s">
        <v>381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69</v>
      </c>
      <c r="X230" s="669">
        <v>0</v>
      </c>
      <c r="Y230" s="670">
        <f t="shared" si="37"/>
        <v>0</v>
      </c>
      <c r="Z230" s="36" t="str">
        <f>IFERROR(IF(Y230=0,"",ROUNDUP(Y230/H230,0)*0.02039),"")</f>
        <v/>
      </c>
      <c r="AA230" s="56"/>
      <c r="AB230" s="57"/>
      <c r="AC230" s="295" t="s">
        <v>382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388</v>
      </c>
      <c r="B231" s="54" t="s">
        <v>390</v>
      </c>
      <c r="C231" s="31">
        <v>4301011721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12.035</v>
      </c>
      <c r="J231" s="32">
        <v>64</v>
      </c>
      <c r="K231" s="32" t="s">
        <v>93</v>
      </c>
      <c r="L231" s="32"/>
      <c r="M231" s="33" t="s">
        <v>94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69</v>
      </c>
      <c r="X231" s="669">
        <v>0</v>
      </c>
      <c r="Y231" s="670">
        <f t="shared" si="37"/>
        <v>0</v>
      </c>
      <c r="Z231" s="36" t="str">
        <f>IFERROR(IF(Y231=0,"",ROUNDUP(Y231/H231,0)*0.01898),"")</f>
        <v/>
      </c>
      <c r="AA231" s="56"/>
      <c r="AB231" s="57"/>
      <c r="AC231" s="297" t="s">
        <v>391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392</v>
      </c>
      <c r="B232" s="54" t="s">
        <v>393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101</v>
      </c>
      <c r="L232" s="32"/>
      <c r="M232" s="33" t="s">
        <v>94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69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384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394</v>
      </c>
      <c r="B233" s="54" t="s">
        <v>395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101</v>
      </c>
      <c r="L233" s="32"/>
      <c r="M233" s="33" t="s">
        <v>94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69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387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396</v>
      </c>
      <c r="B234" s="54" t="s">
        <v>397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101</v>
      </c>
      <c r="L234" s="32"/>
      <c r="M234" s="33" t="s">
        <v>94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69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391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80</v>
      </c>
      <c r="Q235" s="688"/>
      <c r="R235" s="688"/>
      <c r="S235" s="688"/>
      <c r="T235" s="688"/>
      <c r="U235" s="688"/>
      <c r="V235" s="689"/>
      <c r="W235" s="37" t="s">
        <v>81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80</v>
      </c>
      <c r="Q236" s="688"/>
      <c r="R236" s="688"/>
      <c r="S236" s="688"/>
      <c r="T236" s="688"/>
      <c r="U236" s="688"/>
      <c r="V236" s="689"/>
      <c r="W236" s="37" t="s">
        <v>69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135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398</v>
      </c>
      <c r="B238" s="54" t="s">
        <v>399</v>
      </c>
      <c r="C238" s="31">
        <v>4301020340</v>
      </c>
      <c r="D238" s="673">
        <v>4680115885721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149</v>
      </c>
      <c r="L238" s="32"/>
      <c r="M238" s="33" t="s">
        <v>103</v>
      </c>
      <c r="N238" s="33"/>
      <c r="O238" s="32">
        <v>50</v>
      </c>
      <c r="P238" s="88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678"/>
      <c r="R238" s="678"/>
      <c r="S238" s="678"/>
      <c r="T238" s="679"/>
      <c r="U238" s="34"/>
      <c r="V238" s="34"/>
      <c r="W238" s="35" t="s">
        <v>69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400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398</v>
      </c>
      <c r="B239" s="54" t="s">
        <v>401</v>
      </c>
      <c r="C239" s="31">
        <v>4301020377</v>
      </c>
      <c r="D239" s="673">
        <v>4680115885981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149</v>
      </c>
      <c r="L239" s="32"/>
      <c r="M239" s="33" t="s">
        <v>103</v>
      </c>
      <c r="N239" s="33"/>
      <c r="O239" s="32">
        <v>50</v>
      </c>
      <c r="P239" s="826" t="s">
        <v>402</v>
      </c>
      <c r="Q239" s="678"/>
      <c r="R239" s="678"/>
      <c r="S239" s="678"/>
      <c r="T239" s="679"/>
      <c r="U239" s="34"/>
      <c r="V239" s="34"/>
      <c r="W239" s="35" t="s">
        <v>69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400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80</v>
      </c>
      <c r="Q240" s="688"/>
      <c r="R240" s="688"/>
      <c r="S240" s="688"/>
      <c r="T240" s="688"/>
      <c r="U240" s="688"/>
      <c r="V240" s="689"/>
      <c r="W240" s="37" t="s">
        <v>81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80</v>
      </c>
      <c r="Q241" s="688"/>
      <c r="R241" s="688"/>
      <c r="S241" s="688"/>
      <c r="T241" s="688"/>
      <c r="U241" s="688"/>
      <c r="V241" s="689"/>
      <c r="W241" s="37" t="s">
        <v>69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403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90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404</v>
      </c>
      <c r="B244" s="54" t="s">
        <v>405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93</v>
      </c>
      <c r="L244" s="32"/>
      <c r="M244" s="33" t="s">
        <v>94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69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406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407</v>
      </c>
      <c r="B245" s="54" t="s">
        <v>408</v>
      </c>
      <c r="C245" s="31">
        <v>4301011910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11.28</v>
      </c>
      <c r="J245" s="32">
        <v>48</v>
      </c>
      <c r="K245" s="32" t="s">
        <v>93</v>
      </c>
      <c r="L245" s="32"/>
      <c r="M245" s="33" t="s">
        <v>381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69</v>
      </c>
      <c r="X245" s="669">
        <v>0</v>
      </c>
      <c r="Y245" s="670">
        <f t="shared" si="42"/>
        <v>0</v>
      </c>
      <c r="Z245" s="36" t="str">
        <f>IFERROR(IF(Y245=0,"",ROUNDUP(Y245/H245,0)*0.02039),"")</f>
        <v/>
      </c>
      <c r="AA245" s="56"/>
      <c r="AB245" s="57"/>
      <c r="AC245" s="311" t="s">
        <v>409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407</v>
      </c>
      <c r="B246" s="54" t="s">
        <v>410</v>
      </c>
      <c r="C246" s="31">
        <v>4301011850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11.234999999999999</v>
      </c>
      <c r="J246" s="32">
        <v>64</v>
      </c>
      <c r="K246" s="32" t="s">
        <v>93</v>
      </c>
      <c r="L246" s="32"/>
      <c r="M246" s="33" t="s">
        <v>94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69</v>
      </c>
      <c r="X246" s="669">
        <v>0</v>
      </c>
      <c r="Y246" s="670">
        <f t="shared" si="42"/>
        <v>0</v>
      </c>
      <c r="Z246" s="36" t="str">
        <f>IFERROR(IF(Y246=0,"",ROUNDUP(Y246/H246,0)*0.01898),"")</f>
        <v/>
      </c>
      <c r="AA246" s="56"/>
      <c r="AB246" s="57"/>
      <c r="AC246" s="313" t="s">
        <v>411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412</v>
      </c>
      <c r="B247" s="54" t="s">
        <v>413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69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414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415</v>
      </c>
      <c r="B248" s="54" t="s">
        <v>416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101</v>
      </c>
      <c r="L248" s="32"/>
      <c r="M248" s="33" t="s">
        <v>94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69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417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418</v>
      </c>
      <c r="B249" s="54" t="s">
        <v>419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101</v>
      </c>
      <c r="L249" s="32"/>
      <c r="M249" s="33" t="s">
        <v>94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69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420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80</v>
      </c>
      <c r="Q250" s="688"/>
      <c r="R250" s="688"/>
      <c r="S250" s="688"/>
      <c r="T250" s="688"/>
      <c r="U250" s="688"/>
      <c r="V250" s="689"/>
      <c r="W250" s="37" t="s">
        <v>81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80</v>
      </c>
      <c r="Q251" s="688"/>
      <c r="R251" s="688"/>
      <c r="S251" s="688"/>
      <c r="T251" s="688"/>
      <c r="U251" s="688"/>
      <c r="V251" s="689"/>
      <c r="W251" s="37" t="s">
        <v>69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421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90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422</v>
      </c>
      <c r="B254" s="54" t="s">
        <v>423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93</v>
      </c>
      <c r="L254" s="32"/>
      <c r="M254" s="33" t="s">
        <v>94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69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424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80</v>
      </c>
      <c r="Q255" s="688"/>
      <c r="R255" s="688"/>
      <c r="S255" s="688"/>
      <c r="T255" s="688"/>
      <c r="U255" s="688"/>
      <c r="V255" s="689"/>
      <c r="W255" s="37" t="s">
        <v>81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80</v>
      </c>
      <c r="Q256" s="688"/>
      <c r="R256" s="688"/>
      <c r="S256" s="688"/>
      <c r="T256" s="688"/>
      <c r="U256" s="688"/>
      <c r="V256" s="689"/>
      <c r="W256" s="37" t="s">
        <v>69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425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90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426</v>
      </c>
      <c r="B259" s="54" t="s">
        <v>427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93</v>
      </c>
      <c r="L259" s="32"/>
      <c r="M259" s="33" t="s">
        <v>103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69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95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428</v>
      </c>
      <c r="B260" s="54" t="s">
        <v>429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93</v>
      </c>
      <c r="L260" s="32"/>
      <c r="M260" s="33" t="s">
        <v>103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69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430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431</v>
      </c>
      <c r="B261" s="54" t="s">
        <v>432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93</v>
      </c>
      <c r="L261" s="32"/>
      <c r="M261" s="33" t="s">
        <v>103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69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433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80</v>
      </c>
      <c r="Q262" s="688"/>
      <c r="R262" s="688"/>
      <c r="S262" s="688"/>
      <c r="T262" s="688"/>
      <c r="U262" s="688"/>
      <c r="V262" s="689"/>
      <c r="W262" s="37" t="s">
        <v>81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80</v>
      </c>
      <c r="Q263" s="688"/>
      <c r="R263" s="688"/>
      <c r="S263" s="688"/>
      <c r="T263" s="688"/>
      <c r="U263" s="688"/>
      <c r="V263" s="689"/>
      <c r="W263" s="37" t="s">
        <v>69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434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64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435</v>
      </c>
      <c r="B266" s="54" t="s">
        <v>436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101</v>
      </c>
      <c r="L266" s="32"/>
      <c r="M266" s="33" t="s">
        <v>131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69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437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438</v>
      </c>
      <c r="B267" s="54" t="s">
        <v>439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67</v>
      </c>
      <c r="L267" s="32"/>
      <c r="M267" s="33" t="s">
        <v>103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69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440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441</v>
      </c>
      <c r="B268" s="54" t="s">
        <v>442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67</v>
      </c>
      <c r="L268" s="32"/>
      <c r="M268" s="33" t="s">
        <v>131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69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443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444</v>
      </c>
      <c r="B269" s="54" t="s">
        <v>445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67</v>
      </c>
      <c r="L269" s="32" t="s">
        <v>102</v>
      </c>
      <c r="M269" s="33" t="s">
        <v>103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69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446</v>
      </c>
      <c r="AG269" s="64"/>
      <c r="AJ269" s="68" t="s">
        <v>104</v>
      </c>
      <c r="AK269" s="68">
        <v>33.6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447</v>
      </c>
      <c r="B270" s="54" t="s">
        <v>448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101</v>
      </c>
      <c r="L270" s="32"/>
      <c r="M270" s="33" t="s">
        <v>103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69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449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80</v>
      </c>
      <c r="Q271" s="688"/>
      <c r="R271" s="688"/>
      <c r="S271" s="688"/>
      <c r="T271" s="688"/>
      <c r="U271" s="688"/>
      <c r="V271" s="689"/>
      <c r="W271" s="37" t="s">
        <v>81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hidden="1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80</v>
      </c>
      <c r="Q272" s="688"/>
      <c r="R272" s="688"/>
      <c r="S272" s="688"/>
      <c r="T272" s="688"/>
      <c r="U272" s="688"/>
      <c r="V272" s="689"/>
      <c r="W272" s="37" t="s">
        <v>69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hidden="1" customHeight="1" x14ac:dyDescent="0.25">
      <c r="A273" s="703" t="s">
        <v>450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90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451</v>
      </c>
      <c r="B275" s="54" t="s">
        <v>452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101</v>
      </c>
      <c r="L275" s="32"/>
      <c r="M275" s="33" t="s">
        <v>103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69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453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80</v>
      </c>
      <c r="Q276" s="688"/>
      <c r="R276" s="688"/>
      <c r="S276" s="688"/>
      <c r="T276" s="688"/>
      <c r="U276" s="688"/>
      <c r="V276" s="689"/>
      <c r="W276" s="37" t="s">
        <v>81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80</v>
      </c>
      <c r="Q277" s="688"/>
      <c r="R277" s="688"/>
      <c r="S277" s="688"/>
      <c r="T277" s="688"/>
      <c r="U277" s="688"/>
      <c r="V277" s="689"/>
      <c r="W277" s="37" t="s">
        <v>69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146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454</v>
      </c>
      <c r="B279" s="54" t="s">
        <v>455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149</v>
      </c>
      <c r="L279" s="32"/>
      <c r="M279" s="33" t="s">
        <v>68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69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456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80</v>
      </c>
      <c r="Q280" s="688"/>
      <c r="R280" s="688"/>
      <c r="S280" s="688"/>
      <c r="T280" s="688"/>
      <c r="U280" s="688"/>
      <c r="V280" s="689"/>
      <c r="W280" s="37" t="s">
        <v>81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80</v>
      </c>
      <c r="Q281" s="688"/>
      <c r="R281" s="688"/>
      <c r="S281" s="688"/>
      <c r="T281" s="688"/>
      <c r="U281" s="688"/>
      <c r="V281" s="689"/>
      <c r="W281" s="37" t="s">
        <v>69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64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457</v>
      </c>
      <c r="B283" s="54" t="s">
        <v>458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101</v>
      </c>
      <c r="L283" s="32"/>
      <c r="M283" s="33" t="s">
        <v>103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69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459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80</v>
      </c>
      <c r="Q284" s="688"/>
      <c r="R284" s="688"/>
      <c r="S284" s="688"/>
      <c r="T284" s="688"/>
      <c r="U284" s="688"/>
      <c r="V284" s="689"/>
      <c r="W284" s="37" t="s">
        <v>81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80</v>
      </c>
      <c r="Q285" s="688"/>
      <c r="R285" s="688"/>
      <c r="S285" s="688"/>
      <c r="T285" s="688"/>
      <c r="U285" s="688"/>
      <c r="V285" s="689"/>
      <c r="W285" s="37" t="s">
        <v>69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460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64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461</v>
      </c>
      <c r="B288" s="54" t="s">
        <v>462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67</v>
      </c>
      <c r="L288" s="32"/>
      <c r="M288" s="33" t="s">
        <v>103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69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463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464</v>
      </c>
      <c r="B289" s="54" t="s">
        <v>465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67</v>
      </c>
      <c r="L289" s="32"/>
      <c r="M289" s="33" t="s">
        <v>103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69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466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80</v>
      </c>
      <c r="Q290" s="688"/>
      <c r="R290" s="688"/>
      <c r="S290" s="688"/>
      <c r="T290" s="688"/>
      <c r="U290" s="688"/>
      <c r="V290" s="689"/>
      <c r="W290" s="37" t="s">
        <v>81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80</v>
      </c>
      <c r="Q291" s="688"/>
      <c r="R291" s="688"/>
      <c r="S291" s="688"/>
      <c r="T291" s="688"/>
      <c r="U291" s="688"/>
      <c r="V291" s="689"/>
      <c r="W291" s="37" t="s">
        <v>69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467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90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468</v>
      </c>
      <c r="B294" s="54" t="s">
        <v>469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101</v>
      </c>
      <c r="L294" s="32"/>
      <c r="M294" s="33" t="s">
        <v>94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69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424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80</v>
      </c>
      <c r="Q295" s="688"/>
      <c r="R295" s="688"/>
      <c r="S295" s="688"/>
      <c r="T295" s="688"/>
      <c r="U295" s="688"/>
      <c r="V295" s="689"/>
      <c r="W295" s="37" t="s">
        <v>81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80</v>
      </c>
      <c r="Q296" s="688"/>
      <c r="R296" s="688"/>
      <c r="S296" s="688"/>
      <c r="T296" s="688"/>
      <c r="U296" s="688"/>
      <c r="V296" s="689"/>
      <c r="W296" s="37" t="s">
        <v>69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146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470</v>
      </c>
      <c r="B298" s="54" t="s">
        <v>471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149</v>
      </c>
      <c r="L298" s="32"/>
      <c r="M298" s="33" t="s">
        <v>68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69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472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149</v>
      </c>
      <c r="L299" s="32"/>
      <c r="M299" s="33" t="s">
        <v>68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69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472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80</v>
      </c>
      <c r="Q300" s="688"/>
      <c r="R300" s="688"/>
      <c r="S300" s="688"/>
      <c r="T300" s="688"/>
      <c r="U300" s="688"/>
      <c r="V300" s="689"/>
      <c r="W300" s="37" t="s">
        <v>81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80</v>
      </c>
      <c r="Q301" s="688"/>
      <c r="R301" s="688"/>
      <c r="S301" s="688"/>
      <c r="T301" s="688"/>
      <c r="U301" s="688"/>
      <c r="V301" s="689"/>
      <c r="W301" s="37" t="s">
        <v>69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475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90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476</v>
      </c>
      <c r="B304" s="54" t="s">
        <v>477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93</v>
      </c>
      <c r="L304" s="32"/>
      <c r="M304" s="33" t="s">
        <v>103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69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478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479</v>
      </c>
      <c r="B305" s="54" t="s">
        <v>480</v>
      </c>
      <c r="C305" s="31">
        <v>4301011911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11.28</v>
      </c>
      <c r="J305" s="32">
        <v>48</v>
      </c>
      <c r="K305" s="32" t="s">
        <v>93</v>
      </c>
      <c r="L305" s="32"/>
      <c r="M305" s="33" t="s">
        <v>381</v>
      </c>
      <c r="N305" s="33"/>
      <c r="O305" s="32">
        <v>55</v>
      </c>
      <c r="P305" s="83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69</v>
      </c>
      <c r="X305" s="669">
        <v>0</v>
      </c>
      <c r="Y305" s="670">
        <f t="shared" si="47"/>
        <v>0</v>
      </c>
      <c r="Z305" s="36" t="str">
        <f>IFERROR(IF(Y305=0,"",ROUNDUP(Y305/H305,0)*0.02039),"")</f>
        <v/>
      </c>
      <c r="AA305" s="56"/>
      <c r="AB305" s="57"/>
      <c r="AC305" s="357" t="s">
        <v>481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479</v>
      </c>
      <c r="B306" s="54" t="s">
        <v>482</v>
      </c>
      <c r="C306" s="31">
        <v>4301012016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11.234999999999999</v>
      </c>
      <c r="J306" s="32">
        <v>64</v>
      </c>
      <c r="K306" s="32" t="s">
        <v>93</v>
      </c>
      <c r="L306" s="32" t="s">
        <v>118</v>
      </c>
      <c r="M306" s="33" t="s">
        <v>103</v>
      </c>
      <c r="N306" s="33"/>
      <c r="O306" s="32">
        <v>55</v>
      </c>
      <c r="P306" s="9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69</v>
      </c>
      <c r="X306" s="669">
        <v>70</v>
      </c>
      <c r="Y306" s="670">
        <f t="shared" si="47"/>
        <v>75.600000000000009</v>
      </c>
      <c r="Z306" s="36">
        <f>IFERROR(IF(Y306=0,"",ROUNDUP(Y306/H306,0)*0.01898),"")</f>
        <v>0.13286000000000001</v>
      </c>
      <c r="AA306" s="56"/>
      <c r="AB306" s="57"/>
      <c r="AC306" s="359" t="s">
        <v>483</v>
      </c>
      <c r="AG306" s="64"/>
      <c r="AJ306" s="68" t="s">
        <v>120</v>
      </c>
      <c r="AK306" s="68">
        <v>691.2</v>
      </c>
      <c r="BB306" s="360" t="s">
        <v>1</v>
      </c>
      <c r="BM306" s="64">
        <f t="shared" si="48"/>
        <v>72.819444444444429</v>
      </c>
      <c r="BN306" s="64">
        <f t="shared" si="49"/>
        <v>78.64500000000001</v>
      </c>
      <c r="BO306" s="64">
        <f t="shared" si="50"/>
        <v>0.10127314814814814</v>
      </c>
      <c r="BP306" s="64">
        <f t="shared" si="51"/>
        <v>0.109375</v>
      </c>
    </row>
    <row r="307" spans="1:68" ht="37.5" hidden="1" customHeight="1" x14ac:dyDescent="0.25">
      <c r="A307" s="54" t="s">
        <v>484</v>
      </c>
      <c r="B307" s="54" t="s">
        <v>485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93</v>
      </c>
      <c r="L307" s="32"/>
      <c r="M307" s="33" t="s">
        <v>94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69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486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101</v>
      </c>
      <c r="L308" s="32"/>
      <c r="M308" s="33" t="s">
        <v>94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69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489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101</v>
      </c>
      <c r="L309" s="32"/>
      <c r="M309" s="33" t="s">
        <v>94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69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492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101</v>
      </c>
      <c r="L310" s="32"/>
      <c r="M310" s="33" t="s">
        <v>94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69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483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80</v>
      </c>
      <c r="Q311" s="688"/>
      <c r="R311" s="688"/>
      <c r="S311" s="688"/>
      <c r="T311" s="688"/>
      <c r="U311" s="688"/>
      <c r="V311" s="689"/>
      <c r="W311" s="37" t="s">
        <v>81</v>
      </c>
      <c r="X311" s="671">
        <f>IFERROR(X304/H304,"0")+IFERROR(X305/H305,"0")+IFERROR(X306/H306,"0")+IFERROR(X307/H307,"0")+IFERROR(X308/H308,"0")+IFERROR(X309/H309,"0")+IFERROR(X310/H310,"0")</f>
        <v>6.481481481481481</v>
      </c>
      <c r="Y311" s="671">
        <f>IFERROR(Y304/H304,"0")+IFERROR(Y305/H305,"0")+IFERROR(Y306/H306,"0")+IFERROR(Y307/H307,"0")+IFERROR(Y308/H308,"0")+IFERROR(Y309/H309,"0")+IFERROR(Y310/H310,"0")</f>
        <v>7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0.13286000000000001</v>
      </c>
      <c r="AA311" s="672"/>
      <c r="AB311" s="672"/>
      <c r="AC311" s="672"/>
    </row>
    <row r="312" spans="1:68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80</v>
      </c>
      <c r="Q312" s="688"/>
      <c r="R312" s="688"/>
      <c r="S312" s="688"/>
      <c r="T312" s="688"/>
      <c r="U312" s="688"/>
      <c r="V312" s="689"/>
      <c r="W312" s="37" t="s">
        <v>69</v>
      </c>
      <c r="X312" s="671">
        <f>IFERROR(SUM(X304:X310),"0")</f>
        <v>70</v>
      </c>
      <c r="Y312" s="671">
        <f>IFERROR(SUM(Y304:Y310),"0")</f>
        <v>75.600000000000009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146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customHeight="1" x14ac:dyDescent="0.25">
      <c r="A314" s="54" t="s">
        <v>495</v>
      </c>
      <c r="B314" s="54" t="s">
        <v>496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101</v>
      </c>
      <c r="L314" s="32"/>
      <c r="M314" s="33" t="s">
        <v>68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69</v>
      </c>
      <c r="X314" s="669">
        <v>90</v>
      </c>
      <c r="Y314" s="670">
        <f>IFERROR(IF(X314="",0,CEILING((X314/$H314),1)*$H314),"")</f>
        <v>92.4</v>
      </c>
      <c r="Z314" s="36">
        <f>IFERROR(IF(Y314=0,"",ROUNDUP(Y314/H314,0)*0.00902),"")</f>
        <v>0.19844000000000001</v>
      </c>
      <c r="AA314" s="56"/>
      <c r="AB314" s="57"/>
      <c r="AC314" s="369" t="s">
        <v>497</v>
      </c>
      <c r="AG314" s="64"/>
      <c r="AJ314" s="68"/>
      <c r="AK314" s="68">
        <v>0</v>
      </c>
      <c r="BB314" s="370" t="s">
        <v>1</v>
      </c>
      <c r="BM314" s="64">
        <f>IFERROR(X314*I314/H314,"0")</f>
        <v>95.785714285714278</v>
      </c>
      <c r="BN314" s="64">
        <f>IFERROR(Y314*I314/H314,"0")</f>
        <v>98.34</v>
      </c>
      <c r="BO314" s="64">
        <f>IFERROR(1/J314*(X314/H314),"0")</f>
        <v>0.16233766233766234</v>
      </c>
      <c r="BP314" s="64">
        <f>IFERROR(1/J314*(Y314/H314),"0")</f>
        <v>0.16666666666666669</v>
      </c>
    </row>
    <row r="315" spans="1:68" ht="27" customHeight="1" x14ac:dyDescent="0.25">
      <c r="A315" s="54" t="s">
        <v>498</v>
      </c>
      <c r="B315" s="54" t="s">
        <v>499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101</v>
      </c>
      <c r="L315" s="32"/>
      <c r="M315" s="33" t="s">
        <v>68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69</v>
      </c>
      <c r="X315" s="669">
        <v>60</v>
      </c>
      <c r="Y315" s="670">
        <f>IFERROR(IF(X315="",0,CEILING((X315/$H315),1)*$H315),"")</f>
        <v>63</v>
      </c>
      <c r="Z315" s="36">
        <f>IFERROR(IF(Y315=0,"",ROUNDUP(Y315/H315,0)*0.00902),"")</f>
        <v>0.1353</v>
      </c>
      <c r="AA315" s="56"/>
      <c r="AB315" s="57"/>
      <c r="AC315" s="371" t="s">
        <v>500</v>
      </c>
      <c r="AG315" s="64"/>
      <c r="AJ315" s="68"/>
      <c r="AK315" s="68">
        <v>0</v>
      </c>
      <c r="BB315" s="372" t="s">
        <v>1</v>
      </c>
      <c r="BM315" s="64">
        <f>IFERROR(X315*I315/H315,"0")</f>
        <v>63.857142857142854</v>
      </c>
      <c r="BN315" s="64">
        <f>IFERROR(Y315*I315/H315,"0")</f>
        <v>67.049999999999983</v>
      </c>
      <c r="BO315" s="64">
        <f>IFERROR(1/J315*(X315/H315),"0")</f>
        <v>0.10822510822510822</v>
      </c>
      <c r="BP315" s="64">
        <f>IFERROR(1/J315*(Y315/H315),"0")</f>
        <v>0.11363636363636365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101</v>
      </c>
      <c r="L316" s="32"/>
      <c r="M316" s="33" t="s">
        <v>68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69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503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504</v>
      </c>
      <c r="B317" s="54" t="s">
        <v>505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149</v>
      </c>
      <c r="L317" s="32"/>
      <c r="M317" s="33" t="s">
        <v>68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69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500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80</v>
      </c>
      <c r="Q318" s="688"/>
      <c r="R318" s="688"/>
      <c r="S318" s="688"/>
      <c r="T318" s="688"/>
      <c r="U318" s="688"/>
      <c r="V318" s="689"/>
      <c r="W318" s="37" t="s">
        <v>81</v>
      </c>
      <c r="X318" s="671">
        <f>IFERROR(X314/H314,"0")+IFERROR(X315/H315,"0")+IFERROR(X316/H316,"0")+IFERROR(X317/H317,"0")</f>
        <v>35.714285714285708</v>
      </c>
      <c r="Y318" s="671">
        <f>IFERROR(Y314/H314,"0")+IFERROR(Y315/H315,"0")+IFERROR(Y316/H316,"0")+IFERROR(Y317/H317,"0")</f>
        <v>37</v>
      </c>
      <c r="Z318" s="671">
        <f>IFERROR(IF(Z314="",0,Z314),"0")+IFERROR(IF(Z315="",0,Z315),"0")+IFERROR(IF(Z316="",0,Z316),"0")+IFERROR(IF(Z317="",0,Z317),"0")</f>
        <v>0.33374000000000004</v>
      </c>
      <c r="AA318" s="672"/>
      <c r="AB318" s="672"/>
      <c r="AC318" s="672"/>
    </row>
    <row r="319" spans="1:68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80</v>
      </c>
      <c r="Q319" s="688"/>
      <c r="R319" s="688"/>
      <c r="S319" s="688"/>
      <c r="T319" s="688"/>
      <c r="U319" s="688"/>
      <c r="V319" s="689"/>
      <c r="W319" s="37" t="s">
        <v>69</v>
      </c>
      <c r="X319" s="671">
        <f>IFERROR(SUM(X314:X317),"0")</f>
        <v>150</v>
      </c>
      <c r="Y319" s="671">
        <f>IFERROR(SUM(Y314:Y317),"0")</f>
        <v>155.4</v>
      </c>
      <c r="Z319" s="37"/>
      <c r="AA319" s="672"/>
      <c r="AB319" s="672"/>
      <c r="AC319" s="672"/>
    </row>
    <row r="320" spans="1:68" ht="14.25" hidden="1" customHeight="1" x14ac:dyDescent="0.25">
      <c r="A320" s="675" t="s">
        <v>64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customHeight="1" x14ac:dyDescent="0.25">
      <c r="A321" s="54" t="s">
        <v>506</v>
      </c>
      <c r="B321" s="54" t="s">
        <v>507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93</v>
      </c>
      <c r="L321" s="32"/>
      <c r="M321" s="33" t="s">
        <v>103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69</v>
      </c>
      <c r="X321" s="669">
        <v>1300</v>
      </c>
      <c r="Y321" s="670">
        <f>IFERROR(IF(X321="",0,CEILING((X321/$H321),1)*$H321),"")</f>
        <v>1302.5999999999999</v>
      </c>
      <c r="Z321" s="36">
        <f>IFERROR(IF(Y321=0,"",ROUNDUP(Y321/H321,0)*0.01898),"")</f>
        <v>3.1696599999999999</v>
      </c>
      <c r="AA321" s="56"/>
      <c r="AB321" s="57"/>
      <c r="AC321" s="377" t="s">
        <v>508</v>
      </c>
      <c r="AG321" s="64"/>
      <c r="AJ321" s="68"/>
      <c r="AK321" s="68">
        <v>0</v>
      </c>
      <c r="BB321" s="378" t="s">
        <v>1</v>
      </c>
      <c r="BM321" s="64">
        <f>IFERROR(X321*I321/H321,"0")</f>
        <v>1385.5000000000002</v>
      </c>
      <c r="BN321" s="64">
        <f>IFERROR(Y321*I321/H321,"0")</f>
        <v>1388.2710000000002</v>
      </c>
      <c r="BO321" s="64">
        <f>IFERROR(1/J321*(X321/H321),"0")</f>
        <v>2.6041666666666665</v>
      </c>
      <c r="BP321" s="64">
        <f>IFERROR(1/J321*(Y321/H321),"0")</f>
        <v>2.609375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93</v>
      </c>
      <c r="L322" s="32"/>
      <c r="M322" s="33" t="s">
        <v>103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69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511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93</v>
      </c>
      <c r="L323" s="32"/>
      <c r="M323" s="33" t="s">
        <v>103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69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514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515</v>
      </c>
      <c r="B324" s="54" t="s">
        <v>516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67</v>
      </c>
      <c r="L324" s="32"/>
      <c r="M324" s="33" t="s">
        <v>103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69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517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518</v>
      </c>
      <c r="B325" s="54" t="s">
        <v>519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67</v>
      </c>
      <c r="L325" s="32"/>
      <c r="M325" s="33" t="s">
        <v>131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69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520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80</v>
      </c>
      <c r="Q326" s="688"/>
      <c r="R326" s="688"/>
      <c r="S326" s="688"/>
      <c r="T326" s="688"/>
      <c r="U326" s="688"/>
      <c r="V326" s="689"/>
      <c r="W326" s="37" t="s">
        <v>81</v>
      </c>
      <c r="X326" s="671">
        <f>IFERROR(X321/H321,"0")+IFERROR(X322/H322,"0")+IFERROR(X323/H323,"0")+IFERROR(X324/H324,"0")+IFERROR(X325/H325,"0")</f>
        <v>166.66666666666666</v>
      </c>
      <c r="Y326" s="671">
        <f>IFERROR(Y321/H321,"0")+IFERROR(Y322/H322,"0")+IFERROR(Y323/H323,"0")+IFERROR(Y324/H324,"0")+IFERROR(Y325/H325,"0")</f>
        <v>167</v>
      </c>
      <c r="Z326" s="671">
        <f>IFERROR(IF(Z321="",0,Z321),"0")+IFERROR(IF(Z322="",0,Z322),"0")+IFERROR(IF(Z323="",0,Z323),"0")+IFERROR(IF(Z324="",0,Z324),"0")+IFERROR(IF(Z325="",0,Z325),"0")</f>
        <v>3.1696599999999999</v>
      </c>
      <c r="AA326" s="672"/>
      <c r="AB326" s="672"/>
      <c r="AC326" s="672"/>
    </row>
    <row r="327" spans="1:68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80</v>
      </c>
      <c r="Q327" s="688"/>
      <c r="R327" s="688"/>
      <c r="S327" s="688"/>
      <c r="T327" s="688"/>
      <c r="U327" s="688"/>
      <c r="V327" s="689"/>
      <c r="W327" s="37" t="s">
        <v>69</v>
      </c>
      <c r="X327" s="671">
        <f>IFERROR(SUM(X321:X325),"0")</f>
        <v>1300</v>
      </c>
      <c r="Y327" s="671">
        <f>IFERROR(SUM(Y321:Y325),"0")</f>
        <v>1302.5999999999999</v>
      </c>
      <c r="Z327" s="37"/>
      <c r="AA327" s="672"/>
      <c r="AB327" s="672"/>
      <c r="AC327" s="672"/>
    </row>
    <row r="328" spans="1:68" ht="14.25" hidden="1" customHeight="1" x14ac:dyDescent="0.25">
      <c r="A328" s="675" t="s">
        <v>172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hidden="1" customHeight="1" x14ac:dyDescent="0.25">
      <c r="A329" s="54" t="s">
        <v>521</v>
      </c>
      <c r="B329" s="54" t="s">
        <v>522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93</v>
      </c>
      <c r="L329" s="32"/>
      <c r="M329" s="33" t="s">
        <v>103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69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523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93</v>
      </c>
      <c r="L330" s="32"/>
      <c r="M330" s="33" t="s">
        <v>103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69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526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hidden="1" customHeight="1" x14ac:dyDescent="0.25">
      <c r="A331" s="54" t="s">
        <v>527</v>
      </c>
      <c r="B331" s="54" t="s">
        <v>528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93</v>
      </c>
      <c r="L331" s="32"/>
      <c r="M331" s="33" t="s">
        <v>131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69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529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80</v>
      </c>
      <c r="Q332" s="688"/>
      <c r="R332" s="688"/>
      <c r="S332" s="688"/>
      <c r="T332" s="688"/>
      <c r="U332" s="688"/>
      <c r="V332" s="689"/>
      <c r="W332" s="37" t="s">
        <v>81</v>
      </c>
      <c r="X332" s="671">
        <f>IFERROR(X329/H329,"0")+IFERROR(X330/H330,"0")+IFERROR(X331/H331,"0")</f>
        <v>0</v>
      </c>
      <c r="Y332" s="671">
        <f>IFERROR(Y329/H329,"0")+IFERROR(Y330/H330,"0")+IFERROR(Y331/H331,"0")</f>
        <v>0</v>
      </c>
      <c r="Z332" s="671">
        <f>IFERROR(IF(Z329="",0,Z329),"0")+IFERROR(IF(Z330="",0,Z330),"0")+IFERROR(IF(Z331="",0,Z331),"0")</f>
        <v>0</v>
      </c>
      <c r="AA332" s="672"/>
      <c r="AB332" s="672"/>
      <c r="AC332" s="672"/>
    </row>
    <row r="333" spans="1:68" hidden="1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80</v>
      </c>
      <c r="Q333" s="688"/>
      <c r="R333" s="688"/>
      <c r="S333" s="688"/>
      <c r="T333" s="688"/>
      <c r="U333" s="688"/>
      <c r="V333" s="689"/>
      <c r="W333" s="37" t="s">
        <v>69</v>
      </c>
      <c r="X333" s="671">
        <f>IFERROR(SUM(X329:X331),"0")</f>
        <v>0</v>
      </c>
      <c r="Y333" s="671">
        <f>IFERROR(SUM(Y329:Y331),"0")</f>
        <v>0</v>
      </c>
      <c r="Z333" s="37"/>
      <c r="AA333" s="672"/>
      <c r="AB333" s="672"/>
      <c r="AC333" s="672"/>
    </row>
    <row r="334" spans="1:68" ht="14.25" hidden="1" customHeight="1" x14ac:dyDescent="0.25">
      <c r="A334" s="675" t="s">
        <v>82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530</v>
      </c>
      <c r="B335" s="54" t="s">
        <v>531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101</v>
      </c>
      <c r="L335" s="32"/>
      <c r="M335" s="33" t="s">
        <v>85</v>
      </c>
      <c r="N335" s="33"/>
      <c r="O335" s="32">
        <v>180</v>
      </c>
      <c r="P335" s="965" t="s">
        <v>532</v>
      </c>
      <c r="Q335" s="678"/>
      <c r="R335" s="678"/>
      <c r="S335" s="678"/>
      <c r="T335" s="679"/>
      <c r="U335" s="34"/>
      <c r="V335" s="34"/>
      <c r="W335" s="35" t="s">
        <v>69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533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534</v>
      </c>
      <c r="B336" s="54" t="s">
        <v>535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101</v>
      </c>
      <c r="L336" s="32"/>
      <c r="M336" s="33" t="s">
        <v>85</v>
      </c>
      <c r="N336" s="33"/>
      <c r="O336" s="32">
        <v>180</v>
      </c>
      <c r="P336" s="1035" t="s">
        <v>536</v>
      </c>
      <c r="Q336" s="678"/>
      <c r="R336" s="678"/>
      <c r="S336" s="678"/>
      <c r="T336" s="679"/>
      <c r="U336" s="34"/>
      <c r="V336" s="34"/>
      <c r="W336" s="35" t="s">
        <v>69</v>
      </c>
      <c r="X336" s="669">
        <v>40</v>
      </c>
      <c r="Y336" s="670">
        <f>IFERROR(IF(X336="",0,CEILING((X336/$H336),1)*$H336),"")</f>
        <v>42.56</v>
      </c>
      <c r="Z336" s="36">
        <f>IFERROR(IF(Y336=0,"",ROUNDUP(Y336/H336,0)*0.00902),"")</f>
        <v>0.12628</v>
      </c>
      <c r="AA336" s="56"/>
      <c r="AB336" s="57"/>
      <c r="AC336" s="395" t="s">
        <v>537</v>
      </c>
      <c r="AG336" s="64"/>
      <c r="AJ336" s="68"/>
      <c r="AK336" s="68">
        <v>0</v>
      </c>
      <c r="BB336" s="396" t="s">
        <v>1</v>
      </c>
      <c r="BM336" s="64">
        <f>IFERROR(X336*I336/H336,"0")</f>
        <v>43.289473684210527</v>
      </c>
      <c r="BN336" s="64">
        <f>IFERROR(Y336*I336/H336,"0")</f>
        <v>46.06</v>
      </c>
      <c r="BO336" s="64">
        <f>IFERROR(1/J336*(X336/H336),"0")</f>
        <v>9.9681020733652315E-2</v>
      </c>
      <c r="BP336" s="64">
        <f>IFERROR(1/J336*(Y336/H336),"0")</f>
        <v>0.10606060606060606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67</v>
      </c>
      <c r="L337" s="32"/>
      <c r="M337" s="33" t="s">
        <v>85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69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540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541</v>
      </c>
      <c r="B338" s="54" t="s">
        <v>542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67</v>
      </c>
      <c r="L338" s="32"/>
      <c r="M338" s="33" t="s">
        <v>85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69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537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80</v>
      </c>
      <c r="Q339" s="688"/>
      <c r="R339" s="688"/>
      <c r="S339" s="688"/>
      <c r="T339" s="688"/>
      <c r="U339" s="688"/>
      <c r="V339" s="689"/>
      <c r="W339" s="37" t="s">
        <v>81</v>
      </c>
      <c r="X339" s="671">
        <f>IFERROR(X335/H335,"0")+IFERROR(X336/H336,"0")+IFERROR(X337/H337,"0")+IFERROR(X338/H338,"0")</f>
        <v>13.157894736842104</v>
      </c>
      <c r="Y339" s="671">
        <f>IFERROR(Y335/H335,"0")+IFERROR(Y336/H336,"0")+IFERROR(Y337/H337,"0")+IFERROR(Y338/H338,"0")</f>
        <v>14</v>
      </c>
      <c r="Z339" s="671">
        <f>IFERROR(IF(Z335="",0,Z335),"0")+IFERROR(IF(Z336="",0,Z336),"0")+IFERROR(IF(Z337="",0,Z337),"0")+IFERROR(IF(Z338="",0,Z338),"0")</f>
        <v>0.12628</v>
      </c>
      <c r="AA339" s="672"/>
      <c r="AB339" s="672"/>
      <c r="AC339" s="672"/>
    </row>
    <row r="340" spans="1:68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80</v>
      </c>
      <c r="Q340" s="688"/>
      <c r="R340" s="688"/>
      <c r="S340" s="688"/>
      <c r="T340" s="688"/>
      <c r="U340" s="688"/>
      <c r="V340" s="689"/>
      <c r="W340" s="37" t="s">
        <v>69</v>
      </c>
      <c r="X340" s="671">
        <f>IFERROR(SUM(X335:X338),"0")</f>
        <v>40</v>
      </c>
      <c r="Y340" s="671">
        <f>IFERROR(SUM(Y335:Y338),"0")</f>
        <v>42.56</v>
      </c>
      <c r="Z340" s="37"/>
      <c r="AA340" s="672"/>
      <c r="AB340" s="672"/>
      <c r="AC340" s="672"/>
    </row>
    <row r="341" spans="1:68" ht="14.25" hidden="1" customHeight="1" x14ac:dyDescent="0.25">
      <c r="A341" s="675" t="s">
        <v>543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544</v>
      </c>
      <c r="B342" s="54" t="s">
        <v>545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67</v>
      </c>
      <c r="L342" s="32"/>
      <c r="M342" s="33" t="s">
        <v>546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69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547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548</v>
      </c>
      <c r="B343" s="54" t="s">
        <v>549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67</v>
      </c>
      <c r="L343" s="32"/>
      <c r="M343" s="33" t="s">
        <v>546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69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547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550</v>
      </c>
      <c r="B344" s="54" t="s">
        <v>551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67</v>
      </c>
      <c r="L344" s="32"/>
      <c r="M344" s="33" t="s">
        <v>546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69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547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80</v>
      </c>
      <c r="Q345" s="688"/>
      <c r="R345" s="688"/>
      <c r="S345" s="688"/>
      <c r="T345" s="688"/>
      <c r="U345" s="688"/>
      <c r="V345" s="689"/>
      <c r="W345" s="37" t="s">
        <v>81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80</v>
      </c>
      <c r="Q346" s="688"/>
      <c r="R346" s="688"/>
      <c r="S346" s="688"/>
      <c r="T346" s="688"/>
      <c r="U346" s="688"/>
      <c r="V346" s="689"/>
      <c r="W346" s="37" t="s">
        <v>69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552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146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553</v>
      </c>
      <c r="B349" s="54" t="s">
        <v>554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67</v>
      </c>
      <c r="L349" s="32"/>
      <c r="M349" s="33" t="s">
        <v>68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69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555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80</v>
      </c>
      <c r="Q350" s="688"/>
      <c r="R350" s="688"/>
      <c r="S350" s="688"/>
      <c r="T350" s="688"/>
      <c r="U350" s="688"/>
      <c r="V350" s="689"/>
      <c r="W350" s="37" t="s">
        <v>81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80</v>
      </c>
      <c r="Q351" s="688"/>
      <c r="R351" s="688"/>
      <c r="S351" s="688"/>
      <c r="T351" s="688"/>
      <c r="U351" s="688"/>
      <c r="V351" s="689"/>
      <c r="W351" s="37" t="s">
        <v>69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64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customHeight="1" x14ac:dyDescent="0.25">
      <c r="A353" s="54" t="s">
        <v>556</v>
      </c>
      <c r="B353" s="54" t="s">
        <v>557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93</v>
      </c>
      <c r="L353" s="32"/>
      <c r="M353" s="33" t="s">
        <v>131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69</v>
      </c>
      <c r="X353" s="669">
        <v>50</v>
      </c>
      <c r="Y353" s="670">
        <f>IFERROR(IF(X353="",0,CEILING((X353/$H353),1)*$H353),"")</f>
        <v>56.699999999999996</v>
      </c>
      <c r="Z353" s="36">
        <f>IFERROR(IF(Y353=0,"",ROUNDUP(Y353/H353,0)*0.01898),"")</f>
        <v>0.13286000000000001</v>
      </c>
      <c r="AA353" s="56"/>
      <c r="AB353" s="57"/>
      <c r="AC353" s="409" t="s">
        <v>558</v>
      </c>
      <c r="AG353" s="64"/>
      <c r="AJ353" s="68"/>
      <c r="AK353" s="68">
        <v>0</v>
      </c>
      <c r="BB353" s="410" t="s">
        <v>1</v>
      </c>
      <c r="BM353" s="64">
        <f>IFERROR(X353*I353/H353,"0")</f>
        <v>53.203703703703702</v>
      </c>
      <c r="BN353" s="64">
        <f>IFERROR(Y353*I353/H353,"0")</f>
        <v>60.332999999999991</v>
      </c>
      <c r="BO353" s="64">
        <f>IFERROR(1/J353*(X353/H353),"0")</f>
        <v>9.6450617283950615E-2</v>
      </c>
      <c r="BP353" s="64">
        <f>IFERROR(1/J353*(Y353/H353),"0")</f>
        <v>0.109375</v>
      </c>
    </row>
    <row r="354" spans="1:68" ht="27" hidden="1" customHeight="1" x14ac:dyDescent="0.25">
      <c r="A354" s="54" t="s">
        <v>559</v>
      </c>
      <c r="B354" s="54" t="s">
        <v>560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67</v>
      </c>
      <c r="L354" s="32"/>
      <c r="M354" s="33" t="s">
        <v>103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69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562</v>
      </c>
      <c r="B355" s="54" t="s">
        <v>563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67</v>
      </c>
      <c r="L355" s="32"/>
      <c r="M355" s="33" t="s">
        <v>131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69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564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80</v>
      </c>
      <c r="Q356" s="688"/>
      <c r="R356" s="688"/>
      <c r="S356" s="688"/>
      <c r="T356" s="688"/>
      <c r="U356" s="688"/>
      <c r="V356" s="689"/>
      <c r="W356" s="37" t="s">
        <v>81</v>
      </c>
      <c r="X356" s="671">
        <f>IFERROR(X353/H353,"0")+IFERROR(X354/H354,"0")+IFERROR(X355/H355,"0")</f>
        <v>6.1728395061728394</v>
      </c>
      <c r="Y356" s="671">
        <f>IFERROR(Y353/H353,"0")+IFERROR(Y354/H354,"0")+IFERROR(Y355/H355,"0")</f>
        <v>7</v>
      </c>
      <c r="Z356" s="671">
        <f>IFERROR(IF(Z353="",0,Z353),"0")+IFERROR(IF(Z354="",0,Z354),"0")+IFERROR(IF(Z355="",0,Z355),"0")</f>
        <v>0.13286000000000001</v>
      </c>
      <c r="AA356" s="672"/>
      <c r="AB356" s="672"/>
      <c r="AC356" s="672"/>
    </row>
    <row r="357" spans="1:68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80</v>
      </c>
      <c r="Q357" s="688"/>
      <c r="R357" s="688"/>
      <c r="S357" s="688"/>
      <c r="T357" s="688"/>
      <c r="U357" s="688"/>
      <c r="V357" s="689"/>
      <c r="W357" s="37" t="s">
        <v>69</v>
      </c>
      <c r="X357" s="671">
        <f>IFERROR(SUM(X353:X355),"0")</f>
        <v>50</v>
      </c>
      <c r="Y357" s="671">
        <f>IFERROR(SUM(Y353:Y355),"0")</f>
        <v>56.699999999999996</v>
      </c>
      <c r="Z357" s="37"/>
      <c r="AA357" s="672"/>
      <c r="AB357" s="672"/>
      <c r="AC357" s="672"/>
    </row>
    <row r="358" spans="1:68" ht="27.75" hidden="1" customHeight="1" x14ac:dyDescent="0.2">
      <c r="A358" s="714" t="s">
        <v>565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566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90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567</v>
      </c>
      <c r="B361" s="54" t="s">
        <v>568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93</v>
      </c>
      <c r="L361" s="32"/>
      <c r="M361" s="33" t="s">
        <v>381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69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569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567</v>
      </c>
      <c r="B362" s="54" t="s">
        <v>570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93</v>
      </c>
      <c r="L362" s="32" t="s">
        <v>118</v>
      </c>
      <c r="M362" s="33" t="s">
        <v>68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69</v>
      </c>
      <c r="X362" s="669">
        <v>150</v>
      </c>
      <c r="Y362" s="670">
        <f t="shared" si="52"/>
        <v>150</v>
      </c>
      <c r="Z362" s="36">
        <f>IFERROR(IF(Y362=0,"",ROUNDUP(Y362/H362,0)*0.02175),"")</f>
        <v>0.21749999999999997</v>
      </c>
      <c r="AA362" s="56"/>
      <c r="AB362" s="57"/>
      <c r="AC362" s="417" t="s">
        <v>571</v>
      </c>
      <c r="AG362" s="64"/>
      <c r="AJ362" s="68" t="s">
        <v>120</v>
      </c>
      <c r="AK362" s="68">
        <v>720</v>
      </c>
      <c r="BB362" s="418" t="s">
        <v>1</v>
      </c>
      <c r="BM362" s="64">
        <f t="shared" si="53"/>
        <v>154.80000000000001</v>
      </c>
      <c r="BN362" s="64">
        <f t="shared" si="54"/>
        <v>154.80000000000001</v>
      </c>
      <c r="BO362" s="64">
        <f t="shared" si="55"/>
        <v>0.20833333333333331</v>
      </c>
      <c r="BP362" s="64">
        <f t="shared" si="56"/>
        <v>0.20833333333333331</v>
      </c>
    </row>
    <row r="363" spans="1:68" ht="27" hidden="1" customHeight="1" x14ac:dyDescent="0.25">
      <c r="A363" s="54" t="s">
        <v>572</v>
      </c>
      <c r="B363" s="54" t="s">
        <v>573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93</v>
      </c>
      <c r="L363" s="32"/>
      <c r="M363" s="33" t="s">
        <v>381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69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569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572</v>
      </c>
      <c r="B364" s="54" t="s">
        <v>574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93</v>
      </c>
      <c r="L364" s="32" t="s">
        <v>118</v>
      </c>
      <c r="M364" s="33" t="s">
        <v>68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69</v>
      </c>
      <c r="X364" s="669">
        <v>40</v>
      </c>
      <c r="Y364" s="670">
        <f t="shared" si="52"/>
        <v>45</v>
      </c>
      <c r="Z364" s="36">
        <f>IFERROR(IF(Y364=0,"",ROUNDUP(Y364/H364,0)*0.02175),"")</f>
        <v>6.5250000000000002E-2</v>
      </c>
      <c r="AA364" s="56"/>
      <c r="AB364" s="57"/>
      <c r="AC364" s="421" t="s">
        <v>575</v>
      </c>
      <c r="AG364" s="64"/>
      <c r="AJ364" s="68" t="s">
        <v>120</v>
      </c>
      <c r="AK364" s="68">
        <v>720</v>
      </c>
      <c r="BB364" s="422" t="s">
        <v>1</v>
      </c>
      <c r="BM364" s="64">
        <f t="shared" si="53"/>
        <v>41.28</v>
      </c>
      <c r="BN364" s="64">
        <f t="shared" si="54"/>
        <v>46.440000000000005</v>
      </c>
      <c r="BO364" s="64">
        <f t="shared" si="55"/>
        <v>5.5555555555555552E-2</v>
      </c>
      <c r="BP364" s="64">
        <f t="shared" si="56"/>
        <v>6.25E-2</v>
      </c>
    </row>
    <row r="365" spans="1:68" ht="27" customHeight="1" x14ac:dyDescent="0.25">
      <c r="A365" s="54" t="s">
        <v>576</v>
      </c>
      <c r="B365" s="54" t="s">
        <v>577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93</v>
      </c>
      <c r="L365" s="32"/>
      <c r="M365" s="33" t="s">
        <v>131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69</v>
      </c>
      <c r="X365" s="669">
        <v>500</v>
      </c>
      <c r="Y365" s="670">
        <f t="shared" si="52"/>
        <v>510</v>
      </c>
      <c r="Z365" s="36">
        <f>IFERROR(IF(Y365=0,"",ROUNDUP(Y365/H365,0)*0.02175),"")</f>
        <v>0.73949999999999994</v>
      </c>
      <c r="AA365" s="56"/>
      <c r="AB365" s="57"/>
      <c r="AC365" s="423" t="s">
        <v>578</v>
      </c>
      <c r="AG365" s="64"/>
      <c r="AJ365" s="68"/>
      <c r="AK365" s="68">
        <v>0</v>
      </c>
      <c r="BB365" s="424" t="s">
        <v>1</v>
      </c>
      <c r="BM365" s="64">
        <f t="shared" si="53"/>
        <v>516</v>
      </c>
      <c r="BN365" s="64">
        <f t="shared" si="54"/>
        <v>526.32000000000005</v>
      </c>
      <c r="BO365" s="64">
        <f t="shared" si="55"/>
        <v>0.69444444444444442</v>
      </c>
      <c r="BP365" s="64">
        <f t="shared" si="56"/>
        <v>0.70833333333333326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93</v>
      </c>
      <c r="L366" s="32"/>
      <c r="M366" s="33" t="s">
        <v>381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69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569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hidden="1" customHeight="1" x14ac:dyDescent="0.25">
      <c r="A367" s="54" t="s">
        <v>579</v>
      </c>
      <c r="B367" s="54" t="s">
        <v>581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93</v>
      </c>
      <c r="L367" s="32" t="s">
        <v>118</v>
      </c>
      <c r="M367" s="33" t="s">
        <v>68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69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582</v>
      </c>
      <c r="AG367" s="64"/>
      <c r="AJ367" s="68" t="s">
        <v>120</v>
      </c>
      <c r="AK367" s="68">
        <v>720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101</v>
      </c>
      <c r="L368" s="32"/>
      <c r="M368" s="33" t="s">
        <v>94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69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585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586</v>
      </c>
      <c r="B369" s="54" t="s">
        <v>587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101</v>
      </c>
      <c r="L369" s="32"/>
      <c r="M369" s="33" t="s">
        <v>68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69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575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588</v>
      </c>
      <c r="B370" s="54" t="s">
        <v>589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101</v>
      </c>
      <c r="L370" s="32"/>
      <c r="M370" s="33" t="s">
        <v>68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69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582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80</v>
      </c>
      <c r="Q371" s="688"/>
      <c r="R371" s="688"/>
      <c r="S371" s="688"/>
      <c r="T371" s="688"/>
      <c r="U371" s="688"/>
      <c r="V371" s="689"/>
      <c r="W371" s="37" t="s">
        <v>81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46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47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1.0222499999999999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80</v>
      </c>
      <c r="Q372" s="688"/>
      <c r="R372" s="688"/>
      <c r="S372" s="688"/>
      <c r="T372" s="688"/>
      <c r="U372" s="688"/>
      <c r="V372" s="689"/>
      <c r="W372" s="37" t="s">
        <v>69</v>
      </c>
      <c r="X372" s="671">
        <f>IFERROR(SUM(X361:X370),"0")</f>
        <v>690</v>
      </c>
      <c r="Y372" s="671">
        <f>IFERROR(SUM(Y361:Y370),"0")</f>
        <v>705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135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590</v>
      </c>
      <c r="B374" s="54" t="s">
        <v>591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93</v>
      </c>
      <c r="L374" s="32" t="s">
        <v>118</v>
      </c>
      <c r="M374" s="33" t="s">
        <v>94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69</v>
      </c>
      <c r="X374" s="669">
        <v>600</v>
      </c>
      <c r="Y374" s="670">
        <f>IFERROR(IF(X374="",0,CEILING((X374/$H374),1)*$H374),"")</f>
        <v>600</v>
      </c>
      <c r="Z374" s="36">
        <f>IFERROR(IF(Y374=0,"",ROUNDUP(Y374/H374,0)*0.02175),"")</f>
        <v>0.86999999999999988</v>
      </c>
      <c r="AA374" s="56"/>
      <c r="AB374" s="57"/>
      <c r="AC374" s="435" t="s">
        <v>592</v>
      </c>
      <c r="AG374" s="64"/>
      <c r="AJ374" s="68" t="s">
        <v>120</v>
      </c>
      <c r="AK374" s="68">
        <v>720</v>
      </c>
      <c r="BB374" s="436" t="s">
        <v>1</v>
      </c>
      <c r="BM374" s="64">
        <f>IFERROR(X374*I374/H374,"0")</f>
        <v>619.20000000000005</v>
      </c>
      <c r="BN374" s="64">
        <f>IFERROR(Y374*I374/H374,"0")</f>
        <v>619.20000000000005</v>
      </c>
      <c r="BO374" s="64">
        <f>IFERROR(1/J374*(X374/H374),"0")</f>
        <v>0.83333333333333326</v>
      </c>
      <c r="BP374" s="64">
        <f>IFERROR(1/J374*(Y374/H374),"0")</f>
        <v>0.83333333333333326</v>
      </c>
    </row>
    <row r="375" spans="1:68" ht="27" hidden="1" customHeight="1" x14ac:dyDescent="0.25">
      <c r="A375" s="54" t="s">
        <v>593</v>
      </c>
      <c r="B375" s="54" t="s">
        <v>594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101</v>
      </c>
      <c r="L375" s="32"/>
      <c r="M375" s="33" t="s">
        <v>94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69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592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80</v>
      </c>
      <c r="Q376" s="688"/>
      <c r="R376" s="688"/>
      <c r="S376" s="688"/>
      <c r="T376" s="688"/>
      <c r="U376" s="688"/>
      <c r="V376" s="689"/>
      <c r="W376" s="37" t="s">
        <v>81</v>
      </c>
      <c r="X376" s="671">
        <f>IFERROR(X374/H374,"0")+IFERROR(X375/H375,"0")</f>
        <v>40</v>
      </c>
      <c r="Y376" s="671">
        <f>IFERROR(Y374/H374,"0")+IFERROR(Y375/H375,"0")</f>
        <v>40</v>
      </c>
      <c r="Z376" s="671">
        <f>IFERROR(IF(Z374="",0,Z374),"0")+IFERROR(IF(Z375="",0,Z375),"0")</f>
        <v>0.86999999999999988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80</v>
      </c>
      <c r="Q377" s="688"/>
      <c r="R377" s="688"/>
      <c r="S377" s="688"/>
      <c r="T377" s="688"/>
      <c r="U377" s="688"/>
      <c r="V377" s="689"/>
      <c r="W377" s="37" t="s">
        <v>69</v>
      </c>
      <c r="X377" s="671">
        <f>IFERROR(SUM(X374:X375),"0")</f>
        <v>600</v>
      </c>
      <c r="Y377" s="671">
        <f>IFERROR(SUM(Y374:Y375),"0")</f>
        <v>600</v>
      </c>
      <c r="Z377" s="37"/>
      <c r="AA377" s="672"/>
      <c r="AB377" s="672"/>
      <c r="AC377" s="672"/>
    </row>
    <row r="378" spans="1:68" ht="14.25" hidden="1" customHeight="1" x14ac:dyDescent="0.25">
      <c r="A378" s="675" t="s">
        <v>64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595</v>
      </c>
      <c r="B379" s="54" t="s">
        <v>596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93</v>
      </c>
      <c r="L379" s="32"/>
      <c r="M379" s="33" t="s">
        <v>103</v>
      </c>
      <c r="N379" s="33"/>
      <c r="O379" s="32">
        <v>40</v>
      </c>
      <c r="P379" s="718" t="s">
        <v>597</v>
      </c>
      <c r="Q379" s="678"/>
      <c r="R379" s="678"/>
      <c r="S379" s="678"/>
      <c r="T379" s="679"/>
      <c r="U379" s="34"/>
      <c r="V379" s="34"/>
      <c r="W379" s="35" t="s">
        <v>69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598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599</v>
      </c>
      <c r="B380" s="54" t="s">
        <v>600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93</v>
      </c>
      <c r="L380" s="32"/>
      <c r="M380" s="33" t="s">
        <v>103</v>
      </c>
      <c r="N380" s="33"/>
      <c r="O380" s="32">
        <v>40</v>
      </c>
      <c r="P380" s="881" t="s">
        <v>601</v>
      </c>
      <c r="Q380" s="678"/>
      <c r="R380" s="678"/>
      <c r="S380" s="678"/>
      <c r="T380" s="679"/>
      <c r="U380" s="34"/>
      <c r="V380" s="34"/>
      <c r="W380" s="35" t="s">
        <v>69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602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80</v>
      </c>
      <c r="Q381" s="688"/>
      <c r="R381" s="688"/>
      <c r="S381" s="688"/>
      <c r="T381" s="688"/>
      <c r="U381" s="688"/>
      <c r="V381" s="689"/>
      <c r="W381" s="37" t="s">
        <v>81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80</v>
      </c>
      <c r="Q382" s="688"/>
      <c r="R382" s="688"/>
      <c r="S382" s="688"/>
      <c r="T382" s="688"/>
      <c r="U382" s="688"/>
      <c r="V382" s="689"/>
      <c r="W382" s="37" t="s">
        <v>69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172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hidden="1" customHeight="1" x14ac:dyDescent="0.25">
      <c r="A384" s="54" t="s">
        <v>603</v>
      </c>
      <c r="B384" s="54" t="s">
        <v>604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93</v>
      </c>
      <c r="L384" s="32"/>
      <c r="M384" s="33" t="s">
        <v>103</v>
      </c>
      <c r="N384" s="33"/>
      <c r="O384" s="32">
        <v>30</v>
      </c>
      <c r="P384" s="708" t="s">
        <v>605</v>
      </c>
      <c r="Q384" s="678"/>
      <c r="R384" s="678"/>
      <c r="S384" s="678"/>
      <c r="T384" s="679"/>
      <c r="U384" s="34"/>
      <c r="V384" s="34"/>
      <c r="W384" s="35" t="s">
        <v>69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606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80</v>
      </c>
      <c r="Q385" s="688"/>
      <c r="R385" s="688"/>
      <c r="S385" s="688"/>
      <c r="T385" s="688"/>
      <c r="U385" s="688"/>
      <c r="V385" s="689"/>
      <c r="W385" s="37" t="s">
        <v>81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hidden="1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80</v>
      </c>
      <c r="Q386" s="688"/>
      <c r="R386" s="688"/>
      <c r="S386" s="688"/>
      <c r="T386" s="688"/>
      <c r="U386" s="688"/>
      <c r="V386" s="689"/>
      <c r="W386" s="37" t="s">
        <v>69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hidden="1" customHeight="1" x14ac:dyDescent="0.25">
      <c r="A387" s="703" t="s">
        <v>607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90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608</v>
      </c>
      <c r="B389" s="54" t="s">
        <v>609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93</v>
      </c>
      <c r="L389" s="32"/>
      <c r="M389" s="33" t="s">
        <v>68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69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610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608</v>
      </c>
      <c r="B390" s="54" t="s">
        <v>611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93</v>
      </c>
      <c r="L390" s="32"/>
      <c r="M390" s="33" t="s">
        <v>68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69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612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613</v>
      </c>
      <c r="B391" s="54" t="s">
        <v>614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93</v>
      </c>
      <c r="L391" s="32"/>
      <c r="M391" s="33" t="s">
        <v>94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69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615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616</v>
      </c>
      <c r="B392" s="54" t="s">
        <v>617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93</v>
      </c>
      <c r="L392" s="32"/>
      <c r="M392" s="33" t="s">
        <v>68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69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618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hidden="1" customHeight="1" x14ac:dyDescent="0.25">
      <c r="A393" s="54" t="s">
        <v>619</v>
      </c>
      <c r="B393" s="54" t="s">
        <v>620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93</v>
      </c>
      <c r="L393" s="32"/>
      <c r="M393" s="33" t="s">
        <v>68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69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618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621</v>
      </c>
      <c r="B394" s="54" t="s">
        <v>622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101</v>
      </c>
      <c r="L394" s="32"/>
      <c r="M394" s="33" t="s">
        <v>68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69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618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idden="1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80</v>
      </c>
      <c r="Q395" s="688"/>
      <c r="R395" s="688"/>
      <c r="S395" s="688"/>
      <c r="T395" s="688"/>
      <c r="U395" s="688"/>
      <c r="V395" s="689"/>
      <c r="W395" s="37" t="s">
        <v>81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hidden="1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80</v>
      </c>
      <c r="Q396" s="688"/>
      <c r="R396" s="688"/>
      <c r="S396" s="688"/>
      <c r="T396" s="688"/>
      <c r="U396" s="688"/>
      <c r="V396" s="689"/>
      <c r="W396" s="37" t="s">
        <v>69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146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623</v>
      </c>
      <c r="B398" s="54" t="s">
        <v>624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101</v>
      </c>
      <c r="L398" s="32"/>
      <c r="M398" s="33" t="s">
        <v>68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69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625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149</v>
      </c>
      <c r="L399" s="32"/>
      <c r="M399" s="33" t="s">
        <v>68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69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625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80</v>
      </c>
      <c r="Q400" s="688"/>
      <c r="R400" s="688"/>
      <c r="S400" s="688"/>
      <c r="T400" s="688"/>
      <c r="U400" s="688"/>
      <c r="V400" s="689"/>
      <c r="W400" s="37" t="s">
        <v>81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80</v>
      </c>
      <c r="Q401" s="688"/>
      <c r="R401" s="688"/>
      <c r="S401" s="688"/>
      <c r="T401" s="688"/>
      <c r="U401" s="688"/>
      <c r="V401" s="689"/>
      <c r="W401" s="37" t="s">
        <v>69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64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customHeight="1" x14ac:dyDescent="0.25">
      <c r="A403" s="54" t="s">
        <v>628</v>
      </c>
      <c r="B403" s="54" t="s">
        <v>629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93</v>
      </c>
      <c r="L403" s="32"/>
      <c r="M403" s="33" t="s">
        <v>103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69</v>
      </c>
      <c r="X403" s="669">
        <v>90</v>
      </c>
      <c r="Y403" s="670">
        <f>IFERROR(IF(X403="",0,CEILING((X403/$H403),1)*$H403),"")</f>
        <v>90</v>
      </c>
      <c r="Z403" s="36">
        <f>IFERROR(IF(Y403=0,"",ROUNDUP(Y403/H403,0)*0.01898),"")</f>
        <v>0.1898</v>
      </c>
      <c r="AA403" s="56"/>
      <c r="AB403" s="57"/>
      <c r="AC403" s="461" t="s">
        <v>630</v>
      </c>
      <c r="AG403" s="64"/>
      <c r="AJ403" s="68"/>
      <c r="AK403" s="68">
        <v>0</v>
      </c>
      <c r="BB403" s="462" t="s">
        <v>1</v>
      </c>
      <c r="BM403" s="64">
        <f>IFERROR(X403*I403/H403,"0")</f>
        <v>95.19</v>
      </c>
      <c r="BN403" s="64">
        <f>IFERROR(Y403*I403/H403,"0")</f>
        <v>95.19</v>
      </c>
      <c r="BO403" s="64">
        <f>IFERROR(1/J403*(X403/H403),"0")</f>
        <v>0.15625</v>
      </c>
      <c r="BP403" s="64">
        <f>IFERROR(1/J403*(Y403/H403),"0")</f>
        <v>0.15625</v>
      </c>
    </row>
    <row r="404" spans="1:68" ht="37.5" hidden="1" customHeight="1" x14ac:dyDescent="0.25">
      <c r="A404" s="54" t="s">
        <v>631</v>
      </c>
      <c r="B404" s="54" t="s">
        <v>632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93</v>
      </c>
      <c r="L404" s="32"/>
      <c r="M404" s="33" t="s">
        <v>103</v>
      </c>
      <c r="N404" s="33"/>
      <c r="O404" s="32">
        <v>40</v>
      </c>
      <c r="P404" s="716" t="s">
        <v>633</v>
      </c>
      <c r="Q404" s="678"/>
      <c r="R404" s="678"/>
      <c r="S404" s="678"/>
      <c r="T404" s="679"/>
      <c r="U404" s="34"/>
      <c r="V404" s="34"/>
      <c r="W404" s="35" t="s">
        <v>69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634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635</v>
      </c>
      <c r="B405" s="54" t="s">
        <v>636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67</v>
      </c>
      <c r="L405" s="32"/>
      <c r="M405" s="33" t="s">
        <v>68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69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637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635</v>
      </c>
      <c r="B406" s="54" t="s">
        <v>638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67</v>
      </c>
      <c r="L406" s="32"/>
      <c r="M406" s="33" t="s">
        <v>103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69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630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639</v>
      </c>
      <c r="B407" s="54" t="s">
        <v>640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67</v>
      </c>
      <c r="L407" s="32"/>
      <c r="M407" s="33" t="s">
        <v>68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69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641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80</v>
      </c>
      <c r="Q408" s="688"/>
      <c r="R408" s="688"/>
      <c r="S408" s="688"/>
      <c r="T408" s="688"/>
      <c r="U408" s="688"/>
      <c r="V408" s="689"/>
      <c r="W408" s="37" t="s">
        <v>81</v>
      </c>
      <c r="X408" s="671">
        <f>IFERROR(X403/H403,"0")+IFERROR(X404/H404,"0")+IFERROR(X405/H405,"0")+IFERROR(X406/H406,"0")+IFERROR(X407/H407,"0")</f>
        <v>10</v>
      </c>
      <c r="Y408" s="671">
        <f>IFERROR(Y403/H403,"0")+IFERROR(Y404/H404,"0")+IFERROR(Y405/H405,"0")+IFERROR(Y406/H406,"0")+IFERROR(Y407/H407,"0")</f>
        <v>10</v>
      </c>
      <c r="Z408" s="671">
        <f>IFERROR(IF(Z403="",0,Z403),"0")+IFERROR(IF(Z404="",0,Z404),"0")+IFERROR(IF(Z405="",0,Z405),"0")+IFERROR(IF(Z406="",0,Z406),"0")+IFERROR(IF(Z407="",0,Z407),"0")</f>
        <v>0.1898</v>
      </c>
      <c r="AA408" s="672"/>
      <c r="AB408" s="672"/>
      <c r="AC408" s="672"/>
    </row>
    <row r="409" spans="1:68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80</v>
      </c>
      <c r="Q409" s="688"/>
      <c r="R409" s="688"/>
      <c r="S409" s="688"/>
      <c r="T409" s="688"/>
      <c r="U409" s="688"/>
      <c r="V409" s="689"/>
      <c r="W409" s="37" t="s">
        <v>69</v>
      </c>
      <c r="X409" s="671">
        <f>IFERROR(SUM(X403:X407),"0")</f>
        <v>90</v>
      </c>
      <c r="Y409" s="671">
        <f>IFERROR(SUM(Y403:Y407),"0")</f>
        <v>90</v>
      </c>
      <c r="Z409" s="37"/>
      <c r="AA409" s="672"/>
      <c r="AB409" s="672"/>
      <c r="AC409" s="672"/>
    </row>
    <row r="410" spans="1:68" ht="14.25" hidden="1" customHeight="1" x14ac:dyDescent="0.25">
      <c r="A410" s="675" t="s">
        <v>172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642</v>
      </c>
      <c r="B411" s="54" t="s">
        <v>643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93</v>
      </c>
      <c r="L411" s="32"/>
      <c r="M411" s="33" t="s">
        <v>103</v>
      </c>
      <c r="N411" s="33"/>
      <c r="O411" s="32">
        <v>40</v>
      </c>
      <c r="P411" s="808" t="s">
        <v>644</v>
      </c>
      <c r="Q411" s="678"/>
      <c r="R411" s="678"/>
      <c r="S411" s="678"/>
      <c r="T411" s="679"/>
      <c r="U411" s="34"/>
      <c r="V411" s="34"/>
      <c r="W411" s="35" t="s">
        <v>69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645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80</v>
      </c>
      <c r="Q412" s="688"/>
      <c r="R412" s="688"/>
      <c r="S412" s="688"/>
      <c r="T412" s="688"/>
      <c r="U412" s="688"/>
      <c r="V412" s="689"/>
      <c r="W412" s="37" t="s">
        <v>81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80</v>
      </c>
      <c r="Q413" s="688"/>
      <c r="R413" s="688"/>
      <c r="S413" s="688"/>
      <c r="T413" s="688"/>
      <c r="U413" s="688"/>
      <c r="V413" s="689"/>
      <c r="W413" s="37" t="s">
        <v>69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646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647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146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648</v>
      </c>
      <c r="B417" s="54" t="s">
        <v>649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101</v>
      </c>
      <c r="L417" s="32"/>
      <c r="M417" s="33" t="s">
        <v>68</v>
      </c>
      <c r="N417" s="33"/>
      <c r="O417" s="32">
        <v>50</v>
      </c>
      <c r="P417" s="1041" t="s">
        <v>650</v>
      </c>
      <c r="Q417" s="678"/>
      <c r="R417" s="678"/>
      <c r="S417" s="678"/>
      <c r="T417" s="679"/>
      <c r="U417" s="34"/>
      <c r="V417" s="34"/>
      <c r="W417" s="35" t="s">
        <v>69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651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652</v>
      </c>
      <c r="B418" s="54" t="s">
        <v>653</v>
      </c>
      <c r="C418" s="31">
        <v>4301031406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101</v>
      </c>
      <c r="L418" s="32"/>
      <c r="M418" s="33" t="s">
        <v>68</v>
      </c>
      <c r="N418" s="33"/>
      <c r="O418" s="32">
        <v>50</v>
      </c>
      <c r="P418" s="1004" t="s">
        <v>654</v>
      </c>
      <c r="Q418" s="678"/>
      <c r="R418" s="678"/>
      <c r="S418" s="678"/>
      <c r="T418" s="679"/>
      <c r="U418" s="34"/>
      <c r="V418" s="34"/>
      <c r="W418" s="35" t="s">
        <v>69</v>
      </c>
      <c r="X418" s="669">
        <v>10</v>
      </c>
      <c r="Y418" s="670">
        <f t="shared" si="62"/>
        <v>10.8</v>
      </c>
      <c r="Z418" s="36">
        <f>IFERROR(IF(Y418=0,"",ROUNDUP(Y418/H418,0)*0.00902),"")</f>
        <v>1.804E-2</v>
      </c>
      <c r="AA418" s="56"/>
      <c r="AB418" s="57"/>
      <c r="AC418" s="475" t="s">
        <v>655</v>
      </c>
      <c r="AG418" s="64"/>
      <c r="AJ418" s="68"/>
      <c r="AK418" s="68">
        <v>0</v>
      </c>
      <c r="BB418" s="476" t="s">
        <v>1</v>
      </c>
      <c r="BM418" s="64">
        <f t="shared" si="63"/>
        <v>10.388888888888889</v>
      </c>
      <c r="BN418" s="64">
        <f t="shared" si="64"/>
        <v>11.22</v>
      </c>
      <c r="BO418" s="64">
        <f t="shared" si="65"/>
        <v>1.4029180695847361E-2</v>
      </c>
      <c r="BP418" s="64">
        <f t="shared" si="66"/>
        <v>1.5151515151515152E-2</v>
      </c>
    </row>
    <row r="419" spans="1:68" ht="27" hidden="1" customHeight="1" x14ac:dyDescent="0.25">
      <c r="A419" s="54" t="s">
        <v>652</v>
      </c>
      <c r="B419" s="54" t="s">
        <v>656</v>
      </c>
      <c r="C419" s="31">
        <v>4301031382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101</v>
      </c>
      <c r="L419" s="32"/>
      <c r="M419" s="33" t="s">
        <v>68</v>
      </c>
      <c r="N419" s="33"/>
      <c r="O419" s="32">
        <v>50</v>
      </c>
      <c r="P419" s="834" t="s">
        <v>654</v>
      </c>
      <c r="Q419" s="678"/>
      <c r="R419" s="678"/>
      <c r="S419" s="678"/>
      <c r="T419" s="679"/>
      <c r="U419" s="34"/>
      <c r="V419" s="34"/>
      <c r="W419" s="35" t="s">
        <v>69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655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657</v>
      </c>
      <c r="B420" s="54" t="s">
        <v>658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101</v>
      </c>
      <c r="L420" s="32"/>
      <c r="M420" s="33" t="s">
        <v>68</v>
      </c>
      <c r="N420" s="33"/>
      <c r="O420" s="32">
        <v>50</v>
      </c>
      <c r="P420" s="1008" t="s">
        <v>659</v>
      </c>
      <c r="Q420" s="678"/>
      <c r="R420" s="678"/>
      <c r="S420" s="678"/>
      <c r="T420" s="679"/>
      <c r="U420" s="34"/>
      <c r="V420" s="34"/>
      <c r="W420" s="35" t="s">
        <v>69</v>
      </c>
      <c r="X420" s="669">
        <v>20</v>
      </c>
      <c r="Y420" s="670">
        <f t="shared" si="62"/>
        <v>21.6</v>
      </c>
      <c r="Z420" s="36">
        <f>IFERROR(IF(Y420=0,"",ROUNDUP(Y420/H420,0)*0.00902),"")</f>
        <v>3.6080000000000001E-2</v>
      </c>
      <c r="AA420" s="56"/>
      <c r="AB420" s="57"/>
      <c r="AC420" s="479" t="s">
        <v>660</v>
      </c>
      <c r="AG420" s="64"/>
      <c r="AJ420" s="68"/>
      <c r="AK420" s="68">
        <v>0</v>
      </c>
      <c r="BB420" s="480" t="s">
        <v>1</v>
      </c>
      <c r="BM420" s="64">
        <f t="shared" si="63"/>
        <v>20.777777777777779</v>
      </c>
      <c r="BN420" s="64">
        <f t="shared" si="64"/>
        <v>22.44</v>
      </c>
      <c r="BO420" s="64">
        <f t="shared" si="65"/>
        <v>2.8058361391694722E-2</v>
      </c>
      <c r="BP420" s="64">
        <f t="shared" si="66"/>
        <v>3.0303030303030304E-2</v>
      </c>
    </row>
    <row r="421" spans="1:68" ht="27" hidden="1" customHeight="1" x14ac:dyDescent="0.25">
      <c r="A421" s="54" t="s">
        <v>661</v>
      </c>
      <c r="B421" s="54" t="s">
        <v>662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69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651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661</v>
      </c>
      <c r="B422" s="54" t="s">
        <v>663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824" t="s">
        <v>664</v>
      </c>
      <c r="Q422" s="678"/>
      <c r="R422" s="678"/>
      <c r="S422" s="678"/>
      <c r="T422" s="679"/>
      <c r="U422" s="34"/>
      <c r="V422" s="34"/>
      <c r="W422" s="35" t="s">
        <v>69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651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665</v>
      </c>
      <c r="B423" s="54" t="s">
        <v>666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69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651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667</v>
      </c>
      <c r="B424" s="54" t="s">
        <v>668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69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669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69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672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670</v>
      </c>
      <c r="B426" s="54" t="s">
        <v>673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71" t="s">
        <v>674</v>
      </c>
      <c r="Q426" s="678"/>
      <c r="R426" s="678"/>
      <c r="S426" s="678"/>
      <c r="T426" s="679"/>
      <c r="U426" s="34"/>
      <c r="V426" s="34"/>
      <c r="W426" s="35" t="s">
        <v>69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672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675</v>
      </c>
      <c r="B427" s="54" t="s">
        <v>676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149</v>
      </c>
      <c r="L427" s="32"/>
      <c r="M427" s="33" t="s">
        <v>68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69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677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hidden="1" customHeight="1" x14ac:dyDescent="0.25">
      <c r="A428" s="54" t="s">
        <v>678</v>
      </c>
      <c r="B428" s="54" t="s">
        <v>679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149</v>
      </c>
      <c r="L428" s="32"/>
      <c r="M428" s="33" t="s">
        <v>68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69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672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80</v>
      </c>
      <c r="Q429" s="688"/>
      <c r="R429" s="688"/>
      <c r="S429" s="688"/>
      <c r="T429" s="688"/>
      <c r="U429" s="688"/>
      <c r="V429" s="689"/>
      <c r="W429" s="37" t="s">
        <v>81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5.5555555555555554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6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5.4120000000000001E-2</v>
      </c>
      <c r="AA429" s="672"/>
      <c r="AB429" s="672"/>
      <c r="AC429" s="672"/>
    </row>
    <row r="430" spans="1:68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80</v>
      </c>
      <c r="Q430" s="688"/>
      <c r="R430" s="688"/>
      <c r="S430" s="688"/>
      <c r="T430" s="688"/>
      <c r="U430" s="688"/>
      <c r="V430" s="689"/>
      <c r="W430" s="37" t="s">
        <v>69</v>
      </c>
      <c r="X430" s="671">
        <f>IFERROR(SUM(X417:X428),"0")</f>
        <v>30</v>
      </c>
      <c r="Y430" s="671">
        <f>IFERROR(SUM(Y417:Y428),"0")</f>
        <v>32.400000000000006</v>
      </c>
      <c r="Z430" s="37"/>
      <c r="AA430" s="672"/>
      <c r="AB430" s="672"/>
      <c r="AC430" s="672"/>
    </row>
    <row r="431" spans="1:68" ht="14.25" hidden="1" customHeight="1" x14ac:dyDescent="0.25">
      <c r="A431" s="675" t="s">
        <v>64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680</v>
      </c>
      <c r="B432" s="54" t="s">
        <v>681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101</v>
      </c>
      <c r="L432" s="32"/>
      <c r="M432" s="33" t="s">
        <v>103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69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682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683</v>
      </c>
      <c r="B433" s="54" t="s">
        <v>684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67</v>
      </c>
      <c r="L433" s="32"/>
      <c r="M433" s="33" t="s">
        <v>103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69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685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80</v>
      </c>
      <c r="Q434" s="688"/>
      <c r="R434" s="688"/>
      <c r="S434" s="688"/>
      <c r="T434" s="688"/>
      <c r="U434" s="688"/>
      <c r="V434" s="689"/>
      <c r="W434" s="37" t="s">
        <v>81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80</v>
      </c>
      <c r="Q435" s="688"/>
      <c r="R435" s="688"/>
      <c r="S435" s="688"/>
      <c r="T435" s="688"/>
      <c r="U435" s="688"/>
      <c r="V435" s="689"/>
      <c r="W435" s="37" t="s">
        <v>69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686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135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687</v>
      </c>
      <c r="B438" s="54" t="s">
        <v>688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67</v>
      </c>
      <c r="L438" s="32"/>
      <c r="M438" s="33" t="s">
        <v>68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69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689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690</v>
      </c>
      <c r="B439" s="54" t="s">
        <v>691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67</v>
      </c>
      <c r="L439" s="32"/>
      <c r="M439" s="33" t="s">
        <v>68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69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692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80</v>
      </c>
      <c r="Q440" s="688"/>
      <c r="R440" s="688"/>
      <c r="S440" s="688"/>
      <c r="T440" s="688"/>
      <c r="U440" s="688"/>
      <c r="V440" s="689"/>
      <c r="W440" s="37" t="s">
        <v>81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80</v>
      </c>
      <c r="Q441" s="688"/>
      <c r="R441" s="688"/>
      <c r="S441" s="688"/>
      <c r="T441" s="688"/>
      <c r="U441" s="688"/>
      <c r="V441" s="689"/>
      <c r="W441" s="37" t="s">
        <v>69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146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customHeight="1" x14ac:dyDescent="0.25">
      <c r="A443" s="54" t="s">
        <v>693</v>
      </c>
      <c r="B443" s="54" t="s">
        <v>694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101</v>
      </c>
      <c r="L443" s="32"/>
      <c r="M443" s="33" t="s">
        <v>94</v>
      </c>
      <c r="N443" s="33"/>
      <c r="O443" s="32">
        <v>50</v>
      </c>
      <c r="P443" s="737" t="s">
        <v>695</v>
      </c>
      <c r="Q443" s="678"/>
      <c r="R443" s="678"/>
      <c r="S443" s="678"/>
      <c r="T443" s="679"/>
      <c r="U443" s="34"/>
      <c r="V443" s="34"/>
      <c r="W443" s="35" t="s">
        <v>69</v>
      </c>
      <c r="X443" s="669">
        <v>20</v>
      </c>
      <c r="Y443" s="670">
        <f>IFERROR(IF(X443="",0,CEILING((X443/$H443),1)*$H443),"")</f>
        <v>21.6</v>
      </c>
      <c r="Z443" s="36">
        <f>IFERROR(IF(Y443=0,"",ROUNDUP(Y443/H443,0)*0.00902),"")</f>
        <v>3.6080000000000001E-2</v>
      </c>
      <c r="AA443" s="56"/>
      <c r="AB443" s="57"/>
      <c r="AC443" s="505" t="s">
        <v>696</v>
      </c>
      <c r="AG443" s="64"/>
      <c r="AJ443" s="68"/>
      <c r="AK443" s="68">
        <v>0</v>
      </c>
      <c r="BB443" s="506" t="s">
        <v>1</v>
      </c>
      <c r="BM443" s="64">
        <f>IFERROR(X443*I443/H443,"0")</f>
        <v>20.777777777777779</v>
      </c>
      <c r="BN443" s="64">
        <f>IFERROR(Y443*I443/H443,"0")</f>
        <v>22.44</v>
      </c>
      <c r="BO443" s="64">
        <f>IFERROR(1/J443*(X443/H443),"0")</f>
        <v>2.8058361391694722E-2</v>
      </c>
      <c r="BP443" s="64">
        <f>IFERROR(1/J443*(Y443/H443),"0")</f>
        <v>3.0303030303030304E-2</v>
      </c>
    </row>
    <row r="444" spans="1:68" ht="27" hidden="1" customHeight="1" x14ac:dyDescent="0.25">
      <c r="A444" s="54" t="s">
        <v>697</v>
      </c>
      <c r="B444" s="54" t="s">
        <v>698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69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699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700</v>
      </c>
      <c r="B445" s="54" t="s">
        <v>701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24" t="s">
        <v>702</v>
      </c>
      <c r="Q445" s="678"/>
      <c r="R445" s="678"/>
      <c r="S445" s="678"/>
      <c r="T445" s="679"/>
      <c r="U445" s="34"/>
      <c r="V445" s="34"/>
      <c r="W445" s="35" t="s">
        <v>69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703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704</v>
      </c>
      <c r="B446" s="54" t="s">
        <v>705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69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703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80</v>
      </c>
      <c r="Q447" s="688"/>
      <c r="R447" s="688"/>
      <c r="S447" s="688"/>
      <c r="T447" s="688"/>
      <c r="U447" s="688"/>
      <c r="V447" s="689"/>
      <c r="W447" s="37" t="s">
        <v>81</v>
      </c>
      <c r="X447" s="671">
        <f>IFERROR(X443/H443,"0")+IFERROR(X444/H444,"0")+IFERROR(X445/H445,"0")+IFERROR(X446/H446,"0")</f>
        <v>3.7037037037037033</v>
      </c>
      <c r="Y447" s="671">
        <f>IFERROR(Y443/H443,"0")+IFERROR(Y444/H444,"0")+IFERROR(Y445/H445,"0")+IFERROR(Y446/H446,"0")</f>
        <v>4</v>
      </c>
      <c r="Z447" s="671">
        <f>IFERROR(IF(Z443="",0,Z443),"0")+IFERROR(IF(Z444="",0,Z444),"0")+IFERROR(IF(Z445="",0,Z445),"0")+IFERROR(IF(Z446="",0,Z446),"0")</f>
        <v>3.6080000000000001E-2</v>
      </c>
      <c r="AA447" s="672"/>
      <c r="AB447" s="672"/>
      <c r="AC447" s="672"/>
    </row>
    <row r="448" spans="1:68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80</v>
      </c>
      <c r="Q448" s="688"/>
      <c r="R448" s="688"/>
      <c r="S448" s="688"/>
      <c r="T448" s="688"/>
      <c r="U448" s="688"/>
      <c r="V448" s="689"/>
      <c r="W448" s="37" t="s">
        <v>69</v>
      </c>
      <c r="X448" s="671">
        <f>IFERROR(SUM(X443:X446),"0")</f>
        <v>20</v>
      </c>
      <c r="Y448" s="671">
        <f>IFERROR(SUM(Y443:Y446),"0")</f>
        <v>21.6</v>
      </c>
      <c r="Z448" s="37"/>
      <c r="AA448" s="672"/>
      <c r="AB448" s="672"/>
      <c r="AC448" s="672"/>
    </row>
    <row r="449" spans="1:68" ht="16.5" hidden="1" customHeight="1" x14ac:dyDescent="0.25">
      <c r="A449" s="703" t="s">
        <v>706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146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707</v>
      </c>
      <c r="B451" s="54" t="s">
        <v>708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149</v>
      </c>
      <c r="L451" s="32"/>
      <c r="M451" s="33" t="s">
        <v>68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69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709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50</v>
      </c>
      <c r="P452" s="710" t="s">
        <v>712</v>
      </c>
      <c r="Q452" s="678"/>
      <c r="R452" s="678"/>
      <c r="S452" s="678"/>
      <c r="T452" s="679"/>
      <c r="U452" s="34"/>
      <c r="V452" s="34"/>
      <c r="W452" s="35" t="s">
        <v>69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713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80</v>
      </c>
      <c r="Q453" s="688"/>
      <c r="R453" s="688"/>
      <c r="S453" s="688"/>
      <c r="T453" s="688"/>
      <c r="U453" s="688"/>
      <c r="V453" s="689"/>
      <c r="W453" s="37" t="s">
        <v>81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80</v>
      </c>
      <c r="Q454" s="688"/>
      <c r="R454" s="688"/>
      <c r="S454" s="688"/>
      <c r="T454" s="688"/>
      <c r="U454" s="688"/>
      <c r="V454" s="689"/>
      <c r="W454" s="37" t="s">
        <v>69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714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146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715</v>
      </c>
      <c r="B457" s="54" t="s">
        <v>716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69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717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80</v>
      </c>
      <c r="Q458" s="688"/>
      <c r="R458" s="688"/>
      <c r="S458" s="688"/>
      <c r="T458" s="688"/>
      <c r="U458" s="688"/>
      <c r="V458" s="689"/>
      <c r="W458" s="37" t="s">
        <v>81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80</v>
      </c>
      <c r="Q459" s="688"/>
      <c r="R459" s="688"/>
      <c r="S459" s="688"/>
      <c r="T459" s="688"/>
      <c r="U459" s="688"/>
      <c r="V459" s="689"/>
      <c r="W459" s="37" t="s">
        <v>69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172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718</v>
      </c>
      <c r="B461" s="54" t="s">
        <v>719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67</v>
      </c>
      <c r="L461" s="32"/>
      <c r="M461" s="33" t="s">
        <v>68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69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720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80</v>
      </c>
      <c r="Q462" s="688"/>
      <c r="R462" s="688"/>
      <c r="S462" s="688"/>
      <c r="T462" s="688"/>
      <c r="U462" s="688"/>
      <c r="V462" s="689"/>
      <c r="W462" s="37" t="s">
        <v>81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80</v>
      </c>
      <c r="Q463" s="688"/>
      <c r="R463" s="688"/>
      <c r="S463" s="688"/>
      <c r="T463" s="688"/>
      <c r="U463" s="688"/>
      <c r="V463" s="689"/>
      <c r="W463" s="37" t="s">
        <v>69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721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721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90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hidden="1" customHeight="1" x14ac:dyDescent="0.25">
      <c r="A467" s="54" t="s">
        <v>722</v>
      </c>
      <c r="B467" s="54" t="s">
        <v>723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93</v>
      </c>
      <c r="L467" s="32"/>
      <c r="M467" s="33" t="s">
        <v>94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69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724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hidden="1" customHeight="1" x14ac:dyDescent="0.25">
      <c r="A468" s="54" t="s">
        <v>725</v>
      </c>
      <c r="B468" s="54" t="s">
        <v>726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93</v>
      </c>
      <c r="L468" s="32"/>
      <c r="M468" s="33" t="s">
        <v>94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69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727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93</v>
      </c>
      <c r="L469" s="32"/>
      <c r="M469" s="33" t="s">
        <v>103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69</v>
      </c>
      <c r="X469" s="669">
        <v>190</v>
      </c>
      <c r="Y469" s="670">
        <f t="shared" si="68"/>
        <v>190.08</v>
      </c>
      <c r="Z469" s="36">
        <f>IFERROR(IF(Y469=0,"",ROUNDUP(Y469/H469,0)*0.01196),"")</f>
        <v>0.43056</v>
      </c>
      <c r="AA469" s="56"/>
      <c r="AB469" s="57"/>
      <c r="AC469" s="525" t="s">
        <v>730</v>
      </c>
      <c r="AG469" s="64"/>
      <c r="AJ469" s="68"/>
      <c r="AK469" s="68">
        <v>0</v>
      </c>
      <c r="BB469" s="526" t="s">
        <v>1</v>
      </c>
      <c r="BM469" s="64">
        <f t="shared" si="69"/>
        <v>202.95454545454544</v>
      </c>
      <c r="BN469" s="64">
        <f t="shared" si="70"/>
        <v>203.04000000000002</v>
      </c>
      <c r="BO469" s="64">
        <f t="shared" si="71"/>
        <v>0.34600815850815853</v>
      </c>
      <c r="BP469" s="64">
        <f t="shared" si="72"/>
        <v>0.34615384615384615</v>
      </c>
    </row>
    <row r="470" spans="1:68" ht="27" customHeight="1" x14ac:dyDescent="0.25">
      <c r="A470" s="54" t="s">
        <v>731</v>
      </c>
      <c r="B470" s="54" t="s">
        <v>732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93</v>
      </c>
      <c r="L470" s="32"/>
      <c r="M470" s="33" t="s">
        <v>94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69</v>
      </c>
      <c r="X470" s="669">
        <v>80</v>
      </c>
      <c r="Y470" s="670">
        <f t="shared" si="68"/>
        <v>84.48</v>
      </c>
      <c r="Z470" s="36">
        <f>IFERROR(IF(Y470=0,"",ROUNDUP(Y470/H470,0)*0.01196),"")</f>
        <v>0.19136</v>
      </c>
      <c r="AA470" s="56"/>
      <c r="AB470" s="57"/>
      <c r="AC470" s="527" t="s">
        <v>733</v>
      </c>
      <c r="AG470" s="64"/>
      <c r="AJ470" s="68"/>
      <c r="AK470" s="68">
        <v>0</v>
      </c>
      <c r="BB470" s="528" t="s">
        <v>1</v>
      </c>
      <c r="BM470" s="64">
        <f t="shared" si="69"/>
        <v>85.454545454545453</v>
      </c>
      <c r="BN470" s="64">
        <f t="shared" si="70"/>
        <v>90.24</v>
      </c>
      <c r="BO470" s="64">
        <f t="shared" si="71"/>
        <v>0.14568764568764569</v>
      </c>
      <c r="BP470" s="64">
        <f t="shared" si="72"/>
        <v>0.15384615384615385</v>
      </c>
    </row>
    <row r="471" spans="1:68" ht="16.5" hidden="1" customHeight="1" x14ac:dyDescent="0.25">
      <c r="A471" s="54" t="s">
        <v>734</v>
      </c>
      <c r="B471" s="54" t="s">
        <v>735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93</v>
      </c>
      <c r="L471" s="32"/>
      <c r="M471" s="33" t="s">
        <v>103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69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736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737</v>
      </c>
      <c r="B472" s="54" t="s">
        <v>738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67</v>
      </c>
      <c r="L472" s="32"/>
      <c r="M472" s="33" t="s">
        <v>103</v>
      </c>
      <c r="N472" s="33"/>
      <c r="O472" s="32">
        <v>60</v>
      </c>
      <c r="P472" s="924" t="s">
        <v>739</v>
      </c>
      <c r="Q472" s="678"/>
      <c r="R472" s="678"/>
      <c r="S472" s="678"/>
      <c r="T472" s="679"/>
      <c r="U472" s="34"/>
      <c r="V472" s="34"/>
      <c r="W472" s="35" t="s">
        <v>69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724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740</v>
      </c>
      <c r="B473" s="54" t="s">
        <v>741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101</v>
      </c>
      <c r="L473" s="32"/>
      <c r="M473" s="33" t="s">
        <v>94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69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724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740</v>
      </c>
      <c r="B474" s="54" t="s">
        <v>742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101</v>
      </c>
      <c r="L474" s="32"/>
      <c r="M474" s="33" t="s">
        <v>94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69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724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743</v>
      </c>
      <c r="B475" s="54" t="s">
        <v>744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101</v>
      </c>
      <c r="L475" s="32"/>
      <c r="M475" s="33" t="s">
        <v>94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69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727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745</v>
      </c>
      <c r="B476" s="54" t="s">
        <v>746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101</v>
      </c>
      <c r="L476" s="32"/>
      <c r="M476" s="33" t="s">
        <v>94</v>
      </c>
      <c r="N476" s="33"/>
      <c r="O476" s="32">
        <v>60</v>
      </c>
      <c r="P476" s="752" t="s">
        <v>747</v>
      </c>
      <c r="Q476" s="678"/>
      <c r="R476" s="678"/>
      <c r="S476" s="678"/>
      <c r="T476" s="679"/>
      <c r="U476" s="34"/>
      <c r="V476" s="34"/>
      <c r="W476" s="35" t="s">
        <v>69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730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748</v>
      </c>
      <c r="B477" s="54" t="s">
        <v>749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101</v>
      </c>
      <c r="L477" s="32"/>
      <c r="M477" s="33" t="s">
        <v>94</v>
      </c>
      <c r="N477" s="33"/>
      <c r="O477" s="32">
        <v>60</v>
      </c>
      <c r="P477" s="907" t="s">
        <v>750</v>
      </c>
      <c r="Q477" s="678"/>
      <c r="R477" s="678"/>
      <c r="S477" s="678"/>
      <c r="T477" s="679"/>
      <c r="U477" s="34"/>
      <c r="V477" s="34"/>
      <c r="W477" s="35" t="s">
        <v>69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751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752</v>
      </c>
      <c r="B478" s="54" t="s">
        <v>753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67</v>
      </c>
      <c r="L478" s="32"/>
      <c r="M478" s="33" t="s">
        <v>94</v>
      </c>
      <c r="N478" s="33"/>
      <c r="O478" s="32">
        <v>60</v>
      </c>
      <c r="P478" s="986" t="s">
        <v>754</v>
      </c>
      <c r="Q478" s="678"/>
      <c r="R478" s="678"/>
      <c r="S478" s="678"/>
      <c r="T478" s="679"/>
      <c r="U478" s="34"/>
      <c r="V478" s="34"/>
      <c r="W478" s="35" t="s">
        <v>69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755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756</v>
      </c>
      <c r="B479" s="54" t="s">
        <v>757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101</v>
      </c>
      <c r="L479" s="32"/>
      <c r="M479" s="33" t="s">
        <v>94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69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733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756</v>
      </c>
      <c r="B480" s="54" t="s">
        <v>758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101</v>
      </c>
      <c r="L480" s="32"/>
      <c r="M480" s="33" t="s">
        <v>94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69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733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759</v>
      </c>
      <c r="B481" s="54" t="s">
        <v>760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101</v>
      </c>
      <c r="L481" s="32"/>
      <c r="M481" s="33" t="s">
        <v>94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69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736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80</v>
      </c>
      <c r="Q482" s="688"/>
      <c r="R482" s="688"/>
      <c r="S482" s="688"/>
      <c r="T482" s="688"/>
      <c r="U482" s="688"/>
      <c r="V482" s="689"/>
      <c r="W482" s="37" t="s">
        <v>81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51.136363636363633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52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0.62192000000000003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80</v>
      </c>
      <c r="Q483" s="688"/>
      <c r="R483" s="688"/>
      <c r="S483" s="688"/>
      <c r="T483" s="688"/>
      <c r="U483" s="688"/>
      <c r="V483" s="689"/>
      <c r="W483" s="37" t="s">
        <v>69</v>
      </c>
      <c r="X483" s="671">
        <f>IFERROR(SUM(X467:X481),"0")</f>
        <v>270</v>
      </c>
      <c r="Y483" s="671">
        <f>IFERROR(SUM(Y467:Y481),"0")</f>
        <v>274.56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135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customHeight="1" x14ac:dyDescent="0.25">
      <c r="A485" s="54" t="s">
        <v>761</v>
      </c>
      <c r="B485" s="54" t="s">
        <v>762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69</v>
      </c>
      <c r="X485" s="669">
        <v>200</v>
      </c>
      <c r="Y485" s="670">
        <f>IFERROR(IF(X485="",0,CEILING((X485/$H485),1)*$H485),"")</f>
        <v>200.64000000000001</v>
      </c>
      <c r="Z485" s="36">
        <f>IFERROR(IF(Y485=0,"",ROUNDUP(Y485/H485,0)*0.01196),"")</f>
        <v>0.45448</v>
      </c>
      <c r="AA485" s="56"/>
      <c r="AB485" s="57"/>
      <c r="AC485" s="551" t="s">
        <v>763</v>
      </c>
      <c r="AG485" s="64"/>
      <c r="AJ485" s="68"/>
      <c r="AK485" s="68">
        <v>0</v>
      </c>
      <c r="BB485" s="552" t="s">
        <v>1</v>
      </c>
      <c r="BM485" s="64">
        <f>IFERROR(X485*I485/H485,"0")</f>
        <v>213.63636363636363</v>
      </c>
      <c r="BN485" s="64">
        <f>IFERROR(Y485*I485/H485,"0")</f>
        <v>214.32</v>
      </c>
      <c r="BO485" s="64">
        <f>IFERROR(1/J485*(X485/H485),"0")</f>
        <v>0.36421911421911418</v>
      </c>
      <c r="BP485" s="64">
        <f>IFERROR(1/J485*(Y485/H485),"0")</f>
        <v>0.36538461538461542</v>
      </c>
    </row>
    <row r="486" spans="1:68" ht="16.5" hidden="1" customHeight="1" x14ac:dyDescent="0.25">
      <c r="A486" s="54" t="s">
        <v>761</v>
      </c>
      <c r="B486" s="54" t="s">
        <v>764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93</v>
      </c>
      <c r="L486" s="32"/>
      <c r="M486" s="33" t="s">
        <v>103</v>
      </c>
      <c r="N486" s="33"/>
      <c r="O486" s="32">
        <v>70</v>
      </c>
      <c r="P486" s="1021" t="s">
        <v>765</v>
      </c>
      <c r="Q486" s="678"/>
      <c r="R486" s="678"/>
      <c r="S486" s="678"/>
      <c r="T486" s="679"/>
      <c r="U486" s="34"/>
      <c r="V486" s="34"/>
      <c r="W486" s="35" t="s">
        <v>69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766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767</v>
      </c>
      <c r="B487" s="54" t="s">
        <v>768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67</v>
      </c>
      <c r="L487" s="32"/>
      <c r="M487" s="33" t="s">
        <v>103</v>
      </c>
      <c r="N487" s="33"/>
      <c r="O487" s="32">
        <v>70</v>
      </c>
      <c r="P487" s="927" t="s">
        <v>769</v>
      </c>
      <c r="Q487" s="678"/>
      <c r="R487" s="678"/>
      <c r="S487" s="678"/>
      <c r="T487" s="679"/>
      <c r="U487" s="34"/>
      <c r="V487" s="34"/>
      <c r="W487" s="35" t="s">
        <v>69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766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770</v>
      </c>
      <c r="B488" s="54" t="s">
        <v>771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101</v>
      </c>
      <c r="L488" s="32"/>
      <c r="M488" s="33" t="s">
        <v>94</v>
      </c>
      <c r="N488" s="33"/>
      <c r="O488" s="32">
        <v>70</v>
      </c>
      <c r="P488" s="972" t="s">
        <v>772</v>
      </c>
      <c r="Q488" s="678"/>
      <c r="R488" s="678"/>
      <c r="S488" s="678"/>
      <c r="T488" s="679"/>
      <c r="U488" s="34"/>
      <c r="V488" s="34"/>
      <c r="W488" s="35" t="s">
        <v>69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766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80</v>
      </c>
      <c r="Q489" s="688"/>
      <c r="R489" s="688"/>
      <c r="S489" s="688"/>
      <c r="T489" s="688"/>
      <c r="U489" s="688"/>
      <c r="V489" s="689"/>
      <c r="W489" s="37" t="s">
        <v>81</v>
      </c>
      <c r="X489" s="671">
        <f>IFERROR(X485/H485,"0")+IFERROR(X486/H486,"0")+IFERROR(X487/H487,"0")+IFERROR(X488/H488,"0")</f>
        <v>37.878787878787875</v>
      </c>
      <c r="Y489" s="671">
        <f>IFERROR(Y485/H485,"0")+IFERROR(Y486/H486,"0")+IFERROR(Y487/H487,"0")+IFERROR(Y488/H488,"0")</f>
        <v>38</v>
      </c>
      <c r="Z489" s="671">
        <f>IFERROR(IF(Z485="",0,Z485),"0")+IFERROR(IF(Z486="",0,Z486),"0")+IFERROR(IF(Z487="",0,Z487),"0")+IFERROR(IF(Z488="",0,Z488),"0")</f>
        <v>0.45448</v>
      </c>
      <c r="AA489" s="672"/>
      <c r="AB489" s="672"/>
      <c r="AC489" s="672"/>
    </row>
    <row r="490" spans="1:68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80</v>
      </c>
      <c r="Q490" s="688"/>
      <c r="R490" s="688"/>
      <c r="S490" s="688"/>
      <c r="T490" s="688"/>
      <c r="U490" s="688"/>
      <c r="V490" s="689"/>
      <c r="W490" s="37" t="s">
        <v>69</v>
      </c>
      <c r="X490" s="671">
        <f>IFERROR(SUM(X485:X488),"0")</f>
        <v>200</v>
      </c>
      <c r="Y490" s="671">
        <f>IFERROR(SUM(Y485:Y488),"0")</f>
        <v>200.64000000000001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146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customHeight="1" x14ac:dyDescent="0.25">
      <c r="A492" s="54" t="s">
        <v>773</v>
      </c>
      <c r="B492" s="54" t="s">
        <v>774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93</v>
      </c>
      <c r="L492" s="32"/>
      <c r="M492" s="33" t="s">
        <v>94</v>
      </c>
      <c r="N492" s="33"/>
      <c r="O492" s="32">
        <v>70</v>
      </c>
      <c r="P492" s="781" t="s">
        <v>775</v>
      </c>
      <c r="Q492" s="678"/>
      <c r="R492" s="678"/>
      <c r="S492" s="678"/>
      <c r="T492" s="679"/>
      <c r="U492" s="34"/>
      <c r="V492" s="34"/>
      <c r="W492" s="35" t="s">
        <v>69</v>
      </c>
      <c r="X492" s="669">
        <v>50</v>
      </c>
      <c r="Y492" s="670">
        <f t="shared" ref="Y492:Y503" si="73">IFERROR(IF(X492="",0,CEILING((X492/$H492),1)*$H492),"")</f>
        <v>52.800000000000004</v>
      </c>
      <c r="Z492" s="36">
        <f>IFERROR(IF(Y492=0,"",ROUNDUP(Y492/H492,0)*0.01196),"")</f>
        <v>0.1196</v>
      </c>
      <c r="AA492" s="56"/>
      <c r="AB492" s="57"/>
      <c r="AC492" s="559" t="s">
        <v>776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53.409090909090907</v>
      </c>
      <c r="BN492" s="64">
        <f t="shared" ref="BN492:BN503" si="75">IFERROR(Y492*I492/H492,"0")</f>
        <v>56.400000000000006</v>
      </c>
      <c r="BO492" s="64">
        <f t="shared" ref="BO492:BO503" si="76">IFERROR(1/J492*(X492/H492),"0")</f>
        <v>9.1054778554778545E-2</v>
      </c>
      <c r="BP492" s="64">
        <f t="shared" ref="BP492:BP503" si="77">IFERROR(1/J492*(Y492/H492),"0")</f>
        <v>9.6153846153846159E-2</v>
      </c>
    </row>
    <row r="493" spans="1:68" ht="27" customHeight="1" x14ac:dyDescent="0.25">
      <c r="A493" s="54" t="s">
        <v>777</v>
      </c>
      <c r="B493" s="54" t="s">
        <v>778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93</v>
      </c>
      <c r="L493" s="32"/>
      <c r="M493" s="33" t="s">
        <v>68</v>
      </c>
      <c r="N493" s="33"/>
      <c r="O493" s="32">
        <v>70</v>
      </c>
      <c r="P493" s="815" t="s">
        <v>779</v>
      </c>
      <c r="Q493" s="678"/>
      <c r="R493" s="678"/>
      <c r="S493" s="678"/>
      <c r="T493" s="679"/>
      <c r="U493" s="34"/>
      <c r="V493" s="34"/>
      <c r="W493" s="35" t="s">
        <v>69</v>
      </c>
      <c r="X493" s="669">
        <v>40</v>
      </c>
      <c r="Y493" s="670">
        <f t="shared" si="73"/>
        <v>42.24</v>
      </c>
      <c r="Z493" s="36">
        <f>IFERROR(IF(Y493=0,"",ROUNDUP(Y493/H493,0)*0.01196),"")</f>
        <v>9.5680000000000001E-2</v>
      </c>
      <c r="AA493" s="56"/>
      <c r="AB493" s="57"/>
      <c r="AC493" s="561" t="s">
        <v>780</v>
      </c>
      <c r="AG493" s="64"/>
      <c r="AJ493" s="68"/>
      <c r="AK493" s="68">
        <v>0</v>
      </c>
      <c r="BB493" s="562" t="s">
        <v>1</v>
      </c>
      <c r="BM493" s="64">
        <f t="shared" si="74"/>
        <v>42.727272727272727</v>
      </c>
      <c r="BN493" s="64">
        <f t="shared" si="75"/>
        <v>45.12</v>
      </c>
      <c r="BO493" s="64">
        <f t="shared" si="76"/>
        <v>7.2843822843822847E-2</v>
      </c>
      <c r="BP493" s="64">
        <f t="shared" si="77"/>
        <v>7.6923076923076927E-2</v>
      </c>
    </row>
    <row r="494" spans="1:68" ht="27" customHeight="1" x14ac:dyDescent="0.25">
      <c r="A494" s="54" t="s">
        <v>781</v>
      </c>
      <c r="B494" s="54" t="s">
        <v>782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93</v>
      </c>
      <c r="L494" s="32"/>
      <c r="M494" s="33" t="s">
        <v>68</v>
      </c>
      <c r="N494" s="33"/>
      <c r="O494" s="32">
        <v>70</v>
      </c>
      <c r="P494" s="877" t="s">
        <v>783</v>
      </c>
      <c r="Q494" s="678"/>
      <c r="R494" s="678"/>
      <c r="S494" s="678"/>
      <c r="T494" s="679"/>
      <c r="U494" s="34"/>
      <c r="V494" s="34"/>
      <c r="W494" s="35" t="s">
        <v>69</v>
      </c>
      <c r="X494" s="669">
        <v>70</v>
      </c>
      <c r="Y494" s="670">
        <f t="shared" si="73"/>
        <v>73.92</v>
      </c>
      <c r="Z494" s="36">
        <f>IFERROR(IF(Y494=0,"",ROUNDUP(Y494/H494,0)*0.01196),"")</f>
        <v>0.16744000000000001</v>
      </c>
      <c r="AA494" s="56"/>
      <c r="AB494" s="57"/>
      <c r="AC494" s="563" t="s">
        <v>784</v>
      </c>
      <c r="AG494" s="64"/>
      <c r="AJ494" s="68"/>
      <c r="AK494" s="68">
        <v>0</v>
      </c>
      <c r="BB494" s="564" t="s">
        <v>1</v>
      </c>
      <c r="BM494" s="64">
        <f t="shared" si="74"/>
        <v>74.772727272727266</v>
      </c>
      <c r="BN494" s="64">
        <f t="shared" si="75"/>
        <v>78.959999999999994</v>
      </c>
      <c r="BO494" s="64">
        <f t="shared" si="76"/>
        <v>0.12747668997668998</v>
      </c>
      <c r="BP494" s="64">
        <f t="shared" si="77"/>
        <v>0.13461538461538464</v>
      </c>
    </row>
    <row r="495" spans="1:68" ht="27" hidden="1" customHeight="1" x14ac:dyDescent="0.25">
      <c r="A495" s="54" t="s">
        <v>785</v>
      </c>
      <c r="B495" s="54" t="s">
        <v>786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67</v>
      </c>
      <c r="L495" s="32"/>
      <c r="M495" s="33" t="s">
        <v>94</v>
      </c>
      <c r="N495" s="33"/>
      <c r="O495" s="32">
        <v>70</v>
      </c>
      <c r="P495" s="823" t="s">
        <v>787</v>
      </c>
      <c r="Q495" s="678"/>
      <c r="R495" s="678"/>
      <c r="S495" s="678"/>
      <c r="T495" s="679"/>
      <c r="U495" s="34"/>
      <c r="V495" s="34"/>
      <c r="W495" s="35" t="s">
        <v>69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776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788</v>
      </c>
      <c r="B496" s="54" t="s">
        <v>789</v>
      </c>
      <c r="C496" s="31">
        <v>4301031351</v>
      </c>
      <c r="D496" s="673">
        <v>4680115882072</v>
      </c>
      <c r="E496" s="674"/>
      <c r="F496" s="668">
        <v>0.6</v>
      </c>
      <c r="G496" s="32">
        <v>6</v>
      </c>
      <c r="H496" s="668">
        <v>3.6</v>
      </c>
      <c r="I496" s="668">
        <v>3.81</v>
      </c>
      <c r="J496" s="32">
        <v>132</v>
      </c>
      <c r="K496" s="32" t="s">
        <v>101</v>
      </c>
      <c r="L496" s="32"/>
      <c r="M496" s="33" t="s">
        <v>94</v>
      </c>
      <c r="N496" s="33"/>
      <c r="O496" s="32">
        <v>70</v>
      </c>
      <c r="P496" s="856" t="s">
        <v>790</v>
      </c>
      <c r="Q496" s="678"/>
      <c r="R496" s="678"/>
      <c r="S496" s="678"/>
      <c r="T496" s="679"/>
      <c r="U496" s="34"/>
      <c r="V496" s="34"/>
      <c r="W496" s="35" t="s">
        <v>69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776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788</v>
      </c>
      <c r="B497" s="54" t="s">
        <v>791</v>
      </c>
      <c r="C497" s="31">
        <v>4301031419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6.93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70</v>
      </c>
      <c r="P497" s="1029" t="s">
        <v>792</v>
      </c>
      <c r="Q497" s="678"/>
      <c r="R497" s="678"/>
      <c r="S497" s="678"/>
      <c r="T497" s="679"/>
      <c r="U497" s="34"/>
      <c r="V497" s="34"/>
      <c r="W497" s="35" t="s">
        <v>69</v>
      </c>
      <c r="X497" s="669">
        <v>0</v>
      </c>
      <c r="Y497" s="670">
        <f t="shared" si="73"/>
        <v>0</v>
      </c>
      <c r="Z497" s="36" t="str">
        <f>IFERROR(IF(Y497=0,"",ROUNDUP(Y497/H497,0)*0.00902),"")</f>
        <v/>
      </c>
      <c r="AA497" s="56"/>
      <c r="AB497" s="57"/>
      <c r="AC497" s="569" t="s">
        <v>776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788</v>
      </c>
      <c r="B498" s="54" t="s">
        <v>793</v>
      </c>
      <c r="C498" s="31">
        <v>4301031383</v>
      </c>
      <c r="D498" s="673">
        <v>4680115882072</v>
      </c>
      <c r="E498" s="674"/>
      <c r="F498" s="668">
        <v>0.6</v>
      </c>
      <c r="G498" s="32">
        <v>8</v>
      </c>
      <c r="H498" s="668">
        <v>4.8</v>
      </c>
      <c r="I498" s="668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7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8" s="678"/>
      <c r="R498" s="678"/>
      <c r="S498" s="678"/>
      <c r="T498" s="679"/>
      <c r="U498" s="34"/>
      <c r="V498" s="34"/>
      <c r="W498" s="35" t="s">
        <v>69</v>
      </c>
      <c r="X498" s="669">
        <v>0</v>
      </c>
      <c r="Y498" s="670">
        <f t="shared" si="73"/>
        <v>0</v>
      </c>
      <c r="Z498" s="36" t="str">
        <f>IFERROR(IF(Y498=0,"",ROUNDUP(Y498/H498,0)*0.00937),"")</f>
        <v/>
      </c>
      <c r="AA498" s="56"/>
      <c r="AB498" s="57"/>
      <c r="AC498" s="571" t="s">
        <v>794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795</v>
      </c>
      <c r="B499" s="54" t="s">
        <v>796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101</v>
      </c>
      <c r="L499" s="32"/>
      <c r="M499" s="33" t="s">
        <v>68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69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797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795</v>
      </c>
      <c r="B500" s="54" t="s">
        <v>798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101</v>
      </c>
      <c r="L500" s="32"/>
      <c r="M500" s="33" t="s">
        <v>68</v>
      </c>
      <c r="N500" s="33"/>
      <c r="O500" s="32">
        <v>70</v>
      </c>
      <c r="P500" s="873" t="s">
        <v>799</v>
      </c>
      <c r="Q500" s="678"/>
      <c r="R500" s="678"/>
      <c r="S500" s="678"/>
      <c r="T500" s="679"/>
      <c r="U500" s="34"/>
      <c r="V500" s="34"/>
      <c r="W500" s="35" t="s">
        <v>69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780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800</v>
      </c>
      <c r="B501" s="54" t="s">
        <v>801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101</v>
      </c>
      <c r="L501" s="32"/>
      <c r="M501" s="33" t="s">
        <v>68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69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802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800</v>
      </c>
      <c r="B502" s="54" t="s">
        <v>803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101</v>
      </c>
      <c r="L502" s="32"/>
      <c r="M502" s="33" t="s">
        <v>68</v>
      </c>
      <c r="N502" s="33"/>
      <c r="O502" s="32">
        <v>70</v>
      </c>
      <c r="P502" s="745" t="s">
        <v>804</v>
      </c>
      <c r="Q502" s="678"/>
      <c r="R502" s="678"/>
      <c r="S502" s="678"/>
      <c r="T502" s="679"/>
      <c r="U502" s="34"/>
      <c r="V502" s="34"/>
      <c r="W502" s="35" t="s">
        <v>69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784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800</v>
      </c>
      <c r="B503" s="54" t="s">
        <v>805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101</v>
      </c>
      <c r="L503" s="32"/>
      <c r="M503" s="33" t="s">
        <v>68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69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784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80</v>
      </c>
      <c r="Q504" s="688"/>
      <c r="R504" s="688"/>
      <c r="S504" s="688"/>
      <c r="T504" s="688"/>
      <c r="U504" s="688"/>
      <c r="V504" s="689"/>
      <c r="W504" s="37" t="s">
        <v>81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30.303030303030301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32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0.38272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80</v>
      </c>
      <c r="Q505" s="688"/>
      <c r="R505" s="688"/>
      <c r="S505" s="688"/>
      <c r="T505" s="688"/>
      <c r="U505" s="688"/>
      <c r="V505" s="689"/>
      <c r="W505" s="37" t="s">
        <v>69</v>
      </c>
      <c r="X505" s="671">
        <f>IFERROR(SUM(X492:X503),"0")</f>
        <v>160</v>
      </c>
      <c r="Y505" s="671">
        <f>IFERROR(SUM(Y492:Y503),"0")</f>
        <v>168.96</v>
      </c>
      <c r="Z505" s="37"/>
      <c r="AA505" s="672"/>
      <c r="AB505" s="672"/>
      <c r="AC505" s="672"/>
    </row>
    <row r="506" spans="1:68" ht="14.25" hidden="1" customHeight="1" x14ac:dyDescent="0.25">
      <c r="A506" s="675" t="s">
        <v>64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806</v>
      </c>
      <c r="B507" s="54" t="s">
        <v>807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93</v>
      </c>
      <c r="L507" s="32"/>
      <c r="M507" s="33" t="s">
        <v>103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69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808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809</v>
      </c>
      <c r="B508" s="54" t="s">
        <v>810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93</v>
      </c>
      <c r="L508" s="32"/>
      <c r="M508" s="33" t="s">
        <v>68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69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811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812</v>
      </c>
      <c r="B509" s="54" t="s">
        <v>813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67</v>
      </c>
      <c r="L509" s="32"/>
      <c r="M509" s="33" t="s">
        <v>103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69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814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80</v>
      </c>
      <c r="Q510" s="688"/>
      <c r="R510" s="688"/>
      <c r="S510" s="688"/>
      <c r="T510" s="688"/>
      <c r="U510" s="688"/>
      <c r="V510" s="689"/>
      <c r="W510" s="37" t="s">
        <v>81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80</v>
      </c>
      <c r="Q511" s="688"/>
      <c r="R511" s="688"/>
      <c r="S511" s="688"/>
      <c r="T511" s="688"/>
      <c r="U511" s="688"/>
      <c r="V511" s="689"/>
      <c r="W511" s="37" t="s">
        <v>69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172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815</v>
      </c>
      <c r="B513" s="54" t="s">
        <v>816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69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817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818</v>
      </c>
      <c r="B514" s="54" t="s">
        <v>819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93</v>
      </c>
      <c r="L514" s="32"/>
      <c r="M514" s="33" t="s">
        <v>68</v>
      </c>
      <c r="N514" s="33"/>
      <c r="O514" s="32">
        <v>35</v>
      </c>
      <c r="P514" s="852" t="s">
        <v>820</v>
      </c>
      <c r="Q514" s="678"/>
      <c r="R514" s="678"/>
      <c r="S514" s="678"/>
      <c r="T514" s="679"/>
      <c r="U514" s="34"/>
      <c r="V514" s="34"/>
      <c r="W514" s="35" t="s">
        <v>69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817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80</v>
      </c>
      <c r="Q515" s="688"/>
      <c r="R515" s="688"/>
      <c r="S515" s="688"/>
      <c r="T515" s="688"/>
      <c r="U515" s="688"/>
      <c r="V515" s="689"/>
      <c r="W515" s="37" t="s">
        <v>81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80</v>
      </c>
      <c r="Q516" s="688"/>
      <c r="R516" s="688"/>
      <c r="S516" s="688"/>
      <c r="T516" s="688"/>
      <c r="U516" s="688"/>
      <c r="V516" s="689"/>
      <c r="W516" s="37" t="s">
        <v>69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821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821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90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822</v>
      </c>
      <c r="B520" s="54" t="s">
        <v>823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93</v>
      </c>
      <c r="L520" s="32"/>
      <c r="M520" s="33" t="s">
        <v>103</v>
      </c>
      <c r="N520" s="33"/>
      <c r="O520" s="32">
        <v>55</v>
      </c>
      <c r="P520" s="729" t="s">
        <v>824</v>
      </c>
      <c r="Q520" s="678"/>
      <c r="R520" s="678"/>
      <c r="S520" s="678"/>
      <c r="T520" s="679"/>
      <c r="U520" s="34"/>
      <c r="V520" s="34"/>
      <c r="W520" s="35" t="s">
        <v>69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825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93</v>
      </c>
      <c r="L521" s="32"/>
      <c r="M521" s="33" t="s">
        <v>94</v>
      </c>
      <c r="N521" s="33"/>
      <c r="O521" s="32">
        <v>50</v>
      </c>
      <c r="P521" s="731" t="s">
        <v>828</v>
      </c>
      <c r="Q521" s="678"/>
      <c r="R521" s="678"/>
      <c r="S521" s="678"/>
      <c r="T521" s="679"/>
      <c r="U521" s="34"/>
      <c r="V521" s="34"/>
      <c r="W521" s="35" t="s">
        <v>69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829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830</v>
      </c>
      <c r="B522" s="54" t="s">
        <v>831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93</v>
      </c>
      <c r="L522" s="32"/>
      <c r="M522" s="33" t="s">
        <v>94</v>
      </c>
      <c r="N522" s="33"/>
      <c r="O522" s="32">
        <v>50</v>
      </c>
      <c r="P522" s="741" t="s">
        <v>832</v>
      </c>
      <c r="Q522" s="678"/>
      <c r="R522" s="678"/>
      <c r="S522" s="678"/>
      <c r="T522" s="679"/>
      <c r="U522" s="34"/>
      <c r="V522" s="34"/>
      <c r="W522" s="35" t="s">
        <v>69</v>
      </c>
      <c r="X522" s="669">
        <v>90</v>
      </c>
      <c r="Y522" s="670">
        <f t="shared" si="78"/>
        <v>96</v>
      </c>
      <c r="Z522" s="36">
        <f>IFERROR(IF(Y522=0,"",ROUNDUP(Y522/H522,0)*0.01898),"")</f>
        <v>0.15184</v>
      </c>
      <c r="AA522" s="56"/>
      <c r="AB522" s="57"/>
      <c r="AC522" s="597" t="s">
        <v>833</v>
      </c>
      <c r="AG522" s="64"/>
      <c r="AJ522" s="68"/>
      <c r="AK522" s="68">
        <v>0</v>
      </c>
      <c r="BB522" s="598" t="s">
        <v>1</v>
      </c>
      <c r="BM522" s="64">
        <f t="shared" si="79"/>
        <v>93.262500000000003</v>
      </c>
      <c r="BN522" s="64">
        <f t="shared" si="80"/>
        <v>99.48</v>
      </c>
      <c r="BO522" s="64">
        <f t="shared" si="81"/>
        <v>0.1171875</v>
      </c>
      <c r="BP522" s="64">
        <f t="shared" si="82"/>
        <v>0.125</v>
      </c>
    </row>
    <row r="523" spans="1:68" ht="27" hidden="1" customHeight="1" x14ac:dyDescent="0.25">
      <c r="A523" s="54" t="s">
        <v>834</v>
      </c>
      <c r="B523" s="54" t="s">
        <v>835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93</v>
      </c>
      <c r="L523" s="32"/>
      <c r="M523" s="33" t="s">
        <v>94</v>
      </c>
      <c r="N523" s="33"/>
      <c r="O523" s="32">
        <v>55</v>
      </c>
      <c r="P523" s="786" t="s">
        <v>836</v>
      </c>
      <c r="Q523" s="678"/>
      <c r="R523" s="678"/>
      <c r="S523" s="678"/>
      <c r="T523" s="679"/>
      <c r="U523" s="34"/>
      <c r="V523" s="34"/>
      <c r="W523" s="35" t="s">
        <v>69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837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838</v>
      </c>
      <c r="B524" s="54" t="s">
        <v>839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101</v>
      </c>
      <c r="L524" s="32"/>
      <c r="M524" s="33" t="s">
        <v>94</v>
      </c>
      <c r="N524" s="33"/>
      <c r="O524" s="32">
        <v>50</v>
      </c>
      <c r="P524" s="827" t="s">
        <v>840</v>
      </c>
      <c r="Q524" s="678"/>
      <c r="R524" s="678"/>
      <c r="S524" s="678"/>
      <c r="T524" s="679"/>
      <c r="U524" s="34"/>
      <c r="V524" s="34"/>
      <c r="W524" s="35" t="s">
        <v>69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833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841</v>
      </c>
      <c r="B525" s="54" t="s">
        <v>842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101</v>
      </c>
      <c r="L525" s="32"/>
      <c r="M525" s="33" t="s">
        <v>94</v>
      </c>
      <c r="N525" s="33"/>
      <c r="O525" s="32">
        <v>55</v>
      </c>
      <c r="P525" s="961" t="s">
        <v>843</v>
      </c>
      <c r="Q525" s="678"/>
      <c r="R525" s="678"/>
      <c r="S525" s="678"/>
      <c r="T525" s="679"/>
      <c r="U525" s="34"/>
      <c r="V525" s="34"/>
      <c r="W525" s="35" t="s">
        <v>69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837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80</v>
      </c>
      <c r="Q526" s="688"/>
      <c r="R526" s="688"/>
      <c r="S526" s="688"/>
      <c r="T526" s="688"/>
      <c r="U526" s="688"/>
      <c r="V526" s="689"/>
      <c r="W526" s="37" t="s">
        <v>81</v>
      </c>
      <c r="X526" s="671">
        <f>IFERROR(X520/H520,"0")+IFERROR(X521/H521,"0")+IFERROR(X522/H522,"0")+IFERROR(X523/H523,"0")+IFERROR(X524/H524,"0")+IFERROR(X525/H525,"0")</f>
        <v>7.5</v>
      </c>
      <c r="Y526" s="671">
        <f>IFERROR(Y520/H520,"0")+IFERROR(Y521/H521,"0")+IFERROR(Y522/H522,"0")+IFERROR(Y523/H523,"0")+IFERROR(Y524/H524,"0")+IFERROR(Y525/H525,"0")</f>
        <v>8</v>
      </c>
      <c r="Z526" s="671">
        <f>IFERROR(IF(Z520="",0,Z520),"0")+IFERROR(IF(Z521="",0,Z521),"0")+IFERROR(IF(Z522="",0,Z522),"0")+IFERROR(IF(Z523="",0,Z523),"0")+IFERROR(IF(Z524="",0,Z524),"0")+IFERROR(IF(Z525="",0,Z525),"0")</f>
        <v>0.15184</v>
      </c>
      <c r="AA526" s="672"/>
      <c r="AB526" s="672"/>
      <c r="AC526" s="672"/>
    </row>
    <row r="527" spans="1:68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80</v>
      </c>
      <c r="Q527" s="688"/>
      <c r="R527" s="688"/>
      <c r="S527" s="688"/>
      <c r="T527" s="688"/>
      <c r="U527" s="688"/>
      <c r="V527" s="689"/>
      <c r="W527" s="37" t="s">
        <v>69</v>
      </c>
      <c r="X527" s="671">
        <f>IFERROR(SUM(X520:X525),"0")</f>
        <v>90</v>
      </c>
      <c r="Y527" s="671">
        <f>IFERROR(SUM(Y520:Y525),"0")</f>
        <v>96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135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844</v>
      </c>
      <c r="B529" s="54" t="s">
        <v>845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93</v>
      </c>
      <c r="L529" s="32"/>
      <c r="M529" s="33" t="s">
        <v>103</v>
      </c>
      <c r="N529" s="33"/>
      <c r="O529" s="32">
        <v>50</v>
      </c>
      <c r="P529" s="817" t="s">
        <v>846</v>
      </c>
      <c r="Q529" s="678"/>
      <c r="R529" s="678"/>
      <c r="S529" s="678"/>
      <c r="T529" s="679"/>
      <c r="U529" s="34"/>
      <c r="V529" s="34"/>
      <c r="W529" s="35" t="s">
        <v>69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847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844</v>
      </c>
      <c r="B530" s="54" t="s">
        <v>848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93</v>
      </c>
      <c r="L530" s="32"/>
      <c r="M530" s="33" t="s">
        <v>94</v>
      </c>
      <c r="N530" s="33"/>
      <c r="O530" s="32">
        <v>50</v>
      </c>
      <c r="P530" s="929" t="s">
        <v>849</v>
      </c>
      <c r="Q530" s="678"/>
      <c r="R530" s="678"/>
      <c r="S530" s="678"/>
      <c r="T530" s="679"/>
      <c r="U530" s="34"/>
      <c r="V530" s="34"/>
      <c r="W530" s="35" t="s">
        <v>69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850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851</v>
      </c>
      <c r="B531" s="54" t="s">
        <v>852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93</v>
      </c>
      <c r="L531" s="32"/>
      <c r="M531" s="33" t="s">
        <v>94</v>
      </c>
      <c r="N531" s="33"/>
      <c r="O531" s="32">
        <v>50</v>
      </c>
      <c r="P531" s="709" t="s">
        <v>853</v>
      </c>
      <c r="Q531" s="678"/>
      <c r="R531" s="678"/>
      <c r="S531" s="678"/>
      <c r="T531" s="679"/>
      <c r="U531" s="34"/>
      <c r="V531" s="34"/>
      <c r="W531" s="35" t="s">
        <v>69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847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854</v>
      </c>
      <c r="B532" s="54" t="s">
        <v>855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93</v>
      </c>
      <c r="L532" s="32"/>
      <c r="M532" s="33" t="s">
        <v>94</v>
      </c>
      <c r="N532" s="33"/>
      <c r="O532" s="32">
        <v>50</v>
      </c>
      <c r="P532" s="902" t="s">
        <v>856</v>
      </c>
      <c r="Q532" s="678"/>
      <c r="R532" s="678"/>
      <c r="S532" s="678"/>
      <c r="T532" s="679"/>
      <c r="U532" s="34"/>
      <c r="V532" s="34"/>
      <c r="W532" s="35" t="s">
        <v>69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857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858</v>
      </c>
      <c r="B533" s="54" t="s">
        <v>859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50</v>
      </c>
      <c r="P533" s="908" t="s">
        <v>860</v>
      </c>
      <c r="Q533" s="678"/>
      <c r="R533" s="678"/>
      <c r="S533" s="678"/>
      <c r="T533" s="679"/>
      <c r="U533" s="34"/>
      <c r="V533" s="34"/>
      <c r="W533" s="35" t="s">
        <v>69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857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80</v>
      </c>
      <c r="Q534" s="688"/>
      <c r="R534" s="688"/>
      <c r="S534" s="688"/>
      <c r="T534" s="688"/>
      <c r="U534" s="688"/>
      <c r="V534" s="689"/>
      <c r="W534" s="37" t="s">
        <v>81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80</v>
      </c>
      <c r="Q535" s="688"/>
      <c r="R535" s="688"/>
      <c r="S535" s="688"/>
      <c r="T535" s="688"/>
      <c r="U535" s="688"/>
      <c r="V535" s="689"/>
      <c r="W535" s="37" t="s">
        <v>69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146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861</v>
      </c>
      <c r="B537" s="54" t="s">
        <v>862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101</v>
      </c>
      <c r="L537" s="32"/>
      <c r="M537" s="33" t="s">
        <v>68</v>
      </c>
      <c r="N537" s="33"/>
      <c r="O537" s="32">
        <v>40</v>
      </c>
      <c r="P537" s="793" t="s">
        <v>863</v>
      </c>
      <c r="Q537" s="678"/>
      <c r="R537" s="678"/>
      <c r="S537" s="678"/>
      <c r="T537" s="679"/>
      <c r="U537" s="34"/>
      <c r="V537" s="34"/>
      <c r="W537" s="35" t="s">
        <v>69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864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865</v>
      </c>
      <c r="B538" s="54" t="s">
        <v>866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101</v>
      </c>
      <c r="L538" s="32"/>
      <c r="M538" s="33" t="s">
        <v>68</v>
      </c>
      <c r="N538" s="33"/>
      <c r="O538" s="32">
        <v>40</v>
      </c>
      <c r="P538" s="895" t="s">
        <v>867</v>
      </c>
      <c r="Q538" s="678"/>
      <c r="R538" s="678"/>
      <c r="S538" s="678"/>
      <c r="T538" s="679"/>
      <c r="U538" s="34"/>
      <c r="V538" s="34"/>
      <c r="W538" s="35" t="s">
        <v>69</v>
      </c>
      <c r="X538" s="669">
        <v>70</v>
      </c>
      <c r="Y538" s="670">
        <f t="shared" si="83"/>
        <v>71.400000000000006</v>
      </c>
      <c r="Z538" s="36">
        <f>IFERROR(IF(Y538=0,"",ROUNDUP(Y538/H538,0)*0.00902),"")</f>
        <v>0.15334</v>
      </c>
      <c r="AA538" s="56"/>
      <c r="AB538" s="57"/>
      <c r="AC538" s="617" t="s">
        <v>868</v>
      </c>
      <c r="AG538" s="64"/>
      <c r="AJ538" s="68"/>
      <c r="AK538" s="68">
        <v>0</v>
      </c>
      <c r="BB538" s="618" t="s">
        <v>1</v>
      </c>
      <c r="BM538" s="64">
        <f t="shared" si="84"/>
        <v>74.499999999999986</v>
      </c>
      <c r="BN538" s="64">
        <f t="shared" si="85"/>
        <v>75.989999999999995</v>
      </c>
      <c r="BO538" s="64">
        <f t="shared" si="86"/>
        <v>0.12626262626262624</v>
      </c>
      <c r="BP538" s="64">
        <f t="shared" si="87"/>
        <v>0.12878787878787878</v>
      </c>
    </row>
    <row r="539" spans="1:68" ht="27" hidden="1" customHeight="1" x14ac:dyDescent="0.25">
      <c r="A539" s="54" t="s">
        <v>869</v>
      </c>
      <c r="B539" s="54" t="s">
        <v>870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101</v>
      </c>
      <c r="L539" s="32"/>
      <c r="M539" s="33" t="s">
        <v>68</v>
      </c>
      <c r="N539" s="33"/>
      <c r="O539" s="32">
        <v>45</v>
      </c>
      <c r="P539" s="749" t="s">
        <v>871</v>
      </c>
      <c r="Q539" s="678"/>
      <c r="R539" s="678"/>
      <c r="S539" s="678"/>
      <c r="T539" s="679"/>
      <c r="U539" s="34"/>
      <c r="V539" s="34"/>
      <c r="W539" s="35" t="s">
        <v>69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872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873</v>
      </c>
      <c r="B540" s="54" t="s">
        <v>874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101</v>
      </c>
      <c r="L540" s="32"/>
      <c r="M540" s="33" t="s">
        <v>68</v>
      </c>
      <c r="N540" s="33"/>
      <c r="O540" s="32">
        <v>45</v>
      </c>
      <c r="P540" s="899" t="s">
        <v>875</v>
      </c>
      <c r="Q540" s="678"/>
      <c r="R540" s="678"/>
      <c r="S540" s="678"/>
      <c r="T540" s="679"/>
      <c r="U540" s="34"/>
      <c r="V540" s="34"/>
      <c r="W540" s="35" t="s">
        <v>69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876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877</v>
      </c>
      <c r="B541" s="54" t="s">
        <v>878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101</v>
      </c>
      <c r="L541" s="32"/>
      <c r="M541" s="33" t="s">
        <v>68</v>
      </c>
      <c r="N541" s="33"/>
      <c r="O541" s="32">
        <v>45</v>
      </c>
      <c r="P541" s="942" t="s">
        <v>879</v>
      </c>
      <c r="Q541" s="678"/>
      <c r="R541" s="678"/>
      <c r="S541" s="678"/>
      <c r="T541" s="679"/>
      <c r="U541" s="34"/>
      <c r="V541" s="34"/>
      <c r="W541" s="35" t="s">
        <v>69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880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881</v>
      </c>
      <c r="B542" s="54" t="s">
        <v>882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149</v>
      </c>
      <c r="L542" s="32"/>
      <c r="M542" s="33" t="s">
        <v>68</v>
      </c>
      <c r="N542" s="33"/>
      <c r="O542" s="32">
        <v>40</v>
      </c>
      <c r="P542" s="725" t="s">
        <v>883</v>
      </c>
      <c r="Q542" s="678"/>
      <c r="R542" s="678"/>
      <c r="S542" s="678"/>
      <c r="T542" s="679"/>
      <c r="U542" s="34"/>
      <c r="V542" s="34"/>
      <c r="W542" s="35" t="s">
        <v>69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864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884</v>
      </c>
      <c r="B543" s="54" t="s">
        <v>885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149</v>
      </c>
      <c r="L543" s="32"/>
      <c r="M543" s="33" t="s">
        <v>68</v>
      </c>
      <c r="N543" s="33"/>
      <c r="O543" s="32">
        <v>40</v>
      </c>
      <c r="P543" s="791" t="s">
        <v>886</v>
      </c>
      <c r="Q543" s="678"/>
      <c r="R543" s="678"/>
      <c r="S543" s="678"/>
      <c r="T543" s="679"/>
      <c r="U543" s="34"/>
      <c r="V543" s="34"/>
      <c r="W543" s="35" t="s">
        <v>69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868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80</v>
      </c>
      <c r="Q544" s="688"/>
      <c r="R544" s="688"/>
      <c r="S544" s="688"/>
      <c r="T544" s="688"/>
      <c r="U544" s="688"/>
      <c r="V544" s="689"/>
      <c r="W544" s="37" t="s">
        <v>81</v>
      </c>
      <c r="X544" s="671">
        <f>IFERROR(X537/H537,"0")+IFERROR(X538/H538,"0")+IFERROR(X539/H539,"0")+IFERROR(X540/H540,"0")+IFERROR(X541/H541,"0")+IFERROR(X542/H542,"0")+IFERROR(X543/H543,"0")</f>
        <v>16.666666666666664</v>
      </c>
      <c r="Y544" s="671">
        <f>IFERROR(Y537/H537,"0")+IFERROR(Y538/H538,"0")+IFERROR(Y539/H539,"0")+IFERROR(Y540/H540,"0")+IFERROR(Y541/H541,"0")+IFERROR(Y542/H542,"0")+IFERROR(Y543/H543,"0")</f>
        <v>17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0.15334</v>
      </c>
      <c r="AA544" s="672"/>
      <c r="AB544" s="672"/>
      <c r="AC544" s="672"/>
    </row>
    <row r="545" spans="1:68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80</v>
      </c>
      <c r="Q545" s="688"/>
      <c r="R545" s="688"/>
      <c r="S545" s="688"/>
      <c r="T545" s="688"/>
      <c r="U545" s="688"/>
      <c r="V545" s="689"/>
      <c r="W545" s="37" t="s">
        <v>69</v>
      </c>
      <c r="X545" s="671">
        <f>IFERROR(SUM(X537:X543),"0")</f>
        <v>70</v>
      </c>
      <c r="Y545" s="671">
        <f>IFERROR(SUM(Y537:Y543),"0")</f>
        <v>71.400000000000006</v>
      </c>
      <c r="Z545" s="37"/>
      <c r="AA545" s="672"/>
      <c r="AB545" s="672"/>
      <c r="AC545" s="672"/>
    </row>
    <row r="546" spans="1:68" ht="14.25" hidden="1" customHeight="1" x14ac:dyDescent="0.25">
      <c r="A546" s="675" t="s">
        <v>64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887</v>
      </c>
      <c r="B547" s="54" t="s">
        <v>888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93</v>
      </c>
      <c r="L547" s="32"/>
      <c r="M547" s="33" t="s">
        <v>103</v>
      </c>
      <c r="N547" s="33"/>
      <c r="O547" s="32">
        <v>40</v>
      </c>
      <c r="P547" s="981" t="s">
        <v>889</v>
      </c>
      <c r="Q547" s="678"/>
      <c r="R547" s="678"/>
      <c r="S547" s="678"/>
      <c r="T547" s="679"/>
      <c r="U547" s="34"/>
      <c r="V547" s="34"/>
      <c r="W547" s="35" t="s">
        <v>69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890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887</v>
      </c>
      <c r="B548" s="54" t="s">
        <v>891</v>
      </c>
      <c r="C548" s="31">
        <v>4301051887</v>
      </c>
      <c r="D548" s="673">
        <v>4640242180533</v>
      </c>
      <c r="E548" s="674"/>
      <c r="F548" s="668">
        <v>1.3</v>
      </c>
      <c r="G548" s="32">
        <v>6</v>
      </c>
      <c r="H548" s="668">
        <v>7.8</v>
      </c>
      <c r="I548" s="668">
        <v>8.3190000000000008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45</v>
      </c>
      <c r="P548" s="785" t="s">
        <v>892</v>
      </c>
      <c r="Q548" s="678"/>
      <c r="R548" s="678"/>
      <c r="S548" s="678"/>
      <c r="T548" s="679"/>
      <c r="U548" s="34"/>
      <c r="V548" s="34"/>
      <c r="W548" s="35" t="s">
        <v>69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890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887</v>
      </c>
      <c r="B549" s="54" t="s">
        <v>893</v>
      </c>
      <c r="C549" s="31">
        <v>4301052046</v>
      </c>
      <c r="D549" s="673">
        <v>4640242180533</v>
      </c>
      <c r="E549" s="674"/>
      <c r="F549" s="668">
        <v>1.5</v>
      </c>
      <c r="G549" s="32">
        <v>6</v>
      </c>
      <c r="H549" s="668">
        <v>9</v>
      </c>
      <c r="I549" s="668">
        <v>9.5190000000000001</v>
      </c>
      <c r="J549" s="32">
        <v>64</v>
      </c>
      <c r="K549" s="32" t="s">
        <v>93</v>
      </c>
      <c r="L549" s="32"/>
      <c r="M549" s="33" t="s">
        <v>131</v>
      </c>
      <c r="N549" s="33"/>
      <c r="O549" s="32">
        <v>45</v>
      </c>
      <c r="P549" s="700" t="s">
        <v>892</v>
      </c>
      <c r="Q549" s="678"/>
      <c r="R549" s="678"/>
      <c r="S549" s="678"/>
      <c r="T549" s="679"/>
      <c r="U549" s="34"/>
      <c r="V549" s="34"/>
      <c r="W549" s="35" t="s">
        <v>69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890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894</v>
      </c>
      <c r="B550" s="54" t="s">
        <v>895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93</v>
      </c>
      <c r="L550" s="32"/>
      <c r="M550" s="33" t="s">
        <v>103</v>
      </c>
      <c r="N550" s="33"/>
      <c r="O550" s="32">
        <v>45</v>
      </c>
      <c r="P550" s="738" t="s">
        <v>896</v>
      </c>
      <c r="Q550" s="678"/>
      <c r="R550" s="678"/>
      <c r="S550" s="678"/>
      <c r="T550" s="679"/>
      <c r="U550" s="34"/>
      <c r="V550" s="34"/>
      <c r="W550" s="35" t="s">
        <v>69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897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898</v>
      </c>
      <c r="B551" s="54" t="s">
        <v>899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67</v>
      </c>
      <c r="L551" s="32"/>
      <c r="M551" s="33" t="s">
        <v>131</v>
      </c>
      <c r="N551" s="33"/>
      <c r="O551" s="32">
        <v>45</v>
      </c>
      <c r="P551" s="970" t="s">
        <v>900</v>
      </c>
      <c r="Q551" s="678"/>
      <c r="R551" s="678"/>
      <c r="S551" s="678"/>
      <c r="T551" s="679"/>
      <c r="U551" s="34"/>
      <c r="V551" s="34"/>
      <c r="W551" s="35" t="s">
        <v>69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890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901</v>
      </c>
      <c r="B552" s="54" t="s">
        <v>902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67</v>
      </c>
      <c r="L552" s="32"/>
      <c r="M552" s="33" t="s">
        <v>131</v>
      </c>
      <c r="N552" s="33"/>
      <c r="O552" s="32">
        <v>45</v>
      </c>
      <c r="P552" s="720" t="s">
        <v>903</v>
      </c>
      <c r="Q552" s="678"/>
      <c r="R552" s="678"/>
      <c r="S552" s="678"/>
      <c r="T552" s="679"/>
      <c r="U552" s="34"/>
      <c r="V552" s="34"/>
      <c r="W552" s="35" t="s">
        <v>69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897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hidden="1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80</v>
      </c>
      <c r="Q553" s="688"/>
      <c r="R553" s="688"/>
      <c r="S553" s="688"/>
      <c r="T553" s="688"/>
      <c r="U553" s="688"/>
      <c r="V553" s="689"/>
      <c r="W553" s="37" t="s">
        <v>81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hidden="1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80</v>
      </c>
      <c r="Q554" s="688"/>
      <c r="R554" s="688"/>
      <c r="S554" s="688"/>
      <c r="T554" s="688"/>
      <c r="U554" s="688"/>
      <c r="V554" s="689"/>
      <c r="W554" s="37" t="s">
        <v>69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hidden="1" customHeight="1" x14ac:dyDescent="0.25">
      <c r="A555" s="675" t="s">
        <v>172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904</v>
      </c>
      <c r="B556" s="54" t="s">
        <v>905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93</v>
      </c>
      <c r="L556" s="32"/>
      <c r="M556" s="33" t="s">
        <v>68</v>
      </c>
      <c r="N556" s="33"/>
      <c r="O556" s="32">
        <v>40</v>
      </c>
      <c r="P556" s="875" t="s">
        <v>906</v>
      </c>
      <c r="Q556" s="678"/>
      <c r="R556" s="678"/>
      <c r="S556" s="678"/>
      <c r="T556" s="679"/>
      <c r="U556" s="34"/>
      <c r="V556" s="34"/>
      <c r="W556" s="35" t="s">
        <v>69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907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904</v>
      </c>
      <c r="B557" s="54" t="s">
        <v>908</v>
      </c>
      <c r="C557" s="31">
        <v>4301060485</v>
      </c>
      <c r="D557" s="673">
        <v>4640242180120</v>
      </c>
      <c r="E557" s="674"/>
      <c r="F557" s="668">
        <v>1.3</v>
      </c>
      <c r="G557" s="32">
        <v>6</v>
      </c>
      <c r="H557" s="668">
        <v>7.8</v>
      </c>
      <c r="I557" s="668">
        <v>8.2349999999999994</v>
      </c>
      <c r="J557" s="32">
        <v>64</v>
      </c>
      <c r="K557" s="32" t="s">
        <v>93</v>
      </c>
      <c r="L557" s="32"/>
      <c r="M557" s="33" t="s">
        <v>103</v>
      </c>
      <c r="N557" s="33"/>
      <c r="O557" s="32">
        <v>40</v>
      </c>
      <c r="P557" s="976" t="s">
        <v>909</v>
      </c>
      <c r="Q557" s="678"/>
      <c r="R557" s="678"/>
      <c r="S557" s="678"/>
      <c r="T557" s="679"/>
      <c r="U557" s="34"/>
      <c r="V557" s="34"/>
      <c r="W557" s="35" t="s">
        <v>69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907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904</v>
      </c>
      <c r="B558" s="54" t="s">
        <v>910</v>
      </c>
      <c r="C558" s="31">
        <v>4301060496</v>
      </c>
      <c r="D558" s="673">
        <v>4640242180120</v>
      </c>
      <c r="E558" s="674"/>
      <c r="F558" s="668">
        <v>1.5</v>
      </c>
      <c r="G558" s="32">
        <v>6</v>
      </c>
      <c r="H558" s="668">
        <v>9</v>
      </c>
      <c r="I558" s="668">
        <v>9.4350000000000005</v>
      </c>
      <c r="J558" s="32">
        <v>64</v>
      </c>
      <c r="K558" s="32" t="s">
        <v>93</v>
      </c>
      <c r="L558" s="32"/>
      <c r="M558" s="33" t="s">
        <v>131</v>
      </c>
      <c r="N558" s="33"/>
      <c r="O558" s="32">
        <v>40</v>
      </c>
      <c r="P558" s="866" t="s">
        <v>911</v>
      </c>
      <c r="Q558" s="678"/>
      <c r="R558" s="678"/>
      <c r="S558" s="678"/>
      <c r="T558" s="679"/>
      <c r="U558" s="34"/>
      <c r="V558" s="34"/>
      <c r="W558" s="35" t="s">
        <v>69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907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912</v>
      </c>
      <c r="B559" s="54" t="s">
        <v>913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93</v>
      </c>
      <c r="L559" s="32"/>
      <c r="M559" s="33" t="s">
        <v>68</v>
      </c>
      <c r="N559" s="33"/>
      <c r="O559" s="32">
        <v>40</v>
      </c>
      <c r="P559" s="904" t="s">
        <v>914</v>
      </c>
      <c r="Q559" s="678"/>
      <c r="R559" s="678"/>
      <c r="S559" s="678"/>
      <c r="T559" s="679"/>
      <c r="U559" s="34"/>
      <c r="V559" s="34"/>
      <c r="W559" s="35" t="s">
        <v>69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915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912</v>
      </c>
      <c r="B560" s="54" t="s">
        <v>916</v>
      </c>
      <c r="C560" s="31">
        <v>4301060486</v>
      </c>
      <c r="D560" s="673">
        <v>4640242180137</v>
      </c>
      <c r="E560" s="674"/>
      <c r="F560" s="668">
        <v>1.3</v>
      </c>
      <c r="G560" s="32">
        <v>6</v>
      </c>
      <c r="H560" s="668">
        <v>7.8</v>
      </c>
      <c r="I560" s="668">
        <v>8.2349999999999994</v>
      </c>
      <c r="J560" s="32">
        <v>64</v>
      </c>
      <c r="K560" s="32" t="s">
        <v>93</v>
      </c>
      <c r="L560" s="32"/>
      <c r="M560" s="33" t="s">
        <v>103</v>
      </c>
      <c r="N560" s="33"/>
      <c r="O560" s="32">
        <v>40</v>
      </c>
      <c r="P560" s="931" t="s">
        <v>917</v>
      </c>
      <c r="Q560" s="678"/>
      <c r="R560" s="678"/>
      <c r="S560" s="678"/>
      <c r="T560" s="679"/>
      <c r="U560" s="34"/>
      <c r="V560" s="34"/>
      <c r="W560" s="35" t="s">
        <v>69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915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912</v>
      </c>
      <c r="B561" s="54" t="s">
        <v>918</v>
      </c>
      <c r="C561" s="31">
        <v>4301060498</v>
      </c>
      <c r="D561" s="673">
        <v>4640242180137</v>
      </c>
      <c r="E561" s="674"/>
      <c r="F561" s="668">
        <v>1.5</v>
      </c>
      <c r="G561" s="32">
        <v>6</v>
      </c>
      <c r="H561" s="668">
        <v>9</v>
      </c>
      <c r="I561" s="668">
        <v>9.4350000000000005</v>
      </c>
      <c r="J561" s="32">
        <v>64</v>
      </c>
      <c r="K561" s="32" t="s">
        <v>93</v>
      </c>
      <c r="L561" s="32"/>
      <c r="M561" s="33" t="s">
        <v>131</v>
      </c>
      <c r="N561" s="33"/>
      <c r="O561" s="32">
        <v>40</v>
      </c>
      <c r="P561" s="890" t="s">
        <v>919</v>
      </c>
      <c r="Q561" s="678"/>
      <c r="R561" s="678"/>
      <c r="S561" s="678"/>
      <c r="T561" s="679"/>
      <c r="U561" s="34"/>
      <c r="V561" s="34"/>
      <c r="W561" s="35" t="s">
        <v>69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915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80</v>
      </c>
      <c r="Q562" s="688"/>
      <c r="R562" s="688"/>
      <c r="S562" s="688"/>
      <c r="T562" s="688"/>
      <c r="U562" s="688"/>
      <c r="V562" s="689"/>
      <c r="W562" s="37" t="s">
        <v>81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80</v>
      </c>
      <c r="Q563" s="688"/>
      <c r="R563" s="688"/>
      <c r="S563" s="688"/>
      <c r="T563" s="688"/>
      <c r="U563" s="688"/>
      <c r="V563" s="689"/>
      <c r="W563" s="37" t="s">
        <v>69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920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90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921</v>
      </c>
      <c r="B566" s="54" t="s">
        <v>922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93</v>
      </c>
      <c r="L566" s="32"/>
      <c r="M566" s="33" t="s">
        <v>94</v>
      </c>
      <c r="N566" s="33"/>
      <c r="O566" s="32">
        <v>55</v>
      </c>
      <c r="P566" s="915" t="s">
        <v>923</v>
      </c>
      <c r="Q566" s="678"/>
      <c r="R566" s="678"/>
      <c r="S566" s="678"/>
      <c r="T566" s="679"/>
      <c r="U566" s="34"/>
      <c r="V566" s="34"/>
      <c r="W566" s="35" t="s">
        <v>69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924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925</v>
      </c>
      <c r="B567" s="54" t="s">
        <v>926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93</v>
      </c>
      <c r="L567" s="32"/>
      <c r="M567" s="33" t="s">
        <v>94</v>
      </c>
      <c r="N567" s="33"/>
      <c r="O567" s="32">
        <v>55</v>
      </c>
      <c r="P567" s="954" t="s">
        <v>927</v>
      </c>
      <c r="Q567" s="678"/>
      <c r="R567" s="678"/>
      <c r="S567" s="678"/>
      <c r="T567" s="679"/>
      <c r="U567" s="34"/>
      <c r="V567" s="34"/>
      <c r="W567" s="35" t="s">
        <v>69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928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80</v>
      </c>
      <c r="Q568" s="688"/>
      <c r="R568" s="688"/>
      <c r="S568" s="688"/>
      <c r="T568" s="688"/>
      <c r="U568" s="688"/>
      <c r="V568" s="689"/>
      <c r="W568" s="37" t="s">
        <v>81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80</v>
      </c>
      <c r="Q569" s="688"/>
      <c r="R569" s="688"/>
      <c r="S569" s="688"/>
      <c r="T569" s="688"/>
      <c r="U569" s="688"/>
      <c r="V569" s="689"/>
      <c r="W569" s="37" t="s">
        <v>69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135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929</v>
      </c>
      <c r="B571" s="54" t="s">
        <v>930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93</v>
      </c>
      <c r="L571" s="32"/>
      <c r="M571" s="33" t="s">
        <v>94</v>
      </c>
      <c r="N571" s="33"/>
      <c r="O571" s="32">
        <v>50</v>
      </c>
      <c r="P571" s="726" t="s">
        <v>931</v>
      </c>
      <c r="Q571" s="678"/>
      <c r="R571" s="678"/>
      <c r="S571" s="678"/>
      <c r="T571" s="679"/>
      <c r="U571" s="34"/>
      <c r="V571" s="34"/>
      <c r="W571" s="35" t="s">
        <v>69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932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80</v>
      </c>
      <c r="Q572" s="688"/>
      <c r="R572" s="688"/>
      <c r="S572" s="688"/>
      <c r="T572" s="688"/>
      <c r="U572" s="688"/>
      <c r="V572" s="689"/>
      <c r="W572" s="37" t="s">
        <v>81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80</v>
      </c>
      <c r="Q573" s="688"/>
      <c r="R573" s="688"/>
      <c r="S573" s="688"/>
      <c r="T573" s="688"/>
      <c r="U573" s="688"/>
      <c r="V573" s="689"/>
      <c r="W573" s="37" t="s">
        <v>69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146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933</v>
      </c>
      <c r="B575" s="54" t="s">
        <v>934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101</v>
      </c>
      <c r="L575" s="32"/>
      <c r="M575" s="33" t="s">
        <v>68</v>
      </c>
      <c r="N575" s="33"/>
      <c r="O575" s="32">
        <v>40</v>
      </c>
      <c r="P575" s="979" t="s">
        <v>935</v>
      </c>
      <c r="Q575" s="678"/>
      <c r="R575" s="678"/>
      <c r="S575" s="678"/>
      <c r="T575" s="679"/>
      <c r="U575" s="34"/>
      <c r="V575" s="34"/>
      <c r="W575" s="35" t="s">
        <v>69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936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80</v>
      </c>
      <c r="Q576" s="688"/>
      <c r="R576" s="688"/>
      <c r="S576" s="688"/>
      <c r="T576" s="688"/>
      <c r="U576" s="688"/>
      <c r="V576" s="689"/>
      <c r="W576" s="37" t="s">
        <v>81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80</v>
      </c>
      <c r="Q577" s="688"/>
      <c r="R577" s="688"/>
      <c r="S577" s="688"/>
      <c r="T577" s="688"/>
      <c r="U577" s="688"/>
      <c r="V577" s="689"/>
      <c r="W577" s="37" t="s">
        <v>69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937</v>
      </c>
      <c r="Q578" s="769"/>
      <c r="R578" s="769"/>
      <c r="S578" s="769"/>
      <c r="T578" s="769"/>
      <c r="U578" s="769"/>
      <c r="V578" s="770"/>
      <c r="W578" s="37" t="s">
        <v>69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4230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4321.8199999999988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938</v>
      </c>
      <c r="Q579" s="769"/>
      <c r="R579" s="769"/>
      <c r="S579" s="769"/>
      <c r="T579" s="769"/>
      <c r="U579" s="769"/>
      <c r="V579" s="770"/>
      <c r="W579" s="37" t="s">
        <v>69</v>
      </c>
      <c r="X579" s="671">
        <f>IFERROR(SUM(BM22:BM575),"0")</f>
        <v>4452.2290323662701</v>
      </c>
      <c r="Y579" s="671">
        <f>IFERROR(SUM(BN22:BN575),"0")</f>
        <v>4548.6099999999988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939</v>
      </c>
      <c r="Q580" s="769"/>
      <c r="R580" s="769"/>
      <c r="S580" s="769"/>
      <c r="T580" s="769"/>
      <c r="U580" s="769"/>
      <c r="V580" s="770"/>
      <c r="W580" s="37" t="s">
        <v>940</v>
      </c>
      <c r="X580" s="38">
        <f>ROUNDUP(SUM(BO22:BO575),0)</f>
        <v>8</v>
      </c>
      <c r="Y580" s="38">
        <f>ROUNDUP(SUM(BP22:BP575),0)</f>
        <v>8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941</v>
      </c>
      <c r="Q581" s="769"/>
      <c r="R581" s="769"/>
      <c r="S581" s="769"/>
      <c r="T581" s="769"/>
      <c r="U581" s="769"/>
      <c r="V581" s="770"/>
      <c r="W581" s="37" t="s">
        <v>69</v>
      </c>
      <c r="X581" s="671">
        <f>GrossWeightTotal+PalletQtyTotal*25</f>
        <v>4652.2290323662701</v>
      </c>
      <c r="Y581" s="671">
        <f>GrossWeightTotalR+PalletQtyTotalR*25</f>
        <v>4748.6099999999988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942</v>
      </c>
      <c r="Q582" s="769"/>
      <c r="R582" s="769"/>
      <c r="S582" s="769"/>
      <c r="T582" s="769"/>
      <c r="U582" s="769"/>
      <c r="V582" s="770"/>
      <c r="W582" s="37" t="s">
        <v>940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517.1489160611967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529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943</v>
      </c>
      <c r="Q583" s="769"/>
      <c r="R583" s="769"/>
      <c r="S583" s="769"/>
      <c r="T583" s="769"/>
      <c r="U583" s="769"/>
      <c r="V583" s="770"/>
      <c r="W583" s="39" t="s">
        <v>944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8.6480900000000016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945</v>
      </c>
      <c r="B585" s="666" t="s">
        <v>63</v>
      </c>
      <c r="C585" s="682" t="s">
        <v>88</v>
      </c>
      <c r="D585" s="812"/>
      <c r="E585" s="812"/>
      <c r="F585" s="812"/>
      <c r="G585" s="812"/>
      <c r="H585" s="813"/>
      <c r="I585" s="682" t="s">
        <v>288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565</v>
      </c>
      <c r="W585" s="813"/>
      <c r="X585" s="682" t="s">
        <v>646</v>
      </c>
      <c r="Y585" s="812"/>
      <c r="Z585" s="812"/>
      <c r="AA585" s="813"/>
      <c r="AB585" s="666" t="s">
        <v>721</v>
      </c>
      <c r="AC585" s="682" t="s">
        <v>821</v>
      </c>
      <c r="AD585" s="813"/>
      <c r="AF585" s="667"/>
    </row>
    <row r="586" spans="1:32" ht="14.25" customHeight="1" thickTop="1" x14ac:dyDescent="0.2">
      <c r="A586" s="879" t="s">
        <v>946</v>
      </c>
      <c r="B586" s="682" t="s">
        <v>63</v>
      </c>
      <c r="C586" s="682" t="s">
        <v>89</v>
      </c>
      <c r="D586" s="682" t="s">
        <v>112</v>
      </c>
      <c r="E586" s="682" t="s">
        <v>180</v>
      </c>
      <c r="F586" s="682" t="s">
        <v>211</v>
      </c>
      <c r="G586" s="682" t="s">
        <v>256</v>
      </c>
      <c r="H586" s="682" t="s">
        <v>88</v>
      </c>
      <c r="I586" s="682" t="s">
        <v>289</v>
      </c>
      <c r="J586" s="682" t="s">
        <v>317</v>
      </c>
      <c r="K586" s="682" t="s">
        <v>378</v>
      </c>
      <c r="L586" s="682" t="s">
        <v>403</v>
      </c>
      <c r="M586" s="682" t="s">
        <v>421</v>
      </c>
      <c r="N586" s="667"/>
      <c r="O586" s="682" t="s">
        <v>425</v>
      </c>
      <c r="P586" s="682" t="s">
        <v>434</v>
      </c>
      <c r="Q586" s="682" t="s">
        <v>450</v>
      </c>
      <c r="R586" s="682" t="s">
        <v>460</v>
      </c>
      <c r="S586" s="682" t="s">
        <v>467</v>
      </c>
      <c r="T586" s="682" t="s">
        <v>475</v>
      </c>
      <c r="U586" s="682" t="s">
        <v>552</v>
      </c>
      <c r="V586" s="682" t="s">
        <v>566</v>
      </c>
      <c r="W586" s="682" t="s">
        <v>607</v>
      </c>
      <c r="X586" s="682" t="s">
        <v>647</v>
      </c>
      <c r="Y586" s="682" t="s">
        <v>686</v>
      </c>
      <c r="Z586" s="682" t="s">
        <v>706</v>
      </c>
      <c r="AA586" s="682" t="s">
        <v>714</v>
      </c>
      <c r="AB586" s="682" t="s">
        <v>721</v>
      </c>
      <c r="AC586" s="682" t="s">
        <v>821</v>
      </c>
      <c r="AD586" s="682" t="s">
        <v>920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947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21.6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172.8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158.4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75.600000000000009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0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1576.1599999999999</v>
      </c>
      <c r="U588" s="46">
        <f>IFERROR(Y349*1,"0")+IFERROR(Y353*1,"0")+IFERROR(Y354*1,"0")+IFERROR(Y355*1,"0")</f>
        <v>56.699999999999996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1305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90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32.400000000000006</v>
      </c>
      <c r="Y588" s="46">
        <f>IFERROR(Y438*1,"0")+IFERROR(Y439*1,"0")+IFERROR(Y443*1,"0")+IFERROR(Y444*1,"0")+IFERROR(Y445*1,"0")+IFERROR(Y446*1,"0")</f>
        <v>21.6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644.16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167.4</v>
      </c>
      <c r="AD588" s="46">
        <f>IFERROR(Y566*1,"0")+IFERROR(Y567*1,"0")+IFERROR(Y571*1,"0")+IFERROR(Y575*1,"0")</f>
        <v>0</v>
      </c>
      <c r="AF588" s="667"/>
    </row>
  </sheetData>
  <sheetProtection algorithmName="SHA-512" hashValue="z7tZXVIBGfnDq94nD/KU8YcMbvACk4+WrEMztJ0jdULU3XpFzx42CUMTNup1dVaXJmOc5lsISepa9sNG5y9GOw==" saltValue="LltEXMGFSH2/ns7VCrJPTQ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00,00"/>
        <filter val="1,85"/>
        <filter val="10,00"/>
        <filter val="100,00"/>
        <filter val="12,04"/>
        <filter val="13,16"/>
        <filter val="130,00"/>
        <filter val="150,00"/>
        <filter val="16,67"/>
        <filter val="160,00"/>
        <filter val="166,67"/>
        <filter val="190,00"/>
        <filter val="2,78"/>
        <filter val="20,00"/>
        <filter val="200,00"/>
        <filter val="270,00"/>
        <filter val="3,70"/>
        <filter val="30,00"/>
        <filter val="30,30"/>
        <filter val="35,71"/>
        <filter val="37,88"/>
        <filter val="4 230,00"/>
        <filter val="4 452,23"/>
        <filter val="4 652,23"/>
        <filter val="40,00"/>
        <filter val="46,00"/>
        <filter val="5,56"/>
        <filter val="5,95"/>
        <filter val="50,00"/>
        <filter val="500,00"/>
        <filter val="51,14"/>
        <filter val="517,15"/>
        <filter val="6,17"/>
        <filter val="6,48"/>
        <filter val="60,00"/>
        <filter val="600,00"/>
        <filter val="690,00"/>
        <filter val="7,50"/>
        <filter val="70,00"/>
        <filter val="8"/>
        <filter val="8,33"/>
        <filter val="80,00"/>
        <filter val="9,26"/>
        <filter val="90,00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89 X107 X269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54 X61 X124 X306 X362 X364 X367 X37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52"/>
    </row>
    <row r="3" spans="2:8" x14ac:dyDescent="0.2">
      <c r="B3" s="47" t="s">
        <v>949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950</v>
      </c>
      <c r="D6" s="47" t="s">
        <v>951</v>
      </c>
      <c r="E6" s="47"/>
    </row>
    <row r="8" spans="2:8" x14ac:dyDescent="0.2">
      <c r="B8" s="47" t="s">
        <v>19</v>
      </c>
      <c r="C8" s="47" t="s">
        <v>950</v>
      </c>
      <c r="D8" s="47"/>
      <c r="E8" s="47"/>
    </row>
    <row r="10" spans="2:8" x14ac:dyDescent="0.2">
      <c r="B10" s="47" t="s">
        <v>952</v>
      </c>
      <c r="C10" s="47"/>
      <c r="D10" s="47"/>
      <c r="E10" s="47"/>
    </row>
    <row r="11" spans="2:8" x14ac:dyDescent="0.2">
      <c r="B11" s="47" t="s">
        <v>953</v>
      </c>
      <c r="C11" s="47"/>
      <c r="D11" s="47"/>
      <c r="E11" s="47"/>
    </row>
    <row r="12" spans="2:8" x14ac:dyDescent="0.2">
      <c r="B12" s="47" t="s">
        <v>954</v>
      </c>
      <c r="C12" s="47"/>
      <c r="D12" s="47"/>
      <c r="E12" s="47"/>
    </row>
    <row r="13" spans="2:8" x14ac:dyDescent="0.2">
      <c r="B13" s="47" t="s">
        <v>955</v>
      </c>
      <c r="C13" s="47"/>
      <c r="D13" s="47"/>
      <c r="E13" s="47"/>
    </row>
    <row r="14" spans="2:8" x14ac:dyDescent="0.2">
      <c r="B14" s="47" t="s">
        <v>956</v>
      </c>
      <c r="C14" s="47"/>
      <c r="D14" s="47"/>
      <c r="E14" s="47"/>
    </row>
    <row r="15" spans="2:8" x14ac:dyDescent="0.2">
      <c r="B15" s="47" t="s">
        <v>957</v>
      </c>
      <c r="C15" s="47"/>
      <c r="D15" s="47"/>
      <c r="E15" s="47"/>
    </row>
    <row r="16" spans="2:8" x14ac:dyDescent="0.2">
      <c r="B16" s="47" t="s">
        <v>958</v>
      </c>
      <c r="C16" s="47"/>
      <c r="D16" s="47"/>
      <c r="E16" s="47"/>
    </row>
    <row r="17" spans="2:5" x14ac:dyDescent="0.2">
      <c r="B17" s="47" t="s">
        <v>959</v>
      </c>
      <c r="C17" s="47"/>
      <c r="D17" s="47"/>
      <c r="E17" s="47"/>
    </row>
    <row r="18" spans="2:5" x14ac:dyDescent="0.2">
      <c r="B18" s="47" t="s">
        <v>960</v>
      </c>
      <c r="C18" s="47"/>
      <c r="D18" s="47"/>
      <c r="E18" s="47"/>
    </row>
    <row r="19" spans="2:5" x14ac:dyDescent="0.2">
      <c r="B19" s="47" t="s">
        <v>961</v>
      </c>
      <c r="C19" s="47"/>
      <c r="D19" s="47"/>
      <c r="E19" s="47"/>
    </row>
    <row r="20" spans="2:5" x14ac:dyDescent="0.2">
      <c r="B20" s="47" t="s">
        <v>962</v>
      </c>
      <c r="C20" s="47"/>
      <c r="D20" s="47"/>
      <c r="E20" s="47"/>
    </row>
  </sheetData>
  <sheetProtection algorithmName="SHA-512" hashValue="aiLJhbRMTMKtip857T/BZ2lxr2OT6YWzhyr3Xj7x0e2jHKok5nxKaNN/sITdUkdMPVmQs0MAT1X+BXNyRTDvfA==" saltValue="6YC1VC/vYnXca13X9ifD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2025-04-01T11:02:43Z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