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BA294E-31D3-4234-B086-76E3648986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Y173" i="1" s="1"/>
  <c r="P171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Y161" i="1" s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115" i="1" l="1"/>
  <c r="BN115" i="1"/>
  <c r="Z115" i="1"/>
  <c r="BP123" i="1"/>
  <c r="BN123" i="1"/>
  <c r="Z123" i="1"/>
  <c r="BP147" i="1"/>
  <c r="BN147" i="1"/>
  <c r="Z147" i="1"/>
  <c r="BP183" i="1"/>
  <c r="BN183" i="1"/>
  <c r="Z183" i="1"/>
  <c r="BP214" i="1"/>
  <c r="BN214" i="1"/>
  <c r="Z214" i="1"/>
  <c r="BP247" i="1"/>
  <c r="BN247" i="1"/>
  <c r="Z247" i="1"/>
  <c r="BP306" i="1"/>
  <c r="BN306" i="1"/>
  <c r="Z306" i="1"/>
  <c r="BP338" i="1"/>
  <c r="BN338" i="1"/>
  <c r="Z338" i="1"/>
  <c r="BP367" i="1"/>
  <c r="BN367" i="1"/>
  <c r="Z367" i="1"/>
  <c r="BP424" i="1"/>
  <c r="BN424" i="1"/>
  <c r="Z424" i="1"/>
  <c r="BP471" i="1"/>
  <c r="BN471" i="1"/>
  <c r="Z471" i="1"/>
  <c r="BP481" i="1"/>
  <c r="BN481" i="1"/>
  <c r="Z481" i="1"/>
  <c r="Z38" i="1"/>
  <c r="BN38" i="1"/>
  <c r="D588" i="1"/>
  <c r="Z59" i="1"/>
  <c r="BN59" i="1"/>
  <c r="Z71" i="1"/>
  <c r="BN71" i="1"/>
  <c r="BP75" i="1"/>
  <c r="BN75" i="1"/>
  <c r="BP100" i="1"/>
  <c r="BN100" i="1"/>
  <c r="Z100" i="1"/>
  <c r="BP122" i="1"/>
  <c r="BN122" i="1"/>
  <c r="Z122" i="1"/>
  <c r="BP126" i="1"/>
  <c r="BN126" i="1"/>
  <c r="Z126" i="1"/>
  <c r="BP176" i="1"/>
  <c r="BN176" i="1"/>
  <c r="Z176" i="1"/>
  <c r="BP202" i="1"/>
  <c r="BN202" i="1"/>
  <c r="Z202" i="1"/>
  <c r="BP231" i="1"/>
  <c r="BN231" i="1"/>
  <c r="Z231" i="1"/>
  <c r="BP268" i="1"/>
  <c r="BN268" i="1"/>
  <c r="Z268" i="1"/>
  <c r="BP316" i="1"/>
  <c r="BN316" i="1"/>
  <c r="Z316" i="1"/>
  <c r="Y350" i="1"/>
  <c r="BP349" i="1"/>
  <c r="BN349" i="1"/>
  <c r="Z349" i="1"/>
  <c r="Z350" i="1" s="1"/>
  <c r="BP353" i="1"/>
  <c r="BN353" i="1"/>
  <c r="Z353" i="1"/>
  <c r="BP393" i="1"/>
  <c r="BN393" i="1"/>
  <c r="Z393" i="1"/>
  <c r="BP427" i="1"/>
  <c r="BN427" i="1"/>
  <c r="Z427" i="1"/>
  <c r="BP472" i="1"/>
  <c r="BN472" i="1"/>
  <c r="Z472" i="1"/>
  <c r="BP508" i="1"/>
  <c r="BN508" i="1"/>
  <c r="Z508" i="1"/>
  <c r="F588" i="1"/>
  <c r="Y128" i="1"/>
  <c r="H588" i="1"/>
  <c r="Y262" i="1"/>
  <c r="J9" i="1"/>
  <c r="BP249" i="1"/>
  <c r="BN249" i="1"/>
  <c r="Z249" i="1"/>
  <c r="BP270" i="1"/>
  <c r="BN270" i="1"/>
  <c r="Z270" i="1"/>
  <c r="BP308" i="1"/>
  <c r="BN308" i="1"/>
  <c r="Z308" i="1"/>
  <c r="BP322" i="1"/>
  <c r="BN322" i="1"/>
  <c r="Z322" i="1"/>
  <c r="Y340" i="1"/>
  <c r="BP335" i="1"/>
  <c r="BN335" i="1"/>
  <c r="Z335" i="1"/>
  <c r="Y339" i="1"/>
  <c r="BP344" i="1"/>
  <c r="BN344" i="1"/>
  <c r="Z344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F9" i="1"/>
  <c r="F10" i="1"/>
  <c r="Z22" i="1"/>
  <c r="BN22" i="1"/>
  <c r="X582" i="1"/>
  <c r="Z36" i="1"/>
  <c r="BN36" i="1"/>
  <c r="Z49" i="1"/>
  <c r="BN49" i="1"/>
  <c r="Z53" i="1"/>
  <c r="BN53" i="1"/>
  <c r="Y63" i="1"/>
  <c r="Z61" i="1"/>
  <c r="BN61" i="1"/>
  <c r="Y69" i="1"/>
  <c r="Z67" i="1"/>
  <c r="BN67" i="1"/>
  <c r="Y77" i="1"/>
  <c r="Z73" i="1"/>
  <c r="BN73" i="1"/>
  <c r="Z81" i="1"/>
  <c r="BN81" i="1"/>
  <c r="E588" i="1"/>
  <c r="Z94" i="1"/>
  <c r="BN94" i="1"/>
  <c r="Z95" i="1"/>
  <c r="BN95" i="1"/>
  <c r="Z96" i="1"/>
  <c r="BN96" i="1"/>
  <c r="Z97" i="1"/>
  <c r="BN97" i="1"/>
  <c r="Z98" i="1"/>
  <c r="BN98" i="1"/>
  <c r="Z107" i="1"/>
  <c r="BN107" i="1"/>
  <c r="Z113" i="1"/>
  <c r="BN113" i="1"/>
  <c r="BP113" i="1"/>
  <c r="Z119" i="1"/>
  <c r="BN119" i="1"/>
  <c r="BP119" i="1"/>
  <c r="Z120" i="1"/>
  <c r="BN120" i="1"/>
  <c r="Z132" i="1"/>
  <c r="BN132" i="1"/>
  <c r="Z143" i="1"/>
  <c r="BN143" i="1"/>
  <c r="Z158" i="1"/>
  <c r="BN158" i="1"/>
  <c r="Z164" i="1"/>
  <c r="BN164" i="1"/>
  <c r="Y167" i="1"/>
  <c r="Z178" i="1"/>
  <c r="BN178" i="1"/>
  <c r="Z181" i="1"/>
  <c r="BN181" i="1"/>
  <c r="Z188" i="1"/>
  <c r="BN188" i="1"/>
  <c r="Z200" i="1"/>
  <c r="BN200" i="1"/>
  <c r="Z204" i="1"/>
  <c r="BN204" i="1"/>
  <c r="Z212" i="1"/>
  <c r="BN212" i="1"/>
  <c r="Z216" i="1"/>
  <c r="BN216" i="1"/>
  <c r="Z229" i="1"/>
  <c r="BN229" i="1"/>
  <c r="Z233" i="1"/>
  <c r="BN233" i="1"/>
  <c r="Z245" i="1"/>
  <c r="BN245" i="1"/>
  <c r="BP261" i="1"/>
  <c r="BN261" i="1"/>
  <c r="Z261" i="1"/>
  <c r="BP266" i="1"/>
  <c r="BN266" i="1"/>
  <c r="Z266" i="1"/>
  <c r="BP299" i="1"/>
  <c r="BN299" i="1"/>
  <c r="Z299" i="1"/>
  <c r="BP304" i="1"/>
  <c r="BN304" i="1"/>
  <c r="Z304" i="1"/>
  <c r="Y318" i="1"/>
  <c r="BP314" i="1"/>
  <c r="BN314" i="1"/>
  <c r="Z314" i="1"/>
  <c r="BP330" i="1"/>
  <c r="BN330" i="1"/>
  <c r="Z330" i="1"/>
  <c r="BP336" i="1"/>
  <c r="BN336" i="1"/>
  <c r="Z336" i="1"/>
  <c r="BP355" i="1"/>
  <c r="BN355" i="1"/>
  <c r="Z355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BP433" i="1"/>
  <c r="BN433" i="1"/>
  <c r="Z433" i="1"/>
  <c r="BP438" i="1"/>
  <c r="BN438" i="1"/>
  <c r="Z438" i="1"/>
  <c r="BP446" i="1"/>
  <c r="BN446" i="1"/>
  <c r="Z446" i="1"/>
  <c r="BP474" i="1"/>
  <c r="BN474" i="1"/>
  <c r="Z474" i="1"/>
  <c r="Y490" i="1"/>
  <c r="Y489" i="1"/>
  <c r="BP485" i="1"/>
  <c r="BN485" i="1"/>
  <c r="Z485" i="1"/>
  <c r="BP487" i="1"/>
  <c r="BN487" i="1"/>
  <c r="Z48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U588" i="1"/>
  <c r="Y357" i="1"/>
  <c r="Y356" i="1"/>
  <c r="Y408" i="1"/>
  <c r="BP443" i="1"/>
  <c r="BN443" i="1"/>
  <c r="Z443" i="1"/>
  <c r="BP469" i="1"/>
  <c r="BN469" i="1"/>
  <c r="Z469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27" i="1"/>
  <c r="Y68" i="1"/>
  <c r="Y91" i="1"/>
  <c r="Y103" i="1"/>
  <c r="Y116" i="1"/>
  <c r="Y140" i="1"/>
  <c r="Y144" i="1"/>
  <c r="Y150" i="1"/>
  <c r="BP179" i="1"/>
  <c r="BN179" i="1"/>
  <c r="Z179" i="1"/>
  <c r="BP182" i="1"/>
  <c r="BN182" i="1"/>
  <c r="Z182" i="1"/>
  <c r="BP199" i="1"/>
  <c r="BN199" i="1"/>
  <c r="Z199" i="1"/>
  <c r="BP215" i="1"/>
  <c r="BN215" i="1"/>
  <c r="Z215" i="1"/>
  <c r="BP228" i="1"/>
  <c r="BN228" i="1"/>
  <c r="Z228" i="1"/>
  <c r="BP232" i="1"/>
  <c r="BN232" i="1"/>
  <c r="Z232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Y291" i="1"/>
  <c r="S588" i="1"/>
  <c r="Y295" i="1"/>
  <c r="Y296" i="1"/>
  <c r="BP294" i="1"/>
  <c r="BN294" i="1"/>
  <c r="Z294" i="1"/>
  <c r="Z295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Y31" i="1"/>
  <c r="Y41" i="1"/>
  <c r="Y45" i="1"/>
  <c r="Y56" i="1"/>
  <c r="Y62" i="1"/>
  <c r="Y78" i="1"/>
  <c r="Y84" i="1"/>
  <c r="Y110" i="1"/>
  <c r="Y129" i="1"/>
  <c r="Y133" i="1"/>
  <c r="Y154" i="1"/>
  <c r="BP153" i="1"/>
  <c r="BN153" i="1"/>
  <c r="Z153" i="1"/>
  <c r="Z154" i="1" s="1"/>
  <c r="Y155" i="1"/>
  <c r="Y162" i="1"/>
  <c r="BP157" i="1"/>
  <c r="BN157" i="1"/>
  <c r="Z157" i="1"/>
  <c r="BP165" i="1"/>
  <c r="BN165" i="1"/>
  <c r="Z165" i="1"/>
  <c r="Z166" i="1" s="1"/>
  <c r="I588" i="1"/>
  <c r="Y172" i="1"/>
  <c r="BP171" i="1"/>
  <c r="BN171" i="1"/>
  <c r="Z171" i="1"/>
  <c r="Z172" i="1" s="1"/>
  <c r="Y185" i="1"/>
  <c r="BP175" i="1"/>
  <c r="BN175" i="1"/>
  <c r="Z175" i="1"/>
  <c r="BP203" i="1"/>
  <c r="BN203" i="1"/>
  <c r="Z203" i="1"/>
  <c r="BP211" i="1"/>
  <c r="BN211" i="1"/>
  <c r="Z211" i="1"/>
  <c r="H9" i="1"/>
  <c r="B588" i="1"/>
  <c r="X579" i="1"/>
  <c r="X580" i="1"/>
  <c r="Z23" i="1"/>
  <c r="BN23" i="1"/>
  <c r="Z25" i="1"/>
  <c r="BN25" i="1"/>
  <c r="Y26" i="1"/>
  <c r="X578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BN106" i="1"/>
  <c r="BP106" i="1"/>
  <c r="Z108" i="1"/>
  <c r="BN108" i="1"/>
  <c r="Y111" i="1"/>
  <c r="Z114" i="1"/>
  <c r="Z116" i="1" s="1"/>
  <c r="BN114" i="1"/>
  <c r="Z121" i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Z139" i="1" s="1"/>
  <c r="BN138" i="1"/>
  <c r="Y139" i="1"/>
  <c r="Z142" i="1"/>
  <c r="Z144" i="1" s="1"/>
  <c r="BN142" i="1"/>
  <c r="BP142" i="1"/>
  <c r="Y149" i="1"/>
  <c r="Z148" i="1"/>
  <c r="Z149" i="1" s="1"/>
  <c r="BN148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Y240" i="1"/>
  <c r="BP238" i="1"/>
  <c r="BN238" i="1"/>
  <c r="Z238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301" i="1"/>
  <c r="BP298" i="1"/>
  <c r="BN298" i="1"/>
  <c r="Z298" i="1"/>
  <c r="BP307" i="1"/>
  <c r="BN307" i="1"/>
  <c r="Z307" i="1"/>
  <c r="BP315" i="1"/>
  <c r="BN315" i="1"/>
  <c r="Z315" i="1"/>
  <c r="BP323" i="1"/>
  <c r="BN323" i="1"/>
  <c r="Z323" i="1"/>
  <c r="BP331" i="1"/>
  <c r="BN331" i="1"/>
  <c r="Z331" i="1"/>
  <c r="BP337" i="1"/>
  <c r="BN337" i="1"/>
  <c r="Z337" i="1"/>
  <c r="Z339" i="1" s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Y448" i="1"/>
  <c r="BP445" i="1"/>
  <c r="BN445" i="1"/>
  <c r="Z445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T588" i="1"/>
  <c r="Y312" i="1"/>
  <c r="Y351" i="1"/>
  <c r="V588" i="1"/>
  <c r="Y371" i="1"/>
  <c r="W588" i="1"/>
  <c r="Y395" i="1"/>
  <c r="Z588" i="1"/>
  <c r="Y454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Z510" i="1" s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18" i="1" l="1"/>
  <c r="Z300" i="1"/>
  <c r="Z447" i="1"/>
  <c r="Z271" i="1"/>
  <c r="Z190" i="1"/>
  <c r="Z110" i="1"/>
  <c r="Z83" i="1"/>
  <c r="Z40" i="1"/>
  <c r="Z395" i="1"/>
  <c r="Z482" i="1"/>
  <c r="Z371" i="1"/>
  <c r="Z128" i="1"/>
  <c r="Z77" i="1"/>
  <c r="Y579" i="1"/>
  <c r="Z235" i="1"/>
  <c r="Z206" i="1"/>
  <c r="Z489" i="1"/>
  <c r="Z311" i="1"/>
  <c r="Z240" i="1"/>
  <c r="Y580" i="1"/>
  <c r="Z26" i="1"/>
  <c r="Z544" i="1"/>
  <c r="Z526" i="1"/>
  <c r="Z553" i="1"/>
  <c r="Z504" i="1"/>
  <c r="Z515" i="1"/>
  <c r="Z218" i="1"/>
  <c r="Z102" i="1"/>
  <c r="Z90" i="1"/>
  <c r="Z62" i="1"/>
  <c r="Z55" i="1"/>
  <c r="Y582" i="1"/>
  <c r="X581" i="1"/>
  <c r="Z332" i="1"/>
  <c r="Z326" i="1"/>
  <c r="Z250" i="1"/>
  <c r="Y578" i="1"/>
  <c r="Z534" i="1"/>
  <c r="Z568" i="1"/>
  <c r="Z429" i="1"/>
  <c r="Z184" i="1"/>
  <c r="Z161" i="1"/>
  <c r="Z583" i="1" l="1"/>
  <c r="Y581" i="1"/>
</calcChain>
</file>

<file path=xl/sharedStrings.xml><?xml version="1.0" encoding="utf-8"?>
<sst xmlns="http://schemas.openxmlformats.org/spreadsheetml/2006/main" count="2721" uniqueCount="964">
  <si>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</si>
  <si>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</si>
  <si>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</si>
  <si>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</si>
  <si>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</si>
  <si>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</si>
  <si>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</si>
  <si>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</si>
  <si>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</si>
  <si>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</si>
  <si>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</si>
  <si>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</si>
  <si>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</si>
  <si>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</si>
  <si>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</si>
  <si>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</si>
  <si>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</si>
  <si>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</si>
  <si>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</si>
  <si>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</si>
  <si>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</si>
  <si>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</si>
  <si>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</si>
  <si>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</si>
  <si>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</si>
  <si>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</si>
  <si>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</si>
  <si>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</si>
  <si>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</si>
  <si>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</si>
  <si>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</si>
  <si>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</si>
  <si>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</si>
  <si>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</si>
  <si>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</si>
  <si>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</si>
  <si>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</si>
  <si>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</si>
  <si>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</si>
  <si>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</si>
  <si>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</si>
  <si>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</si>
  <si>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</si>
  <si>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</si>
  <si>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</si>
  <si>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</si>
  <si>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</si>
  <si>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</si>
  <si>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</si>
  <si>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</si>
  <si>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</si>
  <si>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</si>
  <si>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</si>
  <si>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</si>
  <si>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</si>
  <si>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</si>
  <si>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</si>
  <si>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</si>
  <si>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</si>
  <si>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</si>
  <si>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</si>
  <si>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</si>
  <si>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</si>
  <si>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</si>
  <si>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</si>
  <si>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</si>
  <si>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</si>
  <si>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</si>
  <si>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</si>
  <si>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</si>
  <si>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</si>
  <si>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</si>
  <si>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</si>
  <si>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</si>
  <si>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</si>
  <si>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</si>
  <si>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</si>
  <si>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</si>
  <si>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</si>
  <si>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</si>
  <si>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</si>
  <si>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</si>
  <si>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</si>
  <si>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</si>
  <si>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</si>
  <si>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</si>
  <si>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</si>
  <si>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</si>
  <si>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</si>
  <si>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</si>
  <si>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</si>
  <si>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</si>
  <si>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</si>
  <si>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</si>
  <si>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</si>
  <si>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</si>
  <si>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</si>
  <si>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</si>
  <si>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</si>
  <si>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</si>
  <si>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</si>
  <si>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</si>
  <si>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</si>
  <si>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</si>
  <si>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</si>
  <si>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</si>
  <si>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</si>
  <si>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</si>
  <si>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</si>
  <si>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</si>
  <si>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</si>
  <si>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</si>
  <si>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</si>
  <si>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</si>
  <si>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</si>
  <si>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</si>
  <si>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</si>
  <si>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</si>
  <si>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</si>
  <si>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</si>
  <si>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</si>
  <si>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</si>
  <si>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</si>
  <si>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</si>
  <si>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</si>
  <si>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</si>
  <si>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</si>
  <si>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</si>
  <si>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</si>
  <si>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</si>
  <si>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</si>
  <si>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</si>
  <si>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</si>
  <si>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</si>
  <si>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</si>
  <si>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</si>
  <si>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</si>
  <si>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</si>
  <si>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</si>
  <si>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</si>
  <si>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</si>
  <si>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</si>
  <si>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</si>
  <si>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</si>
  <si>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</si>
  <si>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</si>
  <si>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</si>
  <si>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</si>
  <si>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</si>
  <si>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</si>
  <si>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</si>
  <si>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</si>
  <si>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</si>
  <si>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</si>
  <si>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</si>
  <si>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</si>
  <si>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</si>
  <si>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</si>
  <si>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</si>
  <si>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</si>
  <si>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</si>
  <si>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</si>
  <si>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</si>
  <si>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</si>
  <si>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</si>
  <si>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</si>
  <si>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</si>
  <si>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</si>
  <si>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</si>
  <si>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</si>
  <si>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</si>
  <si>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</si>
  <si>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</si>
  <si>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</si>
  <si>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</si>
  <si>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</si>
  <si>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</si>
  <si>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</si>
  <si>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</si>
  <si>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</si>
  <si>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</si>
  <si>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</si>
  <si>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</si>
  <si>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</si>
  <si>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</si>
  <si>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</si>
  <si>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</si>
  <si>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</si>
  <si>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</si>
  <si>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</si>
  <si>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</si>
  <si>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</si>
  <si>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</si>
  <si>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</si>
  <si>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</si>
  <si>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</si>
  <si>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</si>
  <si>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</si>
  <si>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</si>
  <si>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</si>
  <si>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</si>
  <si>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</si>
  <si>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</si>
  <si>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</si>
  <si>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</si>
  <si>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</si>
  <si>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</si>
  <si>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</si>
  <si>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</si>
  <si>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</si>
  <si>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</si>
  <si>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</si>
  <si>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</si>
  <si>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</si>
  <si>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</si>
  <si>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</si>
  <si>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</si>
  <si>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</si>
  <si>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</si>
  <si>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</si>
  <si>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</si>
  <si>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</si>
  <si>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</si>
  <si>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</si>
  <si>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</si>
  <si>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</si>
  <si>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</si>
  <si>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</si>
  <si>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</si>
  <si>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</si>
  <si>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</si>
  <si>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</si>
  <si>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</si>
  <si>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</si>
  <si>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</si>
  <si>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</si>
  <si>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</si>
  <si>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</si>
  <si>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</si>
  <si>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</si>
  <si>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</si>
  <si>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</si>
  <si>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</si>
  <si>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</si>
  <si>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</si>
  <si>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</si>
  <si>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</si>
  <si>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</si>
  <si>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</si>
  <si>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</si>
  <si>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</si>
  <si>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</si>
  <si>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</si>
  <si>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</si>
  <si>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</si>
  <si>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</si>
  <si>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</si>
  <si>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</si>
  <si>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</si>
  <si>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</si>
  <si>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</si>
  <si>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</si>
  <si>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</si>
  <si>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</si>
  <si>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</si>
  <si>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</si>
  <si>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</si>
  <si>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</si>
  <si>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</si>
  <si>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</si>
  <si>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</si>
  <si>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</si>
  <si>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</si>
  <si>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</si>
  <si>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</si>
  <si>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</si>
  <si>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</si>
  <si>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</si>
  <si>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</si>
  <si>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</si>
  <si>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</si>
  <si>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</si>
  <si>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</si>
  <si>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</si>
  <si>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</si>
  <si>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</si>
  <si>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</si>
  <si>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</si>
  <si>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</si>
  <si>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</si>
  <si>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</si>
  <si>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</si>
  <si>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</si>
  <si>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</si>
  <si>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</si>
  <si>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</si>
  <si>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</si>
  <si>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</si>
  <si>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</si>
  <si>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</si>
  <si>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</si>
  <si>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</si>
  <si>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</si>
  <si>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</si>
  <si>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</si>
  <si>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</si>
  <si>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</si>
  <si>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</si>
  <si>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</si>
  <si>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</si>
  <si>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</si>
  <si>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</si>
  <si>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</si>
  <si>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</si>
  <si>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</si>
  <si>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</si>
  <si>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</si>
  <si>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</si>
  <si>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</si>
  <si>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</si>
  <si>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</si>
  <si>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</si>
  <si>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</si>
  <si>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</si>
  <si>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</si>
  <si>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</si>
  <si>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</si>
  <si>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</si>
  <si>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</si>
  <si>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</si>
  <si>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</si>
  <si>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</si>
  <si>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</si>
  <si>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</si>
  <si>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</si>
  <si>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</si>
  <si>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</si>
  <si>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</si>
  <si>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</si>
  <si>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</si>
  <si>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</si>
  <si>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</si>
  <si>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</si>
  <si>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</si>
  <si>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</si>
  <si>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</si>
  <si>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</si>
  <si>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</si>
  <si>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</si>
  <si>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</si>
  <si>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</si>
  <si>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</si>
  <si>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</si>
  <si>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</si>
  <si>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</si>
  <si>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</si>
  <si>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</si>
  <si>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</si>
  <si>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</si>
  <si>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</si>
  <si>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</si>
  <si>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</si>
  <si>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</si>
  <si>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</si>
  <si>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</si>
  <si>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</si>
  <si>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</si>
  <si>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</si>
  <si>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</si>
  <si>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</si>
  <si>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</si>
  <si>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</si>
  <si>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</si>
  <si>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</si>
  <si>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</si>
  <si>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</si>
  <si>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</si>
  <si>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</si>
  <si>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</si>
  <si>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</si>
  <si>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</si>
  <si>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</si>
  <si>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</si>
  <si>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</si>
  <si>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</si>
  <si>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</si>
  <si>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</si>
  <si>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</si>
  <si>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</si>
  <si>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</si>
  <si>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</si>
  <si>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</si>
  <si>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</si>
  <si>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</si>
  <si>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</si>
  <si>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</si>
  <si>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</si>
  <si>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</si>
  <si>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</si>
  <si>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</si>
  <si>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</si>
  <si>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</si>
  <si>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</si>
  <si>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</si>
  <si>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</si>
  <si>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</si>
  <si>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</si>
  <si>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</si>
  <si>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</si>
  <si>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</si>
  <si>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</si>
  <si>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</si>
  <si>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</si>
  <si>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</si>
  <si>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</si>
  <si>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</si>
  <si>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</si>
  <si>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</si>
  <si>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</si>
  <si>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</si>
  <si>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</si>
  <si>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</si>
  <si>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</si>
  <si>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</si>
  <si>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</si>
  <si>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</si>
  <si>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</si>
  <si>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</si>
  <si>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</si>
  <si>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</si>
  <si>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</si>
  <si>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</si>
  <si>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</si>
  <si>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</si>
  <si>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</si>
  <si>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</si>
  <si>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</si>
  <si>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</si>
  <si>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</si>
  <si>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</si>
  <si>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</si>
  <si>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</si>
  <si>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</si>
  <si>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</si>
  <si>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</si>
  <si>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</si>
  <si>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</si>
  <si>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</si>
  <si>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</si>
  <si>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</si>
  <si>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</si>
  <si>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</si>
  <si>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</si>
  <si>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</si>
  <si>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</si>
  <si>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</si>
  <si>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</si>
  <si>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</si>
  <si>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</si>
  <si>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</si>
  <si>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</si>
  <si>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</si>
  <si>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</si>
  <si>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</si>
  <si>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</si>
  <si>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</si>
  <si>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</si>
  <si>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</si>
  <si>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</si>
  <si>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</si>
  <si>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</si>
  <si>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</si>
  <si>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</si>
  <si>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</si>
  <si>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</si>
  <si>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</si>
  <si>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</si>
  <si>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</si>
  <si>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</si>
  <si>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</si>
  <si>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</si>
  <si>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</si>
  <si>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</si>
  <si>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</si>
  <si>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</si>
  <si>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</si>
  <si>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</si>
  <si>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</si>
  <si>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</si>
  <si>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</si>
  <si>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</si>
  <si>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</si>
  <si>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</si>
  <si>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</si>
  <si>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</si>
  <si>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</si>
  <si>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</si>
  <si>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</si>
  <si>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</si>
  <si>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</si>
  <si>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</si>
  <si>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</si>
  <si>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</si>
  <si>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</si>
  <si>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</si>
  <si>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</si>
  <si>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</si>
  <si>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</si>
  <si>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</si>
  <si>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</si>
  <si>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</si>
  <si>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</si>
  <si>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</si>
  <si>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</si>
  <si>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</si>
  <si>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</si>
  <si>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</si>
  <si>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</si>
  <si>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</si>
  <si>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</si>
  <si>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</si>
  <si>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</si>
  <si>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</si>
  <si>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</si>
  <si>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</si>
  <si>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</si>
  <si>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</si>
  <si>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</si>
  <si>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</si>
  <si>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</si>
  <si>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</si>
  <si>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</si>
  <si>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</si>
  <si>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</si>
  <si>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</si>
  <si>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</si>
  <si>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</si>
  <si>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</si>
  <si>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</si>
  <si>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</si>
  <si>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</si>
  <si>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</si>
  <si>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</si>
  <si>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</si>
  <si>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</si>
  <si>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</si>
  <si>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</si>
  <si>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</si>
  <si>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</si>
  <si>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</si>
  <si>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</si>
  <si>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</si>
  <si>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</si>
  <si>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</si>
  <si>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</si>
  <si>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</si>
  <si>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</si>
  <si>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</si>
  <si>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</si>
  <si>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</si>
  <si>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</si>
  <si>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</si>
  <si>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</si>
  <si>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</si>
  <si>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</si>
  <si>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</si>
  <si>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</si>
  <si>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</si>
  <si>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</si>
  <si>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</si>
  <si>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</si>
  <si>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</si>
  <si>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</si>
  <si>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</si>
  <si>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</si>
  <si>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</si>
  <si>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</si>
  <si>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</si>
  <si>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</si>
  <si>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</si>
  <si>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</si>
  <si>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</si>
  <si>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</si>
  <si>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</si>
  <si>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</si>
  <si>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</si>
  <si>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</si>
  <si>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</si>
  <si>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</si>
  <si>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</si>
  <si>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</si>
  <si>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</si>
  <si>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</si>
  <si>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</si>
  <si>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</si>
  <si>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</si>
  <si>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</si>
  <si>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</si>
  <si>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</si>
  <si>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</si>
  <si>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</si>
  <si>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</si>
  <si>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</si>
  <si>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</si>
  <si>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</si>
  <si>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</si>
  <si>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</si>
  <si>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</si>
  <si>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</si>
  <si>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</si>
  <si>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</si>
  <si>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</si>
  <si>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</si>
  <si>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</si>
  <si>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</si>
  <si>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</si>
  <si>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</si>
  <si>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</si>
  <si>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</si>
  <si>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</si>
  <si>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</si>
  <si>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</si>
  <si>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</si>
  <si>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</si>
  <si>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</si>
  <si>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</si>
  <si>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</si>
  <si>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</si>
  <si>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</si>
  <si>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</si>
  <si>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</si>
  <si>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</si>
  <si>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</si>
  <si>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</si>
  <si>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</si>
  <si>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</si>
  <si>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</si>
  <si>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</si>
  <si>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</si>
  <si>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</si>
  <si>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</si>
  <si>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</si>
  <si>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</si>
  <si>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</si>
  <si>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</si>
  <si>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</si>
  <si>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</si>
  <si>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</si>
  <si>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</si>
  <si>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</si>
  <si>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</si>
  <si>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</si>
  <si>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</si>
  <si>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</si>
  <si>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</si>
  <si>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</si>
  <si>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</si>
  <si>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</si>
  <si>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</si>
  <si>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</si>
  <si>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</si>
  <si>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</si>
  <si>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</si>
  <si>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</si>
  <si>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</si>
  <si>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</si>
  <si>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</si>
  <si>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</si>
  <si>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</si>
  <si>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</si>
  <si>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</si>
  <si>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</si>
  <si>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</si>
  <si>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</si>
  <si>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</si>
  <si>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</si>
  <si>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</si>
  <si>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</si>
  <si>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</si>
  <si>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</si>
  <si>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</si>
  <si>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</si>
  <si>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</si>
  <si>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</si>
  <si>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</si>
  <si>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</si>
  <si>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</si>
  <si>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</si>
  <si>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</si>
  <si>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</si>
  <si>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</si>
  <si>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</si>
  <si>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</si>
  <si>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</si>
  <si>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</si>
  <si>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</si>
  <si>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</si>
  <si>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</si>
  <si>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</si>
  <si>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</si>
  <si>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</si>
  <si>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</si>
  <si>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</si>
  <si>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</si>
  <si>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</si>
  <si>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</si>
  <si>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</si>
  <si>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</si>
  <si>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</si>
  <si>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</si>
  <si>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</si>
  <si>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</si>
  <si>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</si>
  <si>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</si>
  <si>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</si>
  <si>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</si>
  <si>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</si>
  <si>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</si>
  <si>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</si>
  <si>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</si>
  <si>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</si>
  <si>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</si>
  <si>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</si>
  <si>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</si>
  <si>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</si>
  <si>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</si>
  <si>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</si>
  <si>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</si>
  <si>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</si>
  <si>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</si>
  <si>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</si>
  <si>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</si>
  <si>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</si>
  <si>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</si>
  <si>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</si>
  <si>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</si>
  <si>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</si>
  <si>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</si>
  <si>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</si>
  <si>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</si>
  <si>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</si>
  <si>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</si>
  <si>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</si>
  <si>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</si>
  <si>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</si>
  <si>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</si>
  <si>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</si>
  <si>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</si>
  <si>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</si>
  <si>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</si>
  <si>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</si>
  <si>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</si>
  <si>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</si>
  <si>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</si>
  <si>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</si>
  <si>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</si>
  <si>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</si>
  <si>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</si>
  <si>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</si>
  <si>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</si>
  <si>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</si>
  <si>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</si>
  <si>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</si>
  <si>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</si>
  <si>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</si>
  <si>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</si>
  <si>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</si>
  <si>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</si>
  <si>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</si>
  <si>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</si>
  <si>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</si>
  <si>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</si>
  <si>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</si>
  <si>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</si>
  <si>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</si>
  <si>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</si>
  <si>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</si>
  <si>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</si>
  <si>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</si>
  <si>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</si>
  <si>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</si>
  <si>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</si>
  <si>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</si>
  <si>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</si>
  <si>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</si>
  <si>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</si>
  <si>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</si>
  <si>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</si>
  <si>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</si>
  <si>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</si>
  <si>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</si>
  <si>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</si>
  <si>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</si>
  <si>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</si>
  <si>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</si>
  <si>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</si>
  <si>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</si>
  <si>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</si>
  <si>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</si>
  <si>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</si>
  <si>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</si>
  <si>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</si>
  <si>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</si>
  <si>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</si>
  <si>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</si>
  <si>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</si>
  <si>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</si>
  <si>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</si>
  <si>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</si>
  <si>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</si>
  <si>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</si>
  <si>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</si>
  <si>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</si>
  <si>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</si>
  <si>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</si>
  <si>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</si>
  <si>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</si>
  <si>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</si>
  <si>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</si>
  <si>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</si>
  <si>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</si>
  <si>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</si>
  <si>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</si>
  <si>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</si>
  <si>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</si>
  <si>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</si>
  <si>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</si>
  <si>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</si>
  <si>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</si>
  <si>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</si>
  <si>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</si>
  <si>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</si>
  <si>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</si>
  <si>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</si>
  <si>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</si>
  <si>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</si>
  <si>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</si>
  <si>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</si>
  <si>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</si>
  <si>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</si>
  <si>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</si>
  <si>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</si>
  <si>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</si>
  <si>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</si>
  <si>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</si>
  <si>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</si>
  <si>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</si>
  <si>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</si>
  <si>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</si>
  <si>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</si>
  <si>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</si>
  <si>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</si>
  <si>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</si>
  <si>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</si>
  <si>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</si>
  <si>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</si>
  <si>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</si>
  <si>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</si>
  <si>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</si>
  <si>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</si>
  <si>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</si>
  <si>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</si>
  <si>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</si>
  <si>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</si>
  <si>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</si>
  <si>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</si>
  <si>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</si>
  <si>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</si>
  <si>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</si>
  <si>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</si>
  <si>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</si>
  <si>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</si>
  <si>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</si>
  <si>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</si>
  <si>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</si>
  <si>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</si>
  <si>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</si>
  <si>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</si>
  <si>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</si>
  <si>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</si>
  <si>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</si>
  <si>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</si>
  <si>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</si>
  <si>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</si>
  <si>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</si>
  <si>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</si>
  <si>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</si>
  <si>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</si>
  <si>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</si>
  <si>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</si>
  <si>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</si>
  <si>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</si>
  <si>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</si>
  <si>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</si>
  <si>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</si>
  <si>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</si>
  <si>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</si>
  <si>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</si>
  <si>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</si>
  <si>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</si>
  <si>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</si>
  <si>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</si>
  <si>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</si>
  <si>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</si>
  <si>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</si>
  <si>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</si>
  <si>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</si>
  <si>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</si>
  <si>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</si>
  <si>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</si>
  <si>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</si>
  <si>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</si>
  <si>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</si>
  <si>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</si>
  <si>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</si>
  <si>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</si>
  <si>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</si>
  <si>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</si>
  <si>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</si>
  <si>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</si>
  <si>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</si>
  <si>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</si>
  <si>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</si>
  <si>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</si>
  <si>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</si>
  <si>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</si>
  <si>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</si>
  <si>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</si>
  <si>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</si>
  <si>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</si>
  <si>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</si>
  <si>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</si>
  <si>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</si>
  <si>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</si>
  <si>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</si>
  <si>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</si>
  <si>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</si>
  <si>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</si>
  <si>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</si>
  <si>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</si>
  <si>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</si>
  <si>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</si>
  <si>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</si>
  <si>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</si>
  <si>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</si>
  <si>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</si>
  <si>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</si>
  <si>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</si>
  <si>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</si>
  <si>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</si>
  <si>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</si>
  <si>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</si>
  <si>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</si>
  <si>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</si>
  <si>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</si>
  <si>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</si>
  <si>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</si>
  <si>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</si>
  <si>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</si>
  <si>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</si>
  <si>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</si>
  <si>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</si>
  <si>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</si>
  <si>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Новороссийск,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</si>
</sst>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94" sqref="AA9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963</v>
      </c>
      <c r="I5" s="952"/>
      <c r="J5" s="952"/>
      <c r="K5" s="952"/>
      <c r="L5" s="952"/>
      <c r="M5" s="761"/>
      <c r="N5" s="58"/>
      <c r="P5" s="24" t="s">
        <v>10</v>
      </c>
      <c r="Q5" s="1026">
        <v>45750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Четверг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1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 t="s">
        <v>19</v>
      </c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20</v>
      </c>
      <c r="Q8" s="807">
        <v>0.5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864"/>
      <c r="R10" s="865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1016" t="s">
        <v>28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29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30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31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32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33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35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75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4"/>
      <c r="R17" s="774"/>
      <c r="S17" s="774"/>
      <c r="T17" s="775"/>
      <c r="U17" s="1047" t="s">
        <v>51</v>
      </c>
      <c r="V17" s="770"/>
      <c r="W17" s="712" t="s">
        <v>52</v>
      </c>
      <c r="X17" s="712" t="s">
        <v>53</v>
      </c>
      <c r="Y17" s="1048" t="s">
        <v>54</v>
      </c>
      <c r="Z17" s="948" t="s">
        <v>55</v>
      </c>
      <c r="AA17" s="919" t="s">
        <v>56</v>
      </c>
      <c r="AB17" s="919" t="s">
        <v>57</v>
      </c>
      <c r="AC17" s="919" t="s">
        <v>58</v>
      </c>
      <c r="AD17" s="919" t="s">
        <v>59</v>
      </c>
      <c r="AE17" s="1010"/>
      <c r="AF17" s="1011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61</v>
      </c>
      <c r="V18" s="67" t="s">
        <v>62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69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135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146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172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180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69</v>
      </c>
      <c r="X94" s="669">
        <v>55</v>
      </c>
      <c r="Y94" s="670">
        <f t="shared" si="10"/>
        <v>58.800000000000004</v>
      </c>
      <c r="Z94" s="36">
        <f>IFERROR(IF(Y94=0,"",ROUNDUP(Y94/H94,0)*0.01898),"")</f>
        <v>0.13286000000000001</v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58.398214285714282</v>
      </c>
      <c r="BN94" s="64">
        <f t="shared" si="12"/>
        <v>62.433000000000007</v>
      </c>
      <c r="BO94" s="64">
        <f t="shared" si="13"/>
        <v>0.10230654761904762</v>
      </c>
      <c r="BP94" s="64">
        <f t="shared" si="14"/>
        <v>0.109375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4" t="s">
        <v>194</v>
      </c>
      <c r="Q95" s="678"/>
      <c r="R95" s="678"/>
      <c r="S95" s="678"/>
      <c r="T95" s="679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6" t="s">
        <v>198</v>
      </c>
      <c r="Q96" s="678"/>
      <c r="R96" s="678"/>
      <c r="S96" s="678"/>
      <c r="T96" s="679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57" t="s">
        <v>202</v>
      </c>
      <c r="Q97" s="678"/>
      <c r="R97" s="678"/>
      <c r="S97" s="678"/>
      <c r="T97" s="679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53" t="s">
        <v>204</v>
      </c>
      <c r="Q98" s="678"/>
      <c r="R98" s="678"/>
      <c r="S98" s="678"/>
      <c r="T98" s="679"/>
      <c r="U98" s="34"/>
      <c r="V98" s="34"/>
      <c r="W98" s="35" t="s">
        <v>69</v>
      </c>
      <c r="X98" s="669">
        <v>25</v>
      </c>
      <c r="Y98" s="670">
        <f t="shared" si="10"/>
        <v>27</v>
      </c>
      <c r="Z98" s="36">
        <f>IFERROR(IF(Y98=0,"",ROUNDUP(Y98/H98,0)*0.00651),"")</f>
        <v>6.5100000000000005E-2</v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27.333333333333332</v>
      </c>
      <c r="BN98" s="64">
        <f t="shared" si="12"/>
        <v>29.519999999999996</v>
      </c>
      <c r="BO98" s="64">
        <f t="shared" si="13"/>
        <v>5.0875050875050877E-2</v>
      </c>
      <c r="BP98" s="64">
        <f t="shared" si="14"/>
        <v>5.4945054945054951E-2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69</v>
      </c>
      <c r="X99" s="669">
        <v>13</v>
      </c>
      <c r="Y99" s="670">
        <f t="shared" si="10"/>
        <v>13.86</v>
      </c>
      <c r="Z99" s="36">
        <f>IFERROR(IF(Y99=0,"",ROUNDUP(Y99/H99,0)*0.00651),"")</f>
        <v>4.5569999999999999E-2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14.693939393939395</v>
      </c>
      <c r="BN99" s="64">
        <f t="shared" si="12"/>
        <v>15.666</v>
      </c>
      <c r="BO99" s="64">
        <f t="shared" si="13"/>
        <v>3.6075036075036079E-2</v>
      </c>
      <c r="BP99" s="64">
        <f t="shared" si="14"/>
        <v>3.8461538461538464E-2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22.372534872534871</v>
      </c>
      <c r="Y102" s="671">
        <f>IFERROR(Y93/H93,"0")+IFERROR(Y94/H94,"0")+IFERROR(Y95/H95,"0")+IFERROR(Y96/H96,"0")+IFERROR(Y97/H97,"0")+IFERROR(Y98/H98,"0")+IFERROR(Y99/H99,"0")+IFERROR(Y100/H100,"0")+IFERROR(Y101/H101,"0")</f>
        <v>24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0.24353000000000002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93</v>
      </c>
      <c r="Y103" s="671">
        <f>IFERROR(SUM(Y93:Y101),"0")</f>
        <v>99.660000000000011</v>
      </c>
      <c r="Z103" s="37"/>
      <c r="AA103" s="672"/>
      <c r="AB103" s="672"/>
      <c r="AC103" s="672"/>
    </row>
    <row r="104" spans="1:68" ht="16.5" hidden="1" customHeight="1" x14ac:dyDescent="0.25">
      <c r="A104" s="703" t="s">
        <v>211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69</v>
      </c>
      <c r="X106" s="669">
        <v>32</v>
      </c>
      <c r="Y106" s="670">
        <f>IFERROR(IF(X106="",0,CEILING((X106/$H106),1)*$H106),"")</f>
        <v>32.400000000000006</v>
      </c>
      <c r="Z106" s="36">
        <f>IFERROR(IF(Y106=0,"",ROUNDUP(Y106/H106,0)*0.01898),"")</f>
        <v>5.6940000000000004E-2</v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33.288888888888884</v>
      </c>
      <c r="BN106" s="64">
        <f>IFERROR(Y106*I106/H106,"0")</f>
        <v>33.705000000000005</v>
      </c>
      <c r="BO106" s="64">
        <f>IFERROR(1/J106*(X106/H106),"0")</f>
        <v>4.6296296296296294E-2</v>
      </c>
      <c r="BP106" s="64">
        <f>IFERROR(1/J106*(Y106/H106),"0")</f>
        <v>4.6875000000000007E-2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69</v>
      </c>
      <c r="X107" s="669">
        <v>27</v>
      </c>
      <c r="Y107" s="670">
        <f>IFERROR(IF(X107="",0,CEILING((X107/$H107),1)*$H107),"")</f>
        <v>30</v>
      </c>
      <c r="Z107" s="36">
        <f>IFERROR(IF(Y107=0,"",ROUNDUP(Y107/H107,0)*0.00902),"")</f>
        <v>7.2160000000000002E-2</v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28.512</v>
      </c>
      <c r="BN107" s="64">
        <f>IFERROR(Y107*I107/H107,"0")</f>
        <v>31.68</v>
      </c>
      <c r="BO107" s="64">
        <f>IFERROR(1/J107*(X107/H107),"0")</f>
        <v>5.454545454545455E-2</v>
      </c>
      <c r="BP107" s="64">
        <f>IFERROR(1/J107*(Y107/H107),"0")</f>
        <v>6.0606060606060608E-2</v>
      </c>
    </row>
    <row r="108" spans="1:68" ht="16.5" hidden="1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10.162962962962963</v>
      </c>
      <c r="Y110" s="671">
        <f>IFERROR(Y106/H106,"0")+IFERROR(Y107/H107,"0")+IFERROR(Y108/H108,"0")+IFERROR(Y109/H109,"0")</f>
        <v>11</v>
      </c>
      <c r="Z110" s="671">
        <f>IFERROR(IF(Z106="",0,Z106),"0")+IFERROR(IF(Z107="",0,Z107),"0")+IFERROR(IF(Z108="",0,Z108),"0")+IFERROR(IF(Z109="",0,Z109),"0")</f>
        <v>0.12909999999999999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59</v>
      </c>
      <c r="Y111" s="671">
        <f>IFERROR(SUM(Y106:Y109),"0")</f>
        <v>62.400000000000006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135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0" t="s">
        <v>232</v>
      </c>
      <c r="Q120" s="678"/>
      <c r="R120" s="678"/>
      <c r="S120" s="678"/>
      <c r="T120" s="679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69</v>
      </c>
      <c r="X121" s="669">
        <v>55</v>
      </c>
      <c r="Y121" s="670">
        <f t="shared" si="15"/>
        <v>58.800000000000004</v>
      </c>
      <c r="Z121" s="36">
        <f>IFERROR(IF(Y121=0,"",ROUNDUP(Y121/H121,0)*0.01898),"")</f>
        <v>0.13286000000000001</v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58.358928571428571</v>
      </c>
      <c r="BN121" s="64">
        <f t="shared" si="17"/>
        <v>62.391000000000005</v>
      </c>
      <c r="BO121" s="64">
        <f t="shared" si="18"/>
        <v>0.10230654761904762</v>
      </c>
      <c r="BP121" s="64">
        <f t="shared" si="19"/>
        <v>0.109375</v>
      </c>
    </row>
    <row r="122" spans="1:68" ht="37.5" hidden="1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992" t="s">
        <v>239</v>
      </c>
      <c r="Q123" s="678"/>
      <c r="R123" s="678"/>
      <c r="S123" s="678"/>
      <c r="T123" s="679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5" t="s">
        <v>243</v>
      </c>
      <c r="Q125" s="678"/>
      <c r="R125" s="678"/>
      <c r="S125" s="678"/>
      <c r="T125" s="679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6.5476190476190474</v>
      </c>
      <c r="Y128" s="671">
        <f>IFERROR(Y119/H119,"0")+IFERROR(Y120/H120,"0")+IFERROR(Y121/H121,"0")+IFERROR(Y122/H122,"0")+IFERROR(Y123/H123,"0")+IFERROR(Y124/H124,"0")+IFERROR(Y125/H125,"0")+IFERROR(Y126/H126,"0")+IFERROR(Y127/H127,"0")</f>
        <v>7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0.13286000000000001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55</v>
      </c>
      <c r="Y129" s="671">
        <f>IFERROR(SUM(Y119:Y127),"0")</f>
        <v>58.800000000000004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172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256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146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146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289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135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146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69</v>
      </c>
      <c r="X178" s="669">
        <v>10</v>
      </c>
      <c r="Y178" s="670">
        <f t="shared" si="21"/>
        <v>10.5</v>
      </c>
      <c r="Z178" s="36">
        <f>IFERROR(IF(Y178=0,"",ROUNDUP(Y178/H178,0)*0.00502),"")</f>
        <v>2.5100000000000001E-2</v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10.619047619047619</v>
      </c>
      <c r="BN178" s="64">
        <f t="shared" si="23"/>
        <v>11.149999999999999</v>
      </c>
      <c r="BO178" s="64">
        <f t="shared" si="24"/>
        <v>2.0350020350020353E-2</v>
      </c>
      <c r="BP178" s="64">
        <f t="shared" si="25"/>
        <v>2.1367521367521368E-2</v>
      </c>
    </row>
    <row r="179" spans="1:68" ht="27" hidden="1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">
        <v>308</v>
      </c>
      <c r="Q180" s="678"/>
      <c r="R180" s="678"/>
      <c r="S180" s="678"/>
      <c r="T180" s="679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4.7619047619047619</v>
      </c>
      <c r="Y184" s="671">
        <f>IFERROR(Y175/H175,"0")+IFERROR(Y176/H176,"0")+IFERROR(Y177/H177,"0")+IFERROR(Y178/H178,"0")+IFERROR(Y179/H179,"0")+IFERROR(Y180/H180,"0")+IFERROR(Y181/H181,"0")+IFERROR(Y182/H182,"0")+IFERROR(Y183/H183,"0")</f>
        <v>5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2.5100000000000001E-2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10</v>
      </c>
      <c r="Y185" s="671">
        <f>IFERROR(SUM(Y175:Y183),"0")</f>
        <v>10.5</v>
      </c>
      <c r="Z185" s="37"/>
      <c r="AA185" s="672"/>
      <c r="AB185" s="672"/>
      <c r="AC185" s="672"/>
    </row>
    <row r="186" spans="1:68" ht="16.5" hidden="1" customHeight="1" x14ac:dyDescent="0.25">
      <c r="A186" s="703" t="s">
        <v>317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135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146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69</v>
      </c>
      <c r="X200" s="669">
        <v>11</v>
      </c>
      <c r="Y200" s="670">
        <f t="shared" si="26"/>
        <v>16.200000000000003</v>
      </c>
      <c r="Z200" s="36">
        <f>IFERROR(IF(Y200=0,"",ROUNDUP(Y200/H200,0)*0.00902),"")</f>
        <v>2.7060000000000001E-2</v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11.427777777777777</v>
      </c>
      <c r="BN200" s="64">
        <f t="shared" si="28"/>
        <v>16.830000000000002</v>
      </c>
      <c r="BO200" s="64">
        <f t="shared" si="29"/>
        <v>1.5432098765432098E-2</v>
      </c>
      <c r="BP200" s="64">
        <f t="shared" si="30"/>
        <v>2.2727272727272731E-2</v>
      </c>
    </row>
    <row r="201" spans="1:68" ht="27" hidden="1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69</v>
      </c>
      <c r="X202" s="669">
        <v>14</v>
      </c>
      <c r="Y202" s="670">
        <f t="shared" si="26"/>
        <v>14.4</v>
      </c>
      <c r="Z202" s="36">
        <f>IFERROR(IF(Y202=0,"",ROUNDUP(Y202/H202,0)*0.00502),"")</f>
        <v>4.0160000000000001E-2</v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15.011111111111111</v>
      </c>
      <c r="BN202" s="64">
        <f t="shared" si="28"/>
        <v>15.439999999999998</v>
      </c>
      <c r="BO202" s="64">
        <f t="shared" si="29"/>
        <v>3.3238366571699908E-2</v>
      </c>
      <c r="BP202" s="64">
        <f t="shared" si="30"/>
        <v>3.4188034188034191E-2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69</v>
      </c>
      <c r="X203" s="669">
        <v>4</v>
      </c>
      <c r="Y203" s="670">
        <f t="shared" si="26"/>
        <v>5.4</v>
      </c>
      <c r="Z203" s="36">
        <f>IFERROR(IF(Y203=0,"",ROUNDUP(Y203/H203,0)*0.00502),"")</f>
        <v>1.506E-2</v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4.2222222222222223</v>
      </c>
      <c r="BN203" s="64">
        <f t="shared" si="28"/>
        <v>5.7</v>
      </c>
      <c r="BO203" s="64">
        <f t="shared" si="29"/>
        <v>9.4966761633428314E-3</v>
      </c>
      <c r="BP203" s="64">
        <f t="shared" si="30"/>
        <v>1.2820512820512822E-2</v>
      </c>
    </row>
    <row r="204" spans="1:68" ht="27" hidden="1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12.037037037037038</v>
      </c>
      <c r="Y206" s="671">
        <f>IFERROR(Y198/H198,"0")+IFERROR(Y199/H199,"0")+IFERROR(Y200/H200,"0")+IFERROR(Y201/H201,"0")+IFERROR(Y202/H202,"0")+IFERROR(Y203/H203,"0")+IFERROR(Y204/H204,"0")+IFERROR(Y205/H205,"0")</f>
        <v>14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8.2280000000000006E-2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29</v>
      </c>
      <c r="Y207" s="671">
        <f>IFERROR(SUM(Y198:Y205),"0")</f>
        <v>36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172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378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135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8"/>
      <c r="R238" s="678"/>
      <c r="S238" s="678"/>
      <c r="T238" s="679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26" t="s">
        <v>402</v>
      </c>
      <c r="Q239" s="678"/>
      <c r="R239" s="678"/>
      <c r="S239" s="678"/>
      <c r="T239" s="679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403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69</v>
      </c>
      <c r="X244" s="669">
        <v>33</v>
      </c>
      <c r="Y244" s="670">
        <f t="shared" ref="Y244:Y249" si="42">IFERROR(IF(X244="",0,CEILING((X244/$H244),1)*$H244),"")</f>
        <v>43.2</v>
      </c>
      <c r="Z244" s="36">
        <f>IFERROR(IF(Y244=0,"",ROUNDUP(Y244/H244,0)*0.01898),"")</f>
        <v>7.5920000000000001E-2</v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34.329166666666666</v>
      </c>
      <c r="BN244" s="64">
        <f t="shared" ref="BN244:BN249" si="44">IFERROR(Y244*I244/H244,"0")</f>
        <v>44.94</v>
      </c>
      <c r="BO244" s="64">
        <f t="shared" ref="BO244:BO249" si="45">IFERROR(1/J244*(X244/H244),"0")</f>
        <v>4.7743055555555552E-2</v>
      </c>
      <c r="BP244" s="64">
        <f t="shared" ref="BP244:BP249" si="46">IFERROR(1/J244*(Y244/H244),"0")</f>
        <v>6.25E-2</v>
      </c>
    </row>
    <row r="245" spans="1:68" ht="27" hidden="1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3.0555555555555554</v>
      </c>
      <c r="Y250" s="671">
        <f>IFERROR(Y244/H244,"0")+IFERROR(Y245/H245,"0")+IFERROR(Y246/H246,"0")+IFERROR(Y247/H247,"0")+IFERROR(Y248/H248,"0")+IFERROR(Y249/H249,"0")</f>
        <v>4</v>
      </c>
      <c r="Z250" s="671">
        <f>IFERROR(IF(Z244="",0,Z244),"0")+IFERROR(IF(Z245="",0,Z245),"0")+IFERROR(IF(Z246="",0,Z246),"0")+IFERROR(IF(Z247="",0,Z247),"0")+IFERROR(IF(Z248="",0,Z248),"0")+IFERROR(IF(Z249="",0,Z249),"0")</f>
        <v>7.5920000000000001E-2</v>
      </c>
      <c r="AA250" s="672"/>
      <c r="AB250" s="672"/>
      <c r="AC250" s="672"/>
    </row>
    <row r="251" spans="1:68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33</v>
      </c>
      <c r="Y251" s="671">
        <f>IFERROR(SUM(Y244:Y249),"0")</f>
        <v>43.2</v>
      </c>
      <c r="Z251" s="37"/>
      <c r="AA251" s="672"/>
      <c r="AB251" s="672"/>
      <c r="AC251" s="672"/>
    </row>
    <row r="252" spans="1:68" ht="16.5" hidden="1" customHeight="1" x14ac:dyDescent="0.25">
      <c r="A252" s="703" t="s">
        <v>421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425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434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450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146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460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467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146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475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69</v>
      </c>
      <c r="X310" s="669">
        <v>46</v>
      </c>
      <c r="Y310" s="670">
        <f t="shared" si="47"/>
        <v>48</v>
      </c>
      <c r="Z310" s="36">
        <f>IFERROR(IF(Y310=0,"",ROUNDUP(Y310/H310,0)*0.00902),"")</f>
        <v>0.10824</v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48.414999999999999</v>
      </c>
      <c r="BN310" s="64">
        <f t="shared" si="49"/>
        <v>50.519999999999996</v>
      </c>
      <c r="BO310" s="64">
        <f t="shared" si="50"/>
        <v>8.7121212121212127E-2</v>
      </c>
      <c r="BP310" s="64">
        <f t="shared" si="51"/>
        <v>9.0909090909090912E-2</v>
      </c>
    </row>
    <row r="311" spans="1:68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11.5</v>
      </c>
      <c r="Y311" s="671">
        <f>IFERROR(Y304/H304,"0")+IFERROR(Y305/H305,"0")+IFERROR(Y306/H306,"0")+IFERROR(Y307/H307,"0")+IFERROR(Y308/H308,"0")+IFERROR(Y309/H309,"0")+IFERROR(Y310/H310,"0")</f>
        <v>12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0.10824</v>
      </c>
      <c r="AA311" s="672"/>
      <c r="AB311" s="672"/>
      <c r="AC311" s="672"/>
    </row>
    <row r="312" spans="1:68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46</v>
      </c>
      <c r="Y312" s="671">
        <f>IFERROR(SUM(Y304:Y310),"0")</f>
        <v>48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146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69</v>
      </c>
      <c r="X314" s="669">
        <v>14</v>
      </c>
      <c r="Y314" s="670">
        <f>IFERROR(IF(X314="",0,CEILING((X314/$H314),1)*$H314),"")</f>
        <v>16.8</v>
      </c>
      <c r="Z314" s="36">
        <f>IFERROR(IF(Y314=0,"",ROUNDUP(Y314/H314,0)*0.00902),"")</f>
        <v>3.6080000000000001E-2</v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14.899999999999999</v>
      </c>
      <c r="BN314" s="64">
        <f>IFERROR(Y314*I314/H314,"0")</f>
        <v>17.88</v>
      </c>
      <c r="BO314" s="64">
        <f>IFERROR(1/J314*(X314/H314),"0")</f>
        <v>2.5252525252525252E-2</v>
      </c>
      <c r="BP314" s="64">
        <f>IFERROR(1/J314*(Y314/H314),"0")</f>
        <v>3.0303030303030304E-2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3.333333333333333</v>
      </c>
      <c r="Y318" s="671">
        <f>IFERROR(Y314/H314,"0")+IFERROR(Y315/H315,"0")+IFERROR(Y316/H316,"0")+IFERROR(Y317/H317,"0")</f>
        <v>4</v>
      </c>
      <c r="Z318" s="671">
        <f>IFERROR(IF(Z314="",0,Z314),"0")+IFERROR(IF(Z315="",0,Z315),"0")+IFERROR(IF(Z316="",0,Z316),"0")+IFERROR(IF(Z317="",0,Z317),"0")</f>
        <v>3.6080000000000001E-2</v>
      </c>
      <c r="AA318" s="672"/>
      <c r="AB318" s="672"/>
      <c r="AC318" s="672"/>
    </row>
    <row r="319" spans="1:68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14</v>
      </c>
      <c r="Y319" s="671">
        <f>IFERROR(SUM(Y314:Y317),"0")</f>
        <v>16.8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69</v>
      </c>
      <c r="X321" s="669">
        <v>250</v>
      </c>
      <c r="Y321" s="670">
        <f>IFERROR(IF(X321="",0,CEILING((X321/$H321),1)*$H321),"")</f>
        <v>257.39999999999998</v>
      </c>
      <c r="Z321" s="36">
        <f>IFERROR(IF(Y321=0,"",ROUNDUP(Y321/H321,0)*0.01898),"")</f>
        <v>0.62634000000000001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266.44230769230768</v>
      </c>
      <c r="BN321" s="64">
        <f>IFERROR(Y321*I321/H321,"0")</f>
        <v>274.32900000000001</v>
      </c>
      <c r="BO321" s="64">
        <f>IFERROR(1/J321*(X321/H321),"0")</f>
        <v>0.50080128205128205</v>
      </c>
      <c r="BP321" s="64">
        <f>IFERROR(1/J321*(Y321/H321),"0")</f>
        <v>0.515625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69</v>
      </c>
      <c r="X324" s="669">
        <v>26</v>
      </c>
      <c r="Y324" s="670">
        <f>IFERROR(IF(X324="",0,CEILING((X324/$H324),1)*$H324),"")</f>
        <v>27</v>
      </c>
      <c r="Z324" s="36">
        <f>IFERROR(IF(Y324=0,"",ROUNDUP(Y324/H324,0)*0.00651),"")</f>
        <v>5.8590000000000003E-2</v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28.132000000000001</v>
      </c>
      <c r="BN324" s="64">
        <f>IFERROR(Y324*I324/H324,"0")</f>
        <v>29.213999999999999</v>
      </c>
      <c r="BO324" s="64">
        <f>IFERROR(1/J324*(X324/H324),"0")</f>
        <v>4.7619047619047616E-2</v>
      </c>
      <c r="BP324" s="64">
        <f>IFERROR(1/J324*(Y324/H324),"0")</f>
        <v>4.9450549450549455E-2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40.717948717948715</v>
      </c>
      <c r="Y326" s="671">
        <f>IFERROR(Y321/H321,"0")+IFERROR(Y322/H322,"0")+IFERROR(Y323/H323,"0")+IFERROR(Y324/H324,"0")+IFERROR(Y325/H325,"0")</f>
        <v>42</v>
      </c>
      <c r="Z326" s="671">
        <f>IFERROR(IF(Z321="",0,Z321),"0")+IFERROR(IF(Z322="",0,Z322),"0")+IFERROR(IF(Z323="",0,Z323),"0")+IFERROR(IF(Z324="",0,Z324),"0")+IFERROR(IF(Z325="",0,Z325),"0")</f>
        <v>0.68493000000000004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276</v>
      </c>
      <c r="Y327" s="671">
        <f>IFERROR(SUM(Y321:Y325),"0")</f>
        <v>284.39999999999998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172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69</v>
      </c>
      <c r="X329" s="669">
        <v>80</v>
      </c>
      <c r="Y329" s="670">
        <f>IFERROR(IF(X329="",0,CEILING((X329/$H329),1)*$H329),"")</f>
        <v>84</v>
      </c>
      <c r="Z329" s="36">
        <f>IFERROR(IF(Y329=0,"",ROUNDUP(Y329/H329,0)*0.01898),"")</f>
        <v>0.1898</v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84.942857142857136</v>
      </c>
      <c r="BN329" s="64">
        <f>IFERROR(Y329*I329/H329,"0")</f>
        <v>89.19</v>
      </c>
      <c r="BO329" s="64">
        <f>IFERROR(1/J329*(X329/H329),"0")</f>
        <v>0.14880952380952381</v>
      </c>
      <c r="BP329" s="64">
        <f>IFERROR(1/J329*(Y329/H329),"0")</f>
        <v>0.15625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69</v>
      </c>
      <c r="X330" s="669">
        <v>90</v>
      </c>
      <c r="Y330" s="670">
        <f>IFERROR(IF(X330="",0,CEILING((X330/$H330),1)*$H330),"")</f>
        <v>93.6</v>
      </c>
      <c r="Z330" s="36">
        <f>IFERROR(IF(Y330=0,"",ROUNDUP(Y330/H330,0)*0.01898),"")</f>
        <v>0.22776000000000002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95.98846153846155</v>
      </c>
      <c r="BN330" s="64">
        <f>IFERROR(Y330*I330/H330,"0")</f>
        <v>99.828000000000003</v>
      </c>
      <c r="BO330" s="64">
        <f>IFERROR(1/J330*(X330/H330),"0")</f>
        <v>0.18028846153846154</v>
      </c>
      <c r="BP330" s="64">
        <f>IFERROR(1/J330*(Y330/H330),"0")</f>
        <v>0.1875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69</v>
      </c>
      <c r="X331" s="669">
        <v>42</v>
      </c>
      <c r="Y331" s="670">
        <f>IFERROR(IF(X331="",0,CEILING((X331/$H331),1)*$H331),"")</f>
        <v>42</v>
      </c>
      <c r="Z331" s="36">
        <f>IFERROR(IF(Y331=0,"",ROUNDUP(Y331/H331,0)*0.01898),"")</f>
        <v>9.4899999999999998E-2</v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44.594999999999999</v>
      </c>
      <c r="BN331" s="64">
        <f>IFERROR(Y331*I331/H331,"0")</f>
        <v>44.594999999999999</v>
      </c>
      <c r="BO331" s="64">
        <f>IFERROR(1/J331*(X331/H331),"0")</f>
        <v>7.8125E-2</v>
      </c>
      <c r="BP331" s="64">
        <f>IFERROR(1/J331*(Y331/H331),"0")</f>
        <v>7.8125E-2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26.062271062271062</v>
      </c>
      <c r="Y332" s="671">
        <f>IFERROR(Y329/H329,"0")+IFERROR(Y330/H330,"0")+IFERROR(Y331/H331,"0")</f>
        <v>27</v>
      </c>
      <c r="Z332" s="671">
        <f>IFERROR(IF(Z329="",0,Z329),"0")+IFERROR(IF(Z330="",0,Z330),"0")+IFERROR(IF(Z331="",0,Z331),"0")</f>
        <v>0.51246000000000003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212</v>
      </c>
      <c r="Y333" s="671">
        <f>IFERROR(SUM(Y329:Y331),"0")</f>
        <v>219.6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5" t="s">
        <v>532</v>
      </c>
      <c r="Q335" s="678"/>
      <c r="R335" s="678"/>
      <c r="S335" s="678"/>
      <c r="T335" s="679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1035" t="s">
        <v>536</v>
      </c>
      <c r="Q336" s="678"/>
      <c r="R336" s="678"/>
      <c r="S336" s="678"/>
      <c r="T336" s="679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146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69</v>
      </c>
      <c r="X349" s="669">
        <v>29</v>
      </c>
      <c r="Y349" s="670">
        <f>IFERROR(IF(X349="",0,CEILING((X349/$H349),1)*$H349),"")</f>
        <v>30.6</v>
      </c>
      <c r="Z349" s="36">
        <f>IFERROR(IF(Y349=0,"",ROUNDUP(Y349/H349,0)*0.00651),"")</f>
        <v>0.11067</v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32.673333333333332</v>
      </c>
      <c r="BN349" s="64">
        <f>IFERROR(Y349*I349/H349,"0")</f>
        <v>34.475999999999999</v>
      </c>
      <c r="BO349" s="64">
        <f>IFERROR(1/J349*(X349/H349),"0")</f>
        <v>8.8522588522588527E-2</v>
      </c>
      <c r="BP349" s="64">
        <f>IFERROR(1/J349*(Y349/H349),"0")</f>
        <v>9.3406593406593408E-2</v>
      </c>
    </row>
    <row r="350" spans="1:68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16.111111111111111</v>
      </c>
      <c r="Y350" s="671">
        <f>IFERROR(Y349/H349,"0")</f>
        <v>17</v>
      </c>
      <c r="Z350" s="671">
        <f>IFERROR(IF(Z349="",0,Z349),"0")</f>
        <v>0.11067</v>
      </c>
      <c r="AA350" s="672"/>
      <c r="AB350" s="672"/>
      <c r="AC350" s="672"/>
    </row>
    <row r="351" spans="1:68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29</v>
      </c>
      <c r="Y351" s="671">
        <f>IFERROR(SUM(Y349:Y349),"0")</f>
        <v>30.6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69</v>
      </c>
      <c r="X354" s="669">
        <v>19</v>
      </c>
      <c r="Y354" s="670">
        <f>IFERROR(IF(X354="",0,CEILING((X354/$H354),1)*$H354),"")</f>
        <v>21</v>
      </c>
      <c r="Z354" s="36">
        <f>IFERROR(IF(Y354=0,"",ROUNDUP(Y354/H354,0)*0.00651),"")</f>
        <v>6.5100000000000005E-2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21.279999999999998</v>
      </c>
      <c r="BN354" s="64">
        <f>IFERROR(Y354*I354/H354,"0")</f>
        <v>23.519999999999996</v>
      </c>
      <c r="BO354" s="64">
        <f>IFERROR(1/J354*(X354/H354),"0")</f>
        <v>4.9712192569335428E-2</v>
      </c>
      <c r="BP354" s="64">
        <f>IFERROR(1/J354*(Y354/H354),"0")</f>
        <v>5.4945054945054951E-2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69</v>
      </c>
      <c r="X355" s="669">
        <v>28</v>
      </c>
      <c r="Y355" s="670">
        <f>IFERROR(IF(X355="",0,CEILING((X355/$H355),1)*$H355),"")</f>
        <v>29.400000000000002</v>
      </c>
      <c r="Z355" s="36">
        <f>IFERROR(IF(Y355=0,"",ROUNDUP(Y355/H355,0)*0.00651),"")</f>
        <v>9.1139999999999999E-2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31.199999999999996</v>
      </c>
      <c r="BN355" s="64">
        <f>IFERROR(Y355*I355/H355,"0")</f>
        <v>32.760000000000005</v>
      </c>
      <c r="BO355" s="64">
        <f>IFERROR(1/J355*(X355/H355),"0")</f>
        <v>7.3260073260073263E-2</v>
      </c>
      <c r="BP355" s="64">
        <f>IFERROR(1/J355*(Y355/H355),"0")</f>
        <v>7.6923076923076927E-2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22.38095238095238</v>
      </c>
      <c r="Y356" s="671">
        <f>IFERROR(Y353/H353,"0")+IFERROR(Y354/H354,"0")+IFERROR(Y355/H355,"0")</f>
        <v>24</v>
      </c>
      <c r="Z356" s="671">
        <f>IFERROR(IF(Z353="",0,Z353),"0")+IFERROR(IF(Z354="",0,Z354),"0")+IFERROR(IF(Z355="",0,Z355),"0")</f>
        <v>0.15623999999999999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47</v>
      </c>
      <c r="Y357" s="671">
        <f>IFERROR(SUM(Y353:Y355),"0")</f>
        <v>50.400000000000006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69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69</v>
      </c>
      <c r="X365" s="669">
        <v>80</v>
      </c>
      <c r="Y365" s="670">
        <f t="shared" si="52"/>
        <v>90</v>
      </c>
      <c r="Z365" s="36">
        <f>IFERROR(IF(Y365=0,"",ROUNDUP(Y365/H365,0)*0.02175),"")</f>
        <v>0.1305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82.56</v>
      </c>
      <c r="BN365" s="64">
        <f t="shared" si="54"/>
        <v>92.88000000000001</v>
      </c>
      <c r="BO365" s="64">
        <f t="shared" si="55"/>
        <v>0.1111111111111111</v>
      </c>
      <c r="BP365" s="64">
        <f t="shared" si="56"/>
        <v>0.125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69</v>
      </c>
      <c r="X369" s="669">
        <v>3</v>
      </c>
      <c r="Y369" s="670">
        <f t="shared" si="52"/>
        <v>5</v>
      </c>
      <c r="Z369" s="36">
        <f>IFERROR(IF(Y369=0,"",ROUNDUP(Y369/H369,0)*0.00902),"")</f>
        <v>9.0200000000000002E-3</v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3.1259999999999999</v>
      </c>
      <c r="BN369" s="64">
        <f t="shared" si="54"/>
        <v>5.21</v>
      </c>
      <c r="BO369" s="64">
        <f t="shared" si="55"/>
        <v>4.5454545454545452E-3</v>
      </c>
      <c r="BP369" s="64">
        <f t="shared" si="56"/>
        <v>7.575757575757576E-3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69</v>
      </c>
      <c r="X370" s="669">
        <v>13</v>
      </c>
      <c r="Y370" s="670">
        <f t="shared" si="52"/>
        <v>15</v>
      </c>
      <c r="Z370" s="36">
        <f>IFERROR(IF(Y370=0,"",ROUNDUP(Y370/H370,0)*0.00902),"")</f>
        <v>2.7060000000000001E-2</v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13.546000000000001</v>
      </c>
      <c r="BN370" s="64">
        <f t="shared" si="54"/>
        <v>15.63</v>
      </c>
      <c r="BO370" s="64">
        <f t="shared" si="55"/>
        <v>1.9696969696969699E-2</v>
      </c>
      <c r="BP370" s="64">
        <f t="shared" si="56"/>
        <v>2.2727272727272728E-2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8.5333333333333332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0.16658000000000001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96</v>
      </c>
      <c r="Y372" s="671">
        <f>IFERROR(SUM(Y361:Y370),"0")</f>
        <v>110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135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69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8"/>
      <c r="R379" s="678"/>
      <c r="S379" s="678"/>
      <c r="T379" s="679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1" t="s">
        <v>601</v>
      </c>
      <c r="Q380" s="678"/>
      <c r="R380" s="678"/>
      <c r="S380" s="678"/>
      <c r="T380" s="679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172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08" t="s">
        <v>605</v>
      </c>
      <c r="Q384" s="678"/>
      <c r="R384" s="678"/>
      <c r="S384" s="678"/>
      <c r="T384" s="679"/>
      <c r="U384" s="34"/>
      <c r="V384" s="34"/>
      <c r="W384" s="35" t="s">
        <v>69</v>
      </c>
      <c r="X384" s="669">
        <v>80</v>
      </c>
      <c r="Y384" s="670">
        <f>IFERROR(IF(X384="",0,CEILING((X384/$H384),1)*$H384),"")</f>
        <v>81</v>
      </c>
      <c r="Z384" s="36">
        <f>IFERROR(IF(Y384=0,"",ROUNDUP(Y384/H384,0)*0.01898),"")</f>
        <v>0.17082</v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84.61333333333333</v>
      </c>
      <c r="BN384" s="64">
        <f>IFERROR(Y384*I384/H384,"0")</f>
        <v>85.670999999999992</v>
      </c>
      <c r="BO384" s="64">
        <f>IFERROR(1/J384*(X384/H384),"0")</f>
        <v>0.1388888888888889</v>
      </c>
      <c r="BP384" s="64">
        <f>IFERROR(1/J384*(Y384/H384),"0")</f>
        <v>0.140625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8.8888888888888893</v>
      </c>
      <c r="Y385" s="671">
        <f>IFERROR(Y384/H384,"0")</f>
        <v>9</v>
      </c>
      <c r="Z385" s="671">
        <f>IFERROR(IF(Z384="",0,Z384),"0")</f>
        <v>0.17082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80</v>
      </c>
      <c r="Y386" s="671">
        <f>IFERROR(SUM(Y384:Y384),"0")</f>
        <v>81</v>
      </c>
      <c r="Z386" s="37"/>
      <c r="AA386" s="672"/>
      <c r="AB386" s="672"/>
      <c r="AC386" s="672"/>
    </row>
    <row r="387" spans="1:68" ht="16.5" hidden="1" customHeight="1" x14ac:dyDescent="0.25">
      <c r="A387" s="703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146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69</v>
      </c>
      <c r="X403" s="669">
        <v>61</v>
      </c>
      <c r="Y403" s="670">
        <f>IFERROR(IF(X403="",0,CEILING((X403/$H403),1)*$H403),"")</f>
        <v>63</v>
      </c>
      <c r="Z403" s="36">
        <f>IFERROR(IF(Y403=0,"",ROUNDUP(Y403/H403,0)*0.01898),"")</f>
        <v>0.13286000000000001</v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64.51766666666667</v>
      </c>
      <c r="BN403" s="64">
        <f>IFERROR(Y403*I403/H403,"0")</f>
        <v>66.632999999999996</v>
      </c>
      <c r="BO403" s="64">
        <f>IFERROR(1/J403*(X403/H403),"0")</f>
        <v>0.10590277777777778</v>
      </c>
      <c r="BP403" s="64">
        <f>IFERROR(1/J403*(Y403/H403),"0")</f>
        <v>0.109375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8"/>
      <c r="R404" s="678"/>
      <c r="S404" s="678"/>
      <c r="T404" s="679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69</v>
      </c>
      <c r="X405" s="669">
        <v>2</v>
      </c>
      <c r="Y405" s="670">
        <f>IFERROR(IF(X405="",0,CEILING((X405/$H405),1)*$H405),"")</f>
        <v>2.4</v>
      </c>
      <c r="Z405" s="36">
        <f>IFERROR(IF(Y405=0,"",ROUNDUP(Y405/H405,0)*0.00651),"")</f>
        <v>6.5100000000000002E-3</v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2.2200000000000002</v>
      </c>
      <c r="BN405" s="64">
        <f>IFERROR(Y405*I405/H405,"0")</f>
        <v>2.6640000000000001</v>
      </c>
      <c r="BO405" s="64">
        <f>IFERROR(1/J405*(X405/H405),"0")</f>
        <v>4.578754578754579E-3</v>
      </c>
      <c r="BP405" s="64">
        <f>IFERROR(1/J405*(Y405/H405),"0")</f>
        <v>5.4945054945054949E-3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7.6111111111111107</v>
      </c>
      <c r="Y408" s="671">
        <f>IFERROR(Y403/H403,"0")+IFERROR(Y404/H404,"0")+IFERROR(Y405/H405,"0")+IFERROR(Y406/H406,"0")+IFERROR(Y407/H407,"0")</f>
        <v>8</v>
      </c>
      <c r="Z408" s="671">
        <f>IFERROR(IF(Z403="",0,Z403),"0")+IFERROR(IF(Z404="",0,Z404),"0")+IFERROR(IF(Z405="",0,Z405),"0")+IFERROR(IF(Z406="",0,Z406),"0")+IFERROR(IF(Z407="",0,Z407),"0")</f>
        <v>0.13936999999999999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63</v>
      </c>
      <c r="Y409" s="671">
        <f>IFERROR(SUM(Y403:Y407),"0")</f>
        <v>65.400000000000006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172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8" t="s">
        <v>644</v>
      </c>
      <c r="Q411" s="678"/>
      <c r="R411" s="678"/>
      <c r="S411" s="678"/>
      <c r="T411" s="679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146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1041" t="s">
        <v>650</v>
      </c>
      <c r="Q417" s="678"/>
      <c r="R417" s="678"/>
      <c r="S417" s="678"/>
      <c r="T417" s="679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8"/>
      <c r="R418" s="678"/>
      <c r="S418" s="678"/>
      <c r="T418" s="679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4" t="s">
        <v>654</v>
      </c>
      <c r="Q419" s="678"/>
      <c r="R419" s="678"/>
      <c r="S419" s="678"/>
      <c r="T419" s="679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8" t="s">
        <v>659</v>
      </c>
      <c r="Q420" s="678"/>
      <c r="R420" s="678"/>
      <c r="S420" s="678"/>
      <c r="T420" s="679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4" t="s">
        <v>664</v>
      </c>
      <c r="Q422" s="678"/>
      <c r="R422" s="678"/>
      <c r="S422" s="678"/>
      <c r="T422" s="679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1" t="s">
        <v>674</v>
      </c>
      <c r="Q426" s="678"/>
      <c r="R426" s="678"/>
      <c r="S426" s="678"/>
      <c r="T426" s="679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135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146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7" t="s">
        <v>695</v>
      </c>
      <c r="Q443" s="678"/>
      <c r="R443" s="678"/>
      <c r="S443" s="678"/>
      <c r="T443" s="679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24" t="s">
        <v>702</v>
      </c>
      <c r="Q445" s="678"/>
      <c r="R445" s="678"/>
      <c r="S445" s="678"/>
      <c r="T445" s="679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146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8"/>
      <c r="R452" s="678"/>
      <c r="S452" s="678"/>
      <c r="T452" s="679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146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172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69</v>
      </c>
      <c r="X467" s="669">
        <v>4</v>
      </c>
      <c r="Y467" s="670">
        <f t="shared" ref="Y467:Y481" si="68">IFERROR(IF(X467="",0,CEILING((X467/$H467),1)*$H467),"")</f>
        <v>5.28</v>
      </c>
      <c r="Z467" s="36">
        <f>IFERROR(IF(Y467=0,"",ROUNDUP(Y467/H467,0)*0.01196),"")</f>
        <v>1.196E-2</v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4.2727272727272725</v>
      </c>
      <c r="BN467" s="64">
        <f t="shared" ref="BN467:BN481" si="70">IFERROR(Y467*I467/H467,"0")</f>
        <v>5.64</v>
      </c>
      <c r="BO467" s="64">
        <f t="shared" ref="BO467:BO481" si="71">IFERROR(1/J467*(X467/H467),"0")</f>
        <v>7.2843822843822849E-3</v>
      </c>
      <c r="BP467" s="64">
        <f t="shared" ref="BP467:BP481" si="72">IFERROR(1/J467*(Y467/H467),"0")</f>
        <v>9.6153846153846159E-3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4" t="s">
        <v>739</v>
      </c>
      <c r="Q472" s="678"/>
      <c r="R472" s="678"/>
      <c r="S472" s="678"/>
      <c r="T472" s="679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8"/>
      <c r="R476" s="678"/>
      <c r="S476" s="678"/>
      <c r="T476" s="679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7" t="s">
        <v>750</v>
      </c>
      <c r="Q477" s="678"/>
      <c r="R477" s="678"/>
      <c r="S477" s="678"/>
      <c r="T477" s="679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8"/>
      <c r="R478" s="678"/>
      <c r="S478" s="678"/>
      <c r="T478" s="679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0.75757575757575757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1.196E-2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4</v>
      </c>
      <c r="Y483" s="671">
        <f>IFERROR(SUM(Y467:Y481),"0")</f>
        <v>5.28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135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21" t="s">
        <v>765</v>
      </c>
      <c r="Q486" s="678"/>
      <c r="R486" s="678"/>
      <c r="S486" s="678"/>
      <c r="T486" s="679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7" t="s">
        <v>769</v>
      </c>
      <c r="Q487" s="678"/>
      <c r="R487" s="678"/>
      <c r="S487" s="678"/>
      <c r="T487" s="679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2" t="s">
        <v>772</v>
      </c>
      <c r="Q488" s="678"/>
      <c r="R488" s="678"/>
      <c r="S488" s="678"/>
      <c r="T488" s="679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146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1" t="s">
        <v>775</v>
      </c>
      <c r="Q492" s="678"/>
      <c r="R492" s="678"/>
      <c r="S492" s="678"/>
      <c r="T492" s="679"/>
      <c r="U492" s="34"/>
      <c r="V492" s="34"/>
      <c r="W492" s="35" t="s">
        <v>69</v>
      </c>
      <c r="X492" s="669">
        <v>4</v>
      </c>
      <c r="Y492" s="670">
        <f t="shared" ref="Y492:Y503" si="73">IFERROR(IF(X492="",0,CEILING((X492/$H492),1)*$H492),"")</f>
        <v>5.28</v>
      </c>
      <c r="Z492" s="36">
        <f>IFERROR(IF(Y492=0,"",ROUNDUP(Y492/H492,0)*0.01196),"")</f>
        <v>1.196E-2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4.2727272727272725</v>
      </c>
      <c r="BN492" s="64">
        <f t="shared" ref="BN492:BN503" si="75">IFERROR(Y492*I492/H492,"0")</f>
        <v>5.64</v>
      </c>
      <c r="BO492" s="64">
        <f t="shared" ref="BO492:BO503" si="76">IFERROR(1/J492*(X492/H492),"0")</f>
        <v>7.2843822843822849E-3</v>
      </c>
      <c r="BP492" s="64">
        <f t="shared" ref="BP492:BP503" si="77">IFERROR(1/J492*(Y492/H492),"0")</f>
        <v>9.6153846153846159E-3</v>
      </c>
    </row>
    <row r="493" spans="1:68" ht="27" hidden="1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5" t="s">
        <v>779</v>
      </c>
      <c r="Q493" s="678"/>
      <c r="R493" s="678"/>
      <c r="S493" s="678"/>
      <c r="T493" s="679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877" t="s">
        <v>783</v>
      </c>
      <c r="Q494" s="678"/>
      <c r="R494" s="678"/>
      <c r="S494" s="678"/>
      <c r="T494" s="679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3" t="s">
        <v>787</v>
      </c>
      <c r="Q495" s="678"/>
      <c r="R495" s="678"/>
      <c r="S495" s="678"/>
      <c r="T495" s="679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6" t="s">
        <v>790</v>
      </c>
      <c r="Q496" s="678"/>
      <c r="R496" s="678"/>
      <c r="S496" s="678"/>
      <c r="T496" s="679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29" t="s">
        <v>792</v>
      </c>
      <c r="Q497" s="678"/>
      <c r="R497" s="678"/>
      <c r="S497" s="678"/>
      <c r="T497" s="679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8"/>
      <c r="R498" s="678"/>
      <c r="S498" s="678"/>
      <c r="T498" s="679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73" t="s">
        <v>799</v>
      </c>
      <c r="Q500" s="678"/>
      <c r="R500" s="678"/>
      <c r="S500" s="678"/>
      <c r="T500" s="679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5" t="s">
        <v>804</v>
      </c>
      <c r="Q502" s="678"/>
      <c r="R502" s="678"/>
      <c r="S502" s="678"/>
      <c r="T502" s="679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0.75757575757575757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1.196E-2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4</v>
      </c>
      <c r="Y505" s="671">
        <f>IFERROR(SUM(Y492:Y503),"0")</f>
        <v>5.28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172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52" t="s">
        <v>820</v>
      </c>
      <c r="Q514" s="678"/>
      <c r="R514" s="678"/>
      <c r="S514" s="678"/>
      <c r="T514" s="679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9" t="s">
        <v>824</v>
      </c>
      <c r="Q520" s="678"/>
      <c r="R520" s="678"/>
      <c r="S520" s="678"/>
      <c r="T520" s="679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1" t="s">
        <v>828</v>
      </c>
      <c r="Q521" s="678"/>
      <c r="R521" s="678"/>
      <c r="S521" s="678"/>
      <c r="T521" s="679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1" t="s">
        <v>832</v>
      </c>
      <c r="Q522" s="678"/>
      <c r="R522" s="678"/>
      <c r="S522" s="678"/>
      <c r="T522" s="679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86" t="s">
        <v>836</v>
      </c>
      <c r="Q523" s="678"/>
      <c r="R523" s="678"/>
      <c r="S523" s="678"/>
      <c r="T523" s="679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27" t="s">
        <v>840</v>
      </c>
      <c r="Q524" s="678"/>
      <c r="R524" s="678"/>
      <c r="S524" s="678"/>
      <c r="T524" s="679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61" t="s">
        <v>843</v>
      </c>
      <c r="Q525" s="678"/>
      <c r="R525" s="678"/>
      <c r="S525" s="678"/>
      <c r="T525" s="679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135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7" t="s">
        <v>846</v>
      </c>
      <c r="Q529" s="678"/>
      <c r="R529" s="678"/>
      <c r="S529" s="678"/>
      <c r="T529" s="679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29" t="s">
        <v>849</v>
      </c>
      <c r="Q530" s="678"/>
      <c r="R530" s="678"/>
      <c r="S530" s="678"/>
      <c r="T530" s="679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8"/>
      <c r="R531" s="678"/>
      <c r="S531" s="678"/>
      <c r="T531" s="679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2" t="s">
        <v>856</v>
      </c>
      <c r="Q532" s="678"/>
      <c r="R532" s="678"/>
      <c r="S532" s="678"/>
      <c r="T532" s="679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8" t="s">
        <v>860</v>
      </c>
      <c r="Q533" s="678"/>
      <c r="R533" s="678"/>
      <c r="S533" s="678"/>
      <c r="T533" s="679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146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93" t="s">
        <v>863</v>
      </c>
      <c r="Q537" s="678"/>
      <c r="R537" s="678"/>
      <c r="S537" s="678"/>
      <c r="T537" s="679"/>
      <c r="U537" s="34"/>
      <c r="V537" s="34"/>
      <c r="W537" s="35" t="s">
        <v>69</v>
      </c>
      <c r="X537" s="669">
        <v>33</v>
      </c>
      <c r="Y537" s="670">
        <f t="shared" ref="Y537:Y543" si="83">IFERROR(IF(X537="",0,CEILING((X537/$H537),1)*$H537),"")</f>
        <v>33.6</v>
      </c>
      <c r="Z537" s="36">
        <f>IFERROR(IF(Y537=0,"",ROUNDUP(Y537/H537,0)*0.00902),"")</f>
        <v>7.2160000000000002E-2</v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35.121428571428567</v>
      </c>
      <c r="BN537" s="64">
        <f t="shared" ref="BN537:BN543" si="85">IFERROR(Y537*I537/H537,"0")</f>
        <v>35.76</v>
      </c>
      <c r="BO537" s="64">
        <f t="shared" ref="BO537:BO543" si="86">IFERROR(1/J537*(X537/H537),"0")</f>
        <v>5.9523809523809521E-2</v>
      </c>
      <c r="BP537" s="64">
        <f t="shared" ref="BP537:BP543" si="87">IFERROR(1/J537*(Y537/H537),"0")</f>
        <v>6.0606060606060608E-2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8"/>
      <c r="R538" s="678"/>
      <c r="S538" s="678"/>
      <c r="T538" s="679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8"/>
      <c r="R539" s="678"/>
      <c r="S539" s="678"/>
      <c r="T539" s="679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8"/>
      <c r="R540" s="678"/>
      <c r="S540" s="678"/>
      <c r="T540" s="679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2" t="s">
        <v>879</v>
      </c>
      <c r="Q541" s="678"/>
      <c r="R541" s="678"/>
      <c r="S541" s="678"/>
      <c r="T541" s="679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25" t="s">
        <v>883</v>
      </c>
      <c r="Q542" s="678"/>
      <c r="R542" s="678"/>
      <c r="S542" s="678"/>
      <c r="T542" s="679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791" t="s">
        <v>886</v>
      </c>
      <c r="Q543" s="678"/>
      <c r="R543" s="678"/>
      <c r="S543" s="678"/>
      <c r="T543" s="679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7.8571428571428568</v>
      </c>
      <c r="Y544" s="671">
        <f>IFERROR(Y537/H537,"0")+IFERROR(Y538/H538,"0")+IFERROR(Y539/H539,"0")+IFERROR(Y540/H540,"0")+IFERROR(Y541/H541,"0")+IFERROR(Y542/H542,"0")+IFERROR(Y543/H543,"0")</f>
        <v>8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7.2160000000000002E-2</v>
      </c>
      <c r="AA544" s="672"/>
      <c r="AB544" s="672"/>
      <c r="AC544" s="672"/>
    </row>
    <row r="545" spans="1:68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33</v>
      </c>
      <c r="Y545" s="671">
        <f>IFERROR(SUM(Y537:Y543),"0")</f>
        <v>33.6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1" t="s">
        <v>889</v>
      </c>
      <c r="Q547" s="678"/>
      <c r="R547" s="678"/>
      <c r="S547" s="678"/>
      <c r="T547" s="679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85" t="s">
        <v>892</v>
      </c>
      <c r="Q548" s="678"/>
      <c r="R548" s="678"/>
      <c r="S548" s="678"/>
      <c r="T548" s="679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0" t="s">
        <v>892</v>
      </c>
      <c r="Q549" s="678"/>
      <c r="R549" s="678"/>
      <c r="S549" s="678"/>
      <c r="T549" s="679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8"/>
      <c r="R550" s="678"/>
      <c r="S550" s="678"/>
      <c r="T550" s="679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70" t="s">
        <v>900</v>
      </c>
      <c r="Q551" s="678"/>
      <c r="R551" s="678"/>
      <c r="S551" s="678"/>
      <c r="T551" s="679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0" t="s">
        <v>903</v>
      </c>
      <c r="Q552" s="678"/>
      <c r="R552" s="678"/>
      <c r="S552" s="678"/>
      <c r="T552" s="679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172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75" t="s">
        <v>906</v>
      </c>
      <c r="Q556" s="678"/>
      <c r="R556" s="678"/>
      <c r="S556" s="678"/>
      <c r="T556" s="679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6" t="s">
        <v>909</v>
      </c>
      <c r="Q557" s="678"/>
      <c r="R557" s="678"/>
      <c r="S557" s="678"/>
      <c r="T557" s="679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66" t="s">
        <v>911</v>
      </c>
      <c r="Q558" s="678"/>
      <c r="R558" s="678"/>
      <c r="S558" s="678"/>
      <c r="T558" s="679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8"/>
      <c r="R559" s="678"/>
      <c r="S559" s="678"/>
      <c r="T559" s="679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31" t="s">
        <v>917</v>
      </c>
      <c r="Q560" s="678"/>
      <c r="R560" s="678"/>
      <c r="S560" s="678"/>
      <c r="T560" s="679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890" t="s">
        <v>919</v>
      </c>
      <c r="Q561" s="678"/>
      <c r="R561" s="678"/>
      <c r="S561" s="678"/>
      <c r="T561" s="679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5" t="s">
        <v>923</v>
      </c>
      <c r="Q566" s="678"/>
      <c r="R566" s="678"/>
      <c r="S566" s="678"/>
      <c r="T566" s="679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4" t="s">
        <v>927</v>
      </c>
      <c r="Q567" s="678"/>
      <c r="R567" s="678"/>
      <c r="S567" s="678"/>
      <c r="T567" s="679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135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6" t="s">
        <v>931</v>
      </c>
      <c r="Q571" s="678"/>
      <c r="R571" s="678"/>
      <c r="S571" s="678"/>
      <c r="T571" s="679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146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8"/>
      <c r="R575" s="678"/>
      <c r="S575" s="678"/>
      <c r="T575" s="679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937</v>
      </c>
      <c r="Q578" s="769"/>
      <c r="R578" s="769"/>
      <c r="S578" s="769"/>
      <c r="T578" s="769"/>
      <c r="U578" s="769"/>
      <c r="V578" s="770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1183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1260.92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938</v>
      </c>
      <c r="Q579" s="769"/>
      <c r="R579" s="769"/>
      <c r="S579" s="769"/>
      <c r="T579" s="769"/>
      <c r="U579" s="769"/>
      <c r="V579" s="770"/>
      <c r="W579" s="37" t="s">
        <v>69</v>
      </c>
      <c r="X579" s="671">
        <f>IFERROR(SUM(BM22:BM575),"0")</f>
        <v>1259.0134726939725</v>
      </c>
      <c r="Y579" s="671">
        <f>IFERROR(SUM(BN22:BN575),"0")</f>
        <v>1341.4950000000006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939</v>
      </c>
      <c r="Q580" s="769"/>
      <c r="R580" s="769"/>
      <c r="S580" s="769"/>
      <c r="T580" s="769"/>
      <c r="U580" s="769"/>
      <c r="V580" s="770"/>
      <c r="W580" s="37" t="s">
        <v>940</v>
      </c>
      <c r="X580" s="38">
        <f>ROUNDUP(SUM(BO22:BO575),0)</f>
        <v>3</v>
      </c>
      <c r="Y580" s="38">
        <f>ROUNDUP(SUM(BP22:BP575),0)</f>
        <v>3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941</v>
      </c>
      <c r="Q581" s="769"/>
      <c r="R581" s="769"/>
      <c r="S581" s="769"/>
      <c r="T581" s="769"/>
      <c r="U581" s="769"/>
      <c r="V581" s="770"/>
      <c r="W581" s="37" t="s">
        <v>69</v>
      </c>
      <c r="X581" s="671">
        <f>GrossWeightTotal+PalletQtyTotal*25</f>
        <v>1334.0134726939725</v>
      </c>
      <c r="Y581" s="671">
        <f>GrossWeightTotalR+PalletQtyTotalR*25</f>
        <v>1416.4950000000006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942</v>
      </c>
      <c r="Q582" s="769"/>
      <c r="R582" s="769"/>
      <c r="S582" s="769"/>
      <c r="T582" s="769"/>
      <c r="U582" s="769"/>
      <c r="V582" s="770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213.44885854885854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228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943</v>
      </c>
      <c r="Q583" s="769"/>
      <c r="R583" s="769"/>
      <c r="S583" s="769"/>
      <c r="T583" s="769"/>
      <c r="U583" s="769"/>
      <c r="V583" s="770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2.87026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2" t="s">
        <v>88</v>
      </c>
      <c r="D585" s="812"/>
      <c r="E585" s="812"/>
      <c r="F585" s="812"/>
      <c r="G585" s="812"/>
      <c r="H585" s="813"/>
      <c r="I585" s="682" t="s">
        <v>288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565</v>
      </c>
      <c r="W585" s="813"/>
      <c r="X585" s="682" t="s">
        <v>646</v>
      </c>
      <c r="Y585" s="812"/>
      <c r="Z585" s="812"/>
      <c r="AA585" s="813"/>
      <c r="AB585" s="666" t="s">
        <v>721</v>
      </c>
      <c r="AC585" s="682" t="s">
        <v>821</v>
      </c>
      <c r="AD585" s="813"/>
      <c r="AF585" s="667"/>
    </row>
    <row r="586" spans="1:32" ht="14.25" customHeight="1" thickTop="1" x14ac:dyDescent="0.2">
      <c r="A586" s="879" t="s">
        <v>946</v>
      </c>
      <c r="B586" s="682" t="s">
        <v>63</v>
      </c>
      <c r="C586" s="682" t="s">
        <v>89</v>
      </c>
      <c r="D586" s="682" t="s">
        <v>112</v>
      </c>
      <c r="E586" s="682" t="s">
        <v>180</v>
      </c>
      <c r="F586" s="682" t="s">
        <v>211</v>
      </c>
      <c r="G586" s="682" t="s">
        <v>256</v>
      </c>
      <c r="H586" s="682" t="s">
        <v>88</v>
      </c>
      <c r="I586" s="682" t="s">
        <v>289</v>
      </c>
      <c r="J586" s="682" t="s">
        <v>317</v>
      </c>
      <c r="K586" s="682" t="s">
        <v>378</v>
      </c>
      <c r="L586" s="682" t="s">
        <v>403</v>
      </c>
      <c r="M586" s="682" t="s">
        <v>421</v>
      </c>
      <c r="N586" s="667"/>
      <c r="O586" s="682" t="s">
        <v>425</v>
      </c>
      <c r="P586" s="682" t="s">
        <v>434</v>
      </c>
      <c r="Q586" s="682" t="s">
        <v>450</v>
      </c>
      <c r="R586" s="682" t="s">
        <v>460</v>
      </c>
      <c r="S586" s="682" t="s">
        <v>467</v>
      </c>
      <c r="T586" s="682" t="s">
        <v>475</v>
      </c>
      <c r="U586" s="682" t="s">
        <v>552</v>
      </c>
      <c r="V586" s="682" t="s">
        <v>566</v>
      </c>
      <c r="W586" s="682" t="s">
        <v>607</v>
      </c>
      <c r="X586" s="682" t="s">
        <v>647</v>
      </c>
      <c r="Y586" s="682" t="s">
        <v>686</v>
      </c>
      <c r="Z586" s="682" t="s">
        <v>706</v>
      </c>
      <c r="AA586" s="682" t="s">
        <v>714</v>
      </c>
      <c r="AB586" s="682" t="s">
        <v>721</v>
      </c>
      <c r="AC586" s="682" t="s">
        <v>821</v>
      </c>
      <c r="AD586" s="682" t="s">
        <v>920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99.660000000000011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121.20000000000002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10.5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43.2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568.79999999999995</v>
      </c>
      <c r="U588" s="46">
        <f>IFERROR(Y349*1,"0")+IFERROR(Y353*1,"0")+IFERROR(Y354*1,"0")+IFERROR(Y355*1,"0")</f>
        <v>81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191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65.400000000000006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10.56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33.6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 183,00"/>
        <filter val="1 259,01"/>
        <filter val="1 334,01"/>
        <filter val="10,00"/>
        <filter val="10,16"/>
        <filter val="11,00"/>
        <filter val="11,50"/>
        <filter val="12,04"/>
        <filter val="13,00"/>
        <filter val="14,00"/>
        <filter val="16,11"/>
        <filter val="19,00"/>
        <filter val="2,00"/>
        <filter val="212,00"/>
        <filter val="213,45"/>
        <filter val="22,37"/>
        <filter val="22,38"/>
        <filter val="25,00"/>
        <filter val="250,00"/>
        <filter val="26,00"/>
        <filter val="26,06"/>
        <filter val="27,00"/>
        <filter val="276,00"/>
        <filter val="28,00"/>
        <filter val="29,00"/>
        <filter val="3"/>
        <filter val="3,00"/>
        <filter val="3,06"/>
        <filter val="3,33"/>
        <filter val="32,00"/>
        <filter val="33,00"/>
        <filter val="4,00"/>
        <filter val="4,76"/>
        <filter val="40,72"/>
        <filter val="42,00"/>
        <filter val="46,00"/>
        <filter val="47,00"/>
        <filter val="55,00"/>
        <filter val="59,00"/>
        <filter val="6,55"/>
        <filter val="61,00"/>
        <filter val="63,00"/>
        <filter val="7,61"/>
        <filter val="7,86"/>
        <filter val="8,53"/>
        <filter val="8,89"/>
        <filter val="80,00"/>
        <filter val="90,00"/>
        <filter val="93,00"/>
        <filter val="96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