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2196C9-2D8D-416C-AE83-A431A32CCB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75" i="1" l="1"/>
  <c r="BN75" i="1"/>
  <c r="Z75" i="1"/>
  <c r="BP115" i="1"/>
  <c r="BN115" i="1"/>
  <c r="Z115" i="1"/>
  <c r="BP123" i="1"/>
  <c r="BN123" i="1"/>
  <c r="Z123" i="1"/>
  <c r="BP147" i="1"/>
  <c r="BN147" i="1"/>
  <c r="Z147" i="1"/>
  <c r="BP183" i="1"/>
  <c r="BN183" i="1"/>
  <c r="Z183" i="1"/>
  <c r="BP214" i="1"/>
  <c r="BN214" i="1"/>
  <c r="Z214" i="1"/>
  <c r="BP247" i="1"/>
  <c r="BN247" i="1"/>
  <c r="Z247" i="1"/>
  <c r="BP306" i="1"/>
  <c r="BN306" i="1"/>
  <c r="Z306" i="1"/>
  <c r="BP338" i="1"/>
  <c r="BN338" i="1"/>
  <c r="Z338" i="1"/>
  <c r="BP367" i="1"/>
  <c r="BN367" i="1"/>
  <c r="Z367" i="1"/>
  <c r="BP424" i="1"/>
  <c r="BN424" i="1"/>
  <c r="Z424" i="1"/>
  <c r="BP471" i="1"/>
  <c r="BN471" i="1"/>
  <c r="Z471" i="1"/>
  <c r="BP481" i="1"/>
  <c r="BN481" i="1"/>
  <c r="Z481" i="1"/>
  <c r="Z24" i="1"/>
  <c r="BN24" i="1"/>
  <c r="C588" i="1"/>
  <c r="Z51" i="1"/>
  <c r="BN51" i="1"/>
  <c r="Z65" i="1"/>
  <c r="BN65" i="1"/>
  <c r="BP100" i="1"/>
  <c r="BN100" i="1"/>
  <c r="Z100" i="1"/>
  <c r="BP122" i="1"/>
  <c r="BN122" i="1"/>
  <c r="Z122" i="1"/>
  <c r="BP126" i="1"/>
  <c r="BN126" i="1"/>
  <c r="Z126" i="1"/>
  <c r="BP176" i="1"/>
  <c r="BN176" i="1"/>
  <c r="Z176" i="1"/>
  <c r="BP202" i="1"/>
  <c r="BN202" i="1"/>
  <c r="Z202" i="1"/>
  <c r="BP231" i="1"/>
  <c r="BN231" i="1"/>
  <c r="Z231" i="1"/>
  <c r="BP268" i="1"/>
  <c r="BN268" i="1"/>
  <c r="Z268" i="1"/>
  <c r="BP316" i="1"/>
  <c r="BN316" i="1"/>
  <c r="Z316" i="1"/>
  <c r="Y350" i="1"/>
  <c r="BP349" i="1"/>
  <c r="BN349" i="1"/>
  <c r="Z349" i="1"/>
  <c r="Z350" i="1" s="1"/>
  <c r="BP353" i="1"/>
  <c r="BN353" i="1"/>
  <c r="Z353" i="1"/>
  <c r="BP393" i="1"/>
  <c r="BN393" i="1"/>
  <c r="Z393" i="1"/>
  <c r="BP427" i="1"/>
  <c r="BN427" i="1"/>
  <c r="Z427" i="1"/>
  <c r="BP472" i="1"/>
  <c r="BN472" i="1"/>
  <c r="Z472" i="1"/>
  <c r="BP508" i="1"/>
  <c r="BN508" i="1"/>
  <c r="Z508" i="1"/>
  <c r="F588" i="1"/>
  <c r="Y128" i="1"/>
  <c r="Y262" i="1"/>
  <c r="J9" i="1"/>
  <c r="BP249" i="1"/>
  <c r="BN249" i="1"/>
  <c r="Z249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F9" i="1"/>
  <c r="F10" i="1"/>
  <c r="Z22" i="1"/>
  <c r="Z26" i="1" s="1"/>
  <c r="BN22" i="1"/>
  <c r="X582" i="1"/>
  <c r="Z36" i="1"/>
  <c r="BN36" i="1"/>
  <c r="Z49" i="1"/>
  <c r="BN49" i="1"/>
  <c r="Z53" i="1"/>
  <c r="BN53" i="1"/>
  <c r="Y63" i="1"/>
  <c r="Z61" i="1"/>
  <c r="BN61" i="1"/>
  <c r="Y69" i="1"/>
  <c r="Z67" i="1"/>
  <c r="BN67" i="1"/>
  <c r="Y77" i="1"/>
  <c r="Z73" i="1"/>
  <c r="BN73" i="1"/>
  <c r="Z81" i="1"/>
  <c r="BN81" i="1"/>
  <c r="E588" i="1"/>
  <c r="Z94" i="1"/>
  <c r="BN94" i="1"/>
  <c r="Z95" i="1"/>
  <c r="BN95" i="1"/>
  <c r="Z96" i="1"/>
  <c r="BN96" i="1"/>
  <c r="Z97" i="1"/>
  <c r="BN97" i="1"/>
  <c r="Z98" i="1"/>
  <c r="BN98" i="1"/>
  <c r="Z107" i="1"/>
  <c r="BN107" i="1"/>
  <c r="Z113" i="1"/>
  <c r="BN113" i="1"/>
  <c r="BP113" i="1"/>
  <c r="Z119" i="1"/>
  <c r="BN119" i="1"/>
  <c r="BP119" i="1"/>
  <c r="Z120" i="1"/>
  <c r="BN120" i="1"/>
  <c r="Z132" i="1"/>
  <c r="BN132" i="1"/>
  <c r="Z143" i="1"/>
  <c r="BN143" i="1"/>
  <c r="Z158" i="1"/>
  <c r="BN158" i="1"/>
  <c r="Z164" i="1"/>
  <c r="BN164" i="1"/>
  <c r="Z178" i="1"/>
  <c r="BN178" i="1"/>
  <c r="Z181" i="1"/>
  <c r="BN181" i="1"/>
  <c r="Z188" i="1"/>
  <c r="BN188" i="1"/>
  <c r="Z200" i="1"/>
  <c r="BN200" i="1"/>
  <c r="Z204" i="1"/>
  <c r="BN204" i="1"/>
  <c r="Z212" i="1"/>
  <c r="BN212" i="1"/>
  <c r="Z216" i="1"/>
  <c r="BN216" i="1"/>
  <c r="Z229" i="1"/>
  <c r="BN229" i="1"/>
  <c r="Z233" i="1"/>
  <c r="BN233" i="1"/>
  <c r="Z245" i="1"/>
  <c r="BN245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BP433" i="1"/>
  <c r="BN433" i="1"/>
  <c r="Z433" i="1"/>
  <c r="BP438" i="1"/>
  <c r="BN438" i="1"/>
  <c r="Z438" i="1"/>
  <c r="BP446" i="1"/>
  <c r="BN446" i="1"/>
  <c r="Z446" i="1"/>
  <c r="BP474" i="1"/>
  <c r="BN474" i="1"/>
  <c r="Z474" i="1"/>
  <c r="Y490" i="1"/>
  <c r="Y489" i="1"/>
  <c r="BP485" i="1"/>
  <c r="BN485" i="1"/>
  <c r="Z485" i="1"/>
  <c r="BP487" i="1"/>
  <c r="BN487" i="1"/>
  <c r="Z48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U588" i="1"/>
  <c r="Y357" i="1"/>
  <c r="Y356" i="1"/>
  <c r="Y408" i="1"/>
  <c r="BP443" i="1"/>
  <c r="BN443" i="1"/>
  <c r="Z443" i="1"/>
  <c r="BP469" i="1"/>
  <c r="BN469" i="1"/>
  <c r="Z469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B588" i="1"/>
  <c r="X579" i="1"/>
  <c r="X580" i="1"/>
  <c r="Z23" i="1"/>
  <c r="BN23" i="1"/>
  <c r="Z25" i="1"/>
  <c r="BN25" i="1"/>
  <c r="Y26" i="1"/>
  <c r="X578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Y149" i="1"/>
  <c r="Z148" i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Z262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47" i="1" l="1"/>
  <c r="Z395" i="1"/>
  <c r="Z510" i="1"/>
  <c r="Z149" i="1"/>
  <c r="Z482" i="1"/>
  <c r="Z371" i="1"/>
  <c r="Z128" i="1"/>
  <c r="Z77" i="1"/>
  <c r="Y580" i="1"/>
  <c r="Y579" i="1"/>
  <c r="Y581" i="1" s="1"/>
  <c r="Z206" i="1"/>
  <c r="Z544" i="1"/>
  <c r="Z526" i="1"/>
  <c r="Z339" i="1"/>
  <c r="Z311" i="1"/>
  <c r="Z271" i="1"/>
  <c r="Z235" i="1"/>
  <c r="Z489" i="1"/>
  <c r="Z534" i="1"/>
  <c r="Z568" i="1"/>
  <c r="Z429" i="1"/>
  <c r="Z184" i="1"/>
  <c r="Z553" i="1"/>
  <c r="Z504" i="1"/>
  <c r="Z408" i="1"/>
  <c r="Z381" i="1"/>
  <c r="Z515" i="1"/>
  <c r="Z218" i="1"/>
  <c r="Z102" i="1"/>
  <c r="Z90" i="1"/>
  <c r="Z62" i="1"/>
  <c r="Z55" i="1"/>
  <c r="Y582" i="1"/>
  <c r="X581" i="1"/>
  <c r="Z332" i="1"/>
  <c r="Z326" i="1"/>
  <c r="Z250" i="1"/>
  <c r="Z161" i="1"/>
  <c r="Y578" i="1"/>
  <c r="Z583" i="1" l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<sst xmlns="http://schemas.openxmlformats.org/spreadsheetml/2006/main" count="2721" uniqueCount="964">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</sst>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2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5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1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66" customFormat="1" ht="45" customHeight="1" x14ac:dyDescent="0.2">
      <c r="A1" s="41"/>
      <c r="B1" s="41"/>
      <c r="C1" s="41"/>
      <c r="D1" s="764" t="s">
        <v>0</v>
      </c>
      <c r="E1" s="693"/>
      <c r="F1" s="693"/>
      <c r="G1" s="12" t="s">
        <v>1</v>
      </c>
      <c r="H1" s="764" t="s">
        <v>2</v>
      </c>
      <c r="I1" s="693"/>
      <c r="J1" s="693"/>
      <c r="K1" s="693"/>
      <c r="L1" s="693"/>
      <c r="M1" s="693"/>
      <c r="N1" s="693"/>
      <c r="O1" s="693"/>
      <c r="P1" s="693"/>
      <c r="Q1" s="693"/>
      <c r="R1" s="692" t="s">
        <v>3</v>
      </c>
      <c r="S1" s="693"/>
      <c r="T1" s="6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2"/>
      <c r="R2" s="682"/>
      <c r="S2" s="682"/>
      <c r="T2" s="682"/>
      <c r="U2" s="682"/>
      <c r="V2" s="682"/>
      <c r="W2" s="682"/>
      <c r="X2" s="16"/>
      <c r="Y2" s="16"/>
      <c r="Z2" s="16"/>
      <c r="AA2" s="16"/>
      <c r="AB2" s="51"/>
      <c r="AC2" s="51"/>
      <c r="AD2" s="51"/>
      <c r="AE2" s="51"/>
    </row>
    <row r="3" spans="1:32" s="6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2"/>
      <c r="Q3" s="682"/>
      <c r="R3" s="682"/>
      <c r="S3" s="682"/>
      <c r="T3" s="682"/>
      <c r="U3" s="682"/>
      <c r="V3" s="682"/>
      <c r="W3" s="682"/>
      <c r="X3" s="16"/>
      <c r="Y3" s="16"/>
      <c r="Z3" s="16"/>
      <c r="AA3" s="16"/>
      <c r="AB3" s="51"/>
      <c r="AC3" s="51"/>
      <c r="AD3" s="51"/>
      <c r="AE3" s="51"/>
    </row>
    <row r="4" spans="1:32" s="6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6" customFormat="1" ht="23.45" customHeight="1" x14ac:dyDescent="0.2">
      <c r="A5" s="799" t="s">
        <v>8</v>
      </c>
      <c r="B5" s="774"/>
      <c r="C5" s="775"/>
      <c r="D5" s="765"/>
      <c r="E5" s="766"/>
      <c r="F5" s="996" t="s">
        <v>9</v>
      </c>
      <c r="G5" s="775"/>
      <c r="H5" s="765" t="s">
        <v>963</v>
      </c>
      <c r="I5" s="998"/>
      <c r="J5" s="998"/>
      <c r="K5" s="998"/>
      <c r="L5" s="998"/>
      <c r="M5" s="766"/>
      <c r="N5" s="58"/>
      <c r="P5" s="24" t="s">
        <v>10</v>
      </c>
      <c r="Q5" s="1023">
        <v>45750</v>
      </c>
      <c r="R5" s="857"/>
      <c r="T5" s="854" t="s">
        <v>11</v>
      </c>
      <c r="U5" s="845"/>
      <c r="V5" s="856" t="s">
        <v>12</v>
      </c>
      <c r="W5" s="857"/>
      <c r="AB5" s="51"/>
      <c r="AC5" s="51"/>
      <c r="AD5" s="51"/>
      <c r="AE5" s="51"/>
    </row>
    <row r="6" spans="1:32" s="666" customFormat="1" ht="24" customHeight="1" x14ac:dyDescent="0.2">
      <c r="A6" s="799" t="s">
        <v>13</v>
      </c>
      <c r="B6" s="774"/>
      <c r="C6" s="775"/>
      <c r="D6" s="941" t="s">
        <v>14</v>
      </c>
      <c r="E6" s="942"/>
      <c r="F6" s="942"/>
      <c r="G6" s="942"/>
      <c r="H6" s="942"/>
      <c r="I6" s="942"/>
      <c r="J6" s="942"/>
      <c r="K6" s="942"/>
      <c r="L6" s="942"/>
      <c r="M6" s="857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89"/>
      <c r="T6" s="865" t="s">
        <v>16</v>
      </c>
      <c r="U6" s="845"/>
      <c r="V6" s="955" t="s">
        <v>17</v>
      </c>
      <c r="W6" s="703"/>
      <c r="AB6" s="51"/>
      <c r="AC6" s="51"/>
      <c r="AD6" s="51"/>
      <c r="AE6" s="51"/>
    </row>
    <row r="7" spans="1:32" s="666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682"/>
      <c r="U7" s="845"/>
      <c r="V7" s="956"/>
      <c r="W7" s="957"/>
      <c r="AB7" s="51"/>
      <c r="AC7" s="51"/>
      <c r="AD7" s="51"/>
      <c r="AE7" s="51"/>
    </row>
    <row r="8" spans="1:32" s="666" customFormat="1" ht="25.5" customHeight="1" x14ac:dyDescent="0.2">
      <c r="A8" s="1039" t="s">
        <v>18</v>
      </c>
      <c r="B8" s="676"/>
      <c r="C8" s="677"/>
      <c r="D8" s="767" t="s">
        <v>19</v>
      </c>
      <c r="E8" s="768"/>
      <c r="F8" s="768"/>
      <c r="G8" s="768"/>
      <c r="H8" s="768"/>
      <c r="I8" s="768"/>
      <c r="J8" s="768"/>
      <c r="K8" s="768"/>
      <c r="L8" s="768"/>
      <c r="M8" s="769"/>
      <c r="N8" s="61"/>
      <c r="P8" s="24" t="s">
        <v>20</v>
      </c>
      <c r="Q8" s="805">
        <v>0.5</v>
      </c>
      <c r="R8" s="772"/>
      <c r="T8" s="682"/>
      <c r="U8" s="845"/>
      <c r="V8" s="956"/>
      <c r="W8" s="957"/>
      <c r="AB8" s="51"/>
      <c r="AC8" s="51"/>
      <c r="AD8" s="51"/>
      <c r="AE8" s="51"/>
    </row>
    <row r="9" spans="1:32" s="666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820"/>
      <c r="E9" s="674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673" t="str">
        <f>IF(AND($A$9="Тип доверенности/получателя при получении в адресе перегруза:",$D$9="Разовая доверенность"),"Введите ФИО","")</f>
        <v/>
      </c>
      <c r="I9" s="674"/>
      <c r="J9" s="6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4"/>
      <c r="L9" s="674"/>
      <c r="M9" s="674"/>
      <c r="N9" s="667"/>
      <c r="P9" s="26" t="s">
        <v>21</v>
      </c>
      <c r="Q9" s="789"/>
      <c r="R9" s="790"/>
      <c r="T9" s="682"/>
      <c r="U9" s="845"/>
      <c r="V9" s="958"/>
      <c r="W9" s="959"/>
      <c r="X9" s="43"/>
      <c r="Y9" s="43"/>
      <c r="Z9" s="43"/>
      <c r="AA9" s="43"/>
      <c r="AB9" s="51"/>
      <c r="AC9" s="51"/>
      <c r="AD9" s="51"/>
      <c r="AE9" s="51"/>
    </row>
    <row r="10" spans="1:32" s="666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820"/>
      <c r="E10" s="674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932" t="str">
        <f>IFERROR(VLOOKUP($D$10,Proxy,2,FALSE),"")</f>
        <v/>
      </c>
      <c r="I10" s="682"/>
      <c r="J10" s="682"/>
      <c r="K10" s="682"/>
      <c r="L10" s="682"/>
      <c r="M10" s="682"/>
      <c r="N10" s="665"/>
      <c r="P10" s="26" t="s">
        <v>22</v>
      </c>
      <c r="Q10" s="866"/>
      <c r="R10" s="867"/>
      <c r="U10" s="24" t="s">
        <v>23</v>
      </c>
      <c r="V10" s="70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66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857"/>
      <c r="U11" s="24" t="s">
        <v>27</v>
      </c>
      <c r="V11" s="972" t="s">
        <v>28</v>
      </c>
      <c r="W11" s="790"/>
      <c r="X11" s="45"/>
      <c r="Y11" s="45"/>
      <c r="Z11" s="45"/>
      <c r="AA11" s="45"/>
      <c r="AB11" s="51"/>
      <c r="AC11" s="51"/>
      <c r="AD11" s="51"/>
      <c r="AE11" s="51"/>
    </row>
    <row r="12" spans="1:32" s="666" customFormat="1" ht="18.600000000000001" customHeight="1" x14ac:dyDescent="0.2">
      <c r="A12" s="847" t="s">
        <v>29</v>
      </c>
      <c r="B12" s="774"/>
      <c r="C12" s="774"/>
      <c r="D12" s="774"/>
      <c r="E12" s="774"/>
      <c r="F12" s="774"/>
      <c r="G12" s="774"/>
      <c r="H12" s="774"/>
      <c r="I12" s="774"/>
      <c r="J12" s="774"/>
      <c r="K12" s="774"/>
      <c r="L12" s="774"/>
      <c r="M12" s="775"/>
      <c r="N12" s="62"/>
      <c r="P12" s="24" t="s">
        <v>30</v>
      </c>
      <c r="Q12" s="805"/>
      <c r="R12" s="772"/>
      <c r="S12" s="23"/>
      <c r="U12" s="24"/>
      <c r="V12" s="693"/>
      <c r="W12" s="682"/>
      <c r="AB12" s="51"/>
      <c r="AC12" s="51"/>
      <c r="AD12" s="51"/>
      <c r="AE12" s="51"/>
    </row>
    <row r="13" spans="1:32" s="666" customFormat="1" ht="23.25" customHeight="1" x14ac:dyDescent="0.2">
      <c r="A13" s="847" t="s">
        <v>31</v>
      </c>
      <c r="B13" s="774"/>
      <c r="C13" s="774"/>
      <c r="D13" s="774"/>
      <c r="E13" s="774"/>
      <c r="F13" s="774"/>
      <c r="G13" s="774"/>
      <c r="H13" s="774"/>
      <c r="I13" s="774"/>
      <c r="J13" s="774"/>
      <c r="K13" s="774"/>
      <c r="L13" s="774"/>
      <c r="M13" s="775"/>
      <c r="N13" s="62"/>
      <c r="O13" s="26"/>
      <c r="P13" s="26" t="s">
        <v>32</v>
      </c>
      <c r="Q13" s="972"/>
      <c r="R13" s="7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6" customFormat="1" ht="18.600000000000001" customHeight="1" x14ac:dyDescent="0.2">
      <c r="A14" s="847" t="s">
        <v>33</v>
      </c>
      <c r="B14" s="774"/>
      <c r="C14" s="774"/>
      <c r="D14" s="774"/>
      <c r="E14" s="774"/>
      <c r="F14" s="774"/>
      <c r="G14" s="774"/>
      <c r="H14" s="774"/>
      <c r="I14" s="774"/>
      <c r="J14" s="774"/>
      <c r="K14" s="774"/>
      <c r="L14" s="774"/>
      <c r="M14" s="7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6" customFormat="1" ht="22.5" customHeight="1" x14ac:dyDescent="0.2">
      <c r="A15" s="882" t="s">
        <v>34</v>
      </c>
      <c r="B15" s="774"/>
      <c r="C15" s="774"/>
      <c r="D15" s="774"/>
      <c r="E15" s="774"/>
      <c r="F15" s="774"/>
      <c r="G15" s="774"/>
      <c r="H15" s="774"/>
      <c r="I15" s="774"/>
      <c r="J15" s="774"/>
      <c r="K15" s="774"/>
      <c r="L15" s="774"/>
      <c r="M15" s="775"/>
      <c r="N15" s="63"/>
      <c r="P15" s="851" t="s">
        <v>35</v>
      </c>
      <c r="Q15" s="693"/>
      <c r="R15" s="693"/>
      <c r="S15" s="693"/>
      <c r="T15" s="6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2"/>
      <c r="Q16" s="852"/>
      <c r="R16" s="852"/>
      <c r="S16" s="852"/>
      <c r="T16" s="8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80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9"/>
      <c r="R17" s="779"/>
      <c r="S17" s="779"/>
      <c r="T17" s="780"/>
      <c r="U17" s="1046" t="s">
        <v>51</v>
      </c>
      <c r="V17" s="775"/>
      <c r="W17" s="712" t="s">
        <v>52</v>
      </c>
      <c r="X17" s="712" t="s">
        <v>53</v>
      </c>
      <c r="Y17" s="1047" t="s">
        <v>54</v>
      </c>
      <c r="Z17" s="930" t="s">
        <v>55</v>
      </c>
      <c r="AA17" s="916" t="s">
        <v>56</v>
      </c>
      <c r="AB17" s="916" t="s">
        <v>57</v>
      </c>
      <c r="AC17" s="916" t="s">
        <v>58</v>
      </c>
      <c r="AD17" s="916" t="s">
        <v>59</v>
      </c>
      <c r="AE17" s="1005"/>
      <c r="AF17" s="1006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1"/>
      <c r="E18" s="783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1"/>
      <c r="Q18" s="782"/>
      <c r="R18" s="782"/>
      <c r="S18" s="782"/>
      <c r="T18" s="783"/>
      <c r="U18" s="67" t="s">
        <v>61</v>
      </c>
      <c r="V18" s="67" t="s">
        <v>62</v>
      </c>
      <c r="W18" s="713"/>
      <c r="X18" s="713"/>
      <c r="Y18" s="1048"/>
      <c r="Z18" s="931"/>
      <c r="AA18" s="917"/>
      <c r="AB18" s="917"/>
      <c r="AC18" s="917"/>
      <c r="AD18" s="1007"/>
      <c r="AE18" s="1008"/>
      <c r="AF18" s="1009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1" t="s">
        <v>63</v>
      </c>
      <c r="B20" s="682"/>
      <c r="C20" s="682"/>
      <c r="D20" s="682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682"/>
      <c r="P20" s="682"/>
      <c r="Q20" s="682"/>
      <c r="R20" s="682"/>
      <c r="S20" s="682"/>
      <c r="T20" s="682"/>
      <c r="U20" s="682"/>
      <c r="V20" s="682"/>
      <c r="W20" s="682"/>
      <c r="X20" s="682"/>
      <c r="Y20" s="682"/>
      <c r="Z20" s="682"/>
      <c r="AA20" s="664"/>
      <c r="AB20" s="664"/>
      <c r="AC20" s="664"/>
    </row>
    <row r="21" spans="1:68" ht="14.25" hidden="1" customHeight="1" x14ac:dyDescent="0.25">
      <c r="A21" s="681" t="s">
        <v>64</v>
      </c>
      <c r="B21" s="682"/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2"/>
      <c r="N21" s="682"/>
      <c r="O21" s="682"/>
      <c r="P21" s="682"/>
      <c r="Q21" s="682"/>
      <c r="R21" s="682"/>
      <c r="S21" s="682"/>
      <c r="T21" s="682"/>
      <c r="U21" s="682"/>
      <c r="V21" s="682"/>
      <c r="W21" s="682"/>
      <c r="X21" s="682"/>
      <c r="Y21" s="682"/>
      <c r="Z21" s="682"/>
      <c r="AA21" s="662"/>
      <c r="AB21" s="662"/>
      <c r="AC21" s="662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88">
        <v>4680115885912</v>
      </c>
      <c r="E22" s="689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88">
        <v>4607091388237</v>
      </c>
      <c r="E23" s="689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88">
        <v>4680115885905</v>
      </c>
      <c r="E24" s="689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88">
        <v>4607091388244</v>
      </c>
      <c r="E25" s="689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3"/>
      <c r="B26" s="682"/>
      <c r="C26" s="682"/>
      <c r="D26" s="682"/>
      <c r="E26" s="682"/>
      <c r="F26" s="682"/>
      <c r="G26" s="682"/>
      <c r="H26" s="682"/>
      <c r="I26" s="682"/>
      <c r="J26" s="682"/>
      <c r="K26" s="682"/>
      <c r="L26" s="682"/>
      <c r="M26" s="682"/>
      <c r="N26" s="682"/>
      <c r="O26" s="684"/>
      <c r="P26" s="675" t="s">
        <v>80</v>
      </c>
      <c r="Q26" s="676"/>
      <c r="R26" s="676"/>
      <c r="S26" s="676"/>
      <c r="T26" s="676"/>
      <c r="U26" s="676"/>
      <c r="V26" s="677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82"/>
      <c r="B27" s="682"/>
      <c r="C27" s="682"/>
      <c r="D27" s="682"/>
      <c r="E27" s="682"/>
      <c r="F27" s="682"/>
      <c r="G27" s="682"/>
      <c r="H27" s="682"/>
      <c r="I27" s="682"/>
      <c r="J27" s="682"/>
      <c r="K27" s="682"/>
      <c r="L27" s="682"/>
      <c r="M27" s="682"/>
      <c r="N27" s="682"/>
      <c r="O27" s="684"/>
      <c r="P27" s="675" t="s">
        <v>80</v>
      </c>
      <c r="Q27" s="676"/>
      <c r="R27" s="676"/>
      <c r="S27" s="676"/>
      <c r="T27" s="676"/>
      <c r="U27" s="676"/>
      <c r="V27" s="677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81" t="s">
        <v>82</v>
      </c>
      <c r="B28" s="682"/>
      <c r="C28" s="682"/>
      <c r="D28" s="682"/>
      <c r="E28" s="682"/>
      <c r="F28" s="682"/>
      <c r="G28" s="682"/>
      <c r="H28" s="682"/>
      <c r="I28" s="682"/>
      <c r="J28" s="682"/>
      <c r="K28" s="682"/>
      <c r="L28" s="682"/>
      <c r="M28" s="682"/>
      <c r="N28" s="682"/>
      <c r="O28" s="682"/>
      <c r="P28" s="682"/>
      <c r="Q28" s="682"/>
      <c r="R28" s="682"/>
      <c r="S28" s="682"/>
      <c r="T28" s="682"/>
      <c r="U28" s="682"/>
      <c r="V28" s="682"/>
      <c r="W28" s="682"/>
      <c r="X28" s="682"/>
      <c r="Y28" s="682"/>
      <c r="Z28" s="682"/>
      <c r="AA28" s="662"/>
      <c r="AB28" s="662"/>
      <c r="AC28" s="662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88">
        <v>4607091388503</v>
      </c>
      <c r="E29" s="689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3"/>
      <c r="B30" s="682"/>
      <c r="C30" s="682"/>
      <c r="D30" s="682"/>
      <c r="E30" s="682"/>
      <c r="F30" s="682"/>
      <c r="G30" s="682"/>
      <c r="H30" s="682"/>
      <c r="I30" s="682"/>
      <c r="J30" s="682"/>
      <c r="K30" s="682"/>
      <c r="L30" s="682"/>
      <c r="M30" s="682"/>
      <c r="N30" s="682"/>
      <c r="O30" s="684"/>
      <c r="P30" s="675" t="s">
        <v>80</v>
      </c>
      <c r="Q30" s="676"/>
      <c r="R30" s="676"/>
      <c r="S30" s="676"/>
      <c r="T30" s="676"/>
      <c r="U30" s="676"/>
      <c r="V30" s="677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82"/>
      <c r="B31" s="682"/>
      <c r="C31" s="682"/>
      <c r="D31" s="682"/>
      <c r="E31" s="682"/>
      <c r="F31" s="682"/>
      <c r="G31" s="682"/>
      <c r="H31" s="682"/>
      <c r="I31" s="682"/>
      <c r="J31" s="682"/>
      <c r="K31" s="682"/>
      <c r="L31" s="682"/>
      <c r="M31" s="682"/>
      <c r="N31" s="682"/>
      <c r="O31" s="684"/>
      <c r="P31" s="675" t="s">
        <v>80</v>
      </c>
      <c r="Q31" s="676"/>
      <c r="R31" s="676"/>
      <c r="S31" s="676"/>
      <c r="T31" s="676"/>
      <c r="U31" s="676"/>
      <c r="V31" s="677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1" t="s">
        <v>89</v>
      </c>
      <c r="B33" s="682"/>
      <c r="C33" s="682"/>
      <c r="D33" s="682"/>
      <c r="E33" s="682"/>
      <c r="F33" s="682"/>
      <c r="G33" s="682"/>
      <c r="H33" s="682"/>
      <c r="I33" s="682"/>
      <c r="J33" s="682"/>
      <c r="K33" s="682"/>
      <c r="L33" s="682"/>
      <c r="M33" s="682"/>
      <c r="N33" s="682"/>
      <c r="O33" s="682"/>
      <c r="P33" s="682"/>
      <c r="Q33" s="682"/>
      <c r="R33" s="682"/>
      <c r="S33" s="682"/>
      <c r="T33" s="682"/>
      <c r="U33" s="682"/>
      <c r="V33" s="682"/>
      <c r="W33" s="682"/>
      <c r="X33" s="682"/>
      <c r="Y33" s="682"/>
      <c r="Z33" s="682"/>
      <c r="AA33" s="664"/>
      <c r="AB33" s="664"/>
      <c r="AC33" s="664"/>
    </row>
    <row r="34" spans="1:68" ht="14.25" hidden="1" customHeight="1" x14ac:dyDescent="0.25">
      <c r="A34" s="681" t="s">
        <v>90</v>
      </c>
      <c r="B34" s="682"/>
      <c r="C34" s="682"/>
      <c r="D34" s="682"/>
      <c r="E34" s="682"/>
      <c r="F34" s="682"/>
      <c r="G34" s="682"/>
      <c r="H34" s="682"/>
      <c r="I34" s="682"/>
      <c r="J34" s="682"/>
      <c r="K34" s="682"/>
      <c r="L34" s="682"/>
      <c r="M34" s="682"/>
      <c r="N34" s="682"/>
      <c r="O34" s="682"/>
      <c r="P34" s="682"/>
      <c r="Q34" s="682"/>
      <c r="R34" s="682"/>
      <c r="S34" s="682"/>
      <c r="T34" s="682"/>
      <c r="U34" s="682"/>
      <c r="V34" s="682"/>
      <c r="W34" s="682"/>
      <c r="X34" s="682"/>
      <c r="Y34" s="682"/>
      <c r="Z34" s="682"/>
      <c r="AA34" s="662"/>
      <c r="AB34" s="662"/>
      <c r="AC34" s="662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88">
        <v>4607091385670</v>
      </c>
      <c r="E35" s="689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4"/>
      <c r="V35" s="34"/>
      <c r="W35" s="35" t="s">
        <v>69</v>
      </c>
      <c r="X35" s="669">
        <v>22</v>
      </c>
      <c r="Y35" s="670">
        <f>IFERROR(IF(X35="",0,CEILING((X35/$H35),1)*$H35),"")</f>
        <v>32.400000000000006</v>
      </c>
      <c r="Z35" s="36">
        <f>IFERROR(IF(Y35=0,"",ROUNDUP(Y35/H35,0)*0.01898),"")</f>
        <v>5.6940000000000004E-2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22.886111111111109</v>
      </c>
      <c r="BN35" s="64">
        <f>IFERROR(Y35*I35/H35,"0")</f>
        <v>33.705000000000005</v>
      </c>
      <c r="BO35" s="64">
        <f>IFERROR(1/J35*(X35/H35),"0")</f>
        <v>3.1828703703703699E-2</v>
      </c>
      <c r="BP35" s="64">
        <f>IFERROR(1/J35*(Y35/H35),"0")</f>
        <v>4.6875000000000007E-2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88">
        <v>4680115883956</v>
      </c>
      <c r="E36" s="689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88">
        <v>4607091385687</v>
      </c>
      <c r="E37" s="689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4"/>
      <c r="V37" s="34"/>
      <c r="W37" s="35" t="s">
        <v>69</v>
      </c>
      <c r="X37" s="669">
        <v>62</v>
      </c>
      <c r="Y37" s="670">
        <f>IFERROR(IF(X37="",0,CEILING((X37/$H37),1)*$H37),"")</f>
        <v>64</v>
      </c>
      <c r="Z37" s="36">
        <f>IFERROR(IF(Y37=0,"",ROUNDUP(Y37/H37,0)*0.00902),"")</f>
        <v>0.14432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65.254999999999995</v>
      </c>
      <c r="BN37" s="64">
        <f>IFERROR(Y37*I37/H37,"0")</f>
        <v>67.36</v>
      </c>
      <c r="BO37" s="64">
        <f>IFERROR(1/J37*(X37/H37),"0")</f>
        <v>0.11742424242424243</v>
      </c>
      <c r="BP37" s="64">
        <f>IFERROR(1/J37*(Y37/H37),"0")</f>
        <v>0.12121212121212122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88">
        <v>4680115882539</v>
      </c>
      <c r="E38" s="689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88">
        <v>4680115883949</v>
      </c>
      <c r="E39" s="689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2"/>
      <c r="C40" s="682"/>
      <c r="D40" s="682"/>
      <c r="E40" s="682"/>
      <c r="F40" s="682"/>
      <c r="G40" s="682"/>
      <c r="H40" s="682"/>
      <c r="I40" s="682"/>
      <c r="J40" s="682"/>
      <c r="K40" s="682"/>
      <c r="L40" s="682"/>
      <c r="M40" s="682"/>
      <c r="N40" s="682"/>
      <c r="O40" s="684"/>
      <c r="P40" s="675" t="s">
        <v>80</v>
      </c>
      <c r="Q40" s="676"/>
      <c r="R40" s="676"/>
      <c r="S40" s="676"/>
      <c r="T40" s="676"/>
      <c r="U40" s="676"/>
      <c r="V40" s="677"/>
      <c r="W40" s="37" t="s">
        <v>81</v>
      </c>
      <c r="X40" s="671">
        <f>IFERROR(X35/H35,"0")+IFERROR(X36/H36,"0")+IFERROR(X37/H37,"0")+IFERROR(X38/H38,"0")+IFERROR(X39/H39,"0")</f>
        <v>17.537037037037038</v>
      </c>
      <c r="Y40" s="671">
        <f>IFERROR(Y35/H35,"0")+IFERROR(Y36/H36,"0")+IFERROR(Y37/H37,"0")+IFERROR(Y38/H38,"0")+IFERROR(Y39/H39,"0")</f>
        <v>19</v>
      </c>
      <c r="Z40" s="671">
        <f>IFERROR(IF(Z35="",0,Z35),"0")+IFERROR(IF(Z36="",0,Z36),"0")+IFERROR(IF(Z37="",0,Z37),"0")+IFERROR(IF(Z38="",0,Z38),"0")+IFERROR(IF(Z39="",0,Z39),"0")</f>
        <v>0.20125999999999999</v>
      </c>
      <c r="AA40" s="672"/>
      <c r="AB40" s="672"/>
      <c r="AC40" s="672"/>
    </row>
    <row r="41" spans="1:68" x14ac:dyDescent="0.2">
      <c r="A41" s="682"/>
      <c r="B41" s="682"/>
      <c r="C41" s="682"/>
      <c r="D41" s="682"/>
      <c r="E41" s="682"/>
      <c r="F41" s="682"/>
      <c r="G41" s="682"/>
      <c r="H41" s="682"/>
      <c r="I41" s="682"/>
      <c r="J41" s="682"/>
      <c r="K41" s="682"/>
      <c r="L41" s="682"/>
      <c r="M41" s="682"/>
      <c r="N41" s="682"/>
      <c r="O41" s="684"/>
      <c r="P41" s="675" t="s">
        <v>80</v>
      </c>
      <c r="Q41" s="676"/>
      <c r="R41" s="676"/>
      <c r="S41" s="676"/>
      <c r="T41" s="676"/>
      <c r="U41" s="676"/>
      <c r="V41" s="677"/>
      <c r="W41" s="37" t="s">
        <v>69</v>
      </c>
      <c r="X41" s="671">
        <f>IFERROR(SUM(X35:X39),"0")</f>
        <v>84</v>
      </c>
      <c r="Y41" s="671">
        <f>IFERROR(SUM(Y35:Y39),"0")</f>
        <v>96.4</v>
      </c>
      <c r="Z41" s="37"/>
      <c r="AA41" s="672"/>
      <c r="AB41" s="672"/>
      <c r="AC41" s="672"/>
    </row>
    <row r="42" spans="1:68" ht="14.25" hidden="1" customHeight="1" x14ac:dyDescent="0.25">
      <c r="A42" s="681" t="s">
        <v>64</v>
      </c>
      <c r="B42" s="682"/>
      <c r="C42" s="682"/>
      <c r="D42" s="682"/>
      <c r="E42" s="682"/>
      <c r="F42" s="682"/>
      <c r="G42" s="682"/>
      <c r="H42" s="682"/>
      <c r="I42" s="682"/>
      <c r="J42" s="682"/>
      <c r="K42" s="682"/>
      <c r="L42" s="682"/>
      <c r="M42" s="682"/>
      <c r="N42" s="682"/>
      <c r="O42" s="682"/>
      <c r="P42" s="682"/>
      <c r="Q42" s="682"/>
      <c r="R42" s="682"/>
      <c r="S42" s="682"/>
      <c r="T42" s="682"/>
      <c r="U42" s="682"/>
      <c r="V42" s="682"/>
      <c r="W42" s="682"/>
      <c r="X42" s="682"/>
      <c r="Y42" s="682"/>
      <c r="Z42" s="682"/>
      <c r="AA42" s="662"/>
      <c r="AB42" s="662"/>
      <c r="AC42" s="662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88">
        <v>4680115884915</v>
      </c>
      <c r="E43" s="689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3"/>
      <c r="B44" s="682"/>
      <c r="C44" s="682"/>
      <c r="D44" s="682"/>
      <c r="E44" s="682"/>
      <c r="F44" s="682"/>
      <c r="G44" s="682"/>
      <c r="H44" s="682"/>
      <c r="I44" s="682"/>
      <c r="J44" s="682"/>
      <c r="K44" s="682"/>
      <c r="L44" s="682"/>
      <c r="M44" s="682"/>
      <c r="N44" s="682"/>
      <c r="O44" s="684"/>
      <c r="P44" s="675" t="s">
        <v>80</v>
      </c>
      <c r="Q44" s="676"/>
      <c r="R44" s="676"/>
      <c r="S44" s="676"/>
      <c r="T44" s="676"/>
      <c r="U44" s="676"/>
      <c r="V44" s="677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82"/>
      <c r="B45" s="682"/>
      <c r="C45" s="682"/>
      <c r="D45" s="682"/>
      <c r="E45" s="682"/>
      <c r="F45" s="682"/>
      <c r="G45" s="682"/>
      <c r="H45" s="682"/>
      <c r="I45" s="682"/>
      <c r="J45" s="682"/>
      <c r="K45" s="682"/>
      <c r="L45" s="682"/>
      <c r="M45" s="682"/>
      <c r="N45" s="682"/>
      <c r="O45" s="684"/>
      <c r="P45" s="675" t="s">
        <v>80</v>
      </c>
      <c r="Q45" s="676"/>
      <c r="R45" s="676"/>
      <c r="S45" s="676"/>
      <c r="T45" s="676"/>
      <c r="U45" s="676"/>
      <c r="V45" s="677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1" t="s">
        <v>112</v>
      </c>
      <c r="B46" s="682"/>
      <c r="C46" s="682"/>
      <c r="D46" s="682"/>
      <c r="E46" s="682"/>
      <c r="F46" s="682"/>
      <c r="G46" s="682"/>
      <c r="H46" s="682"/>
      <c r="I46" s="682"/>
      <c r="J46" s="682"/>
      <c r="K46" s="682"/>
      <c r="L46" s="682"/>
      <c r="M46" s="682"/>
      <c r="N46" s="682"/>
      <c r="O46" s="682"/>
      <c r="P46" s="682"/>
      <c r="Q46" s="682"/>
      <c r="R46" s="682"/>
      <c r="S46" s="682"/>
      <c r="T46" s="682"/>
      <c r="U46" s="682"/>
      <c r="V46" s="682"/>
      <c r="W46" s="682"/>
      <c r="X46" s="682"/>
      <c r="Y46" s="682"/>
      <c r="Z46" s="682"/>
      <c r="AA46" s="664"/>
      <c r="AB46" s="664"/>
      <c r="AC46" s="664"/>
    </row>
    <row r="47" spans="1:68" ht="14.25" hidden="1" customHeight="1" x14ac:dyDescent="0.25">
      <c r="A47" s="681" t="s">
        <v>90</v>
      </c>
      <c r="B47" s="682"/>
      <c r="C47" s="682"/>
      <c r="D47" s="682"/>
      <c r="E47" s="682"/>
      <c r="F47" s="682"/>
      <c r="G47" s="682"/>
      <c r="H47" s="682"/>
      <c r="I47" s="682"/>
      <c r="J47" s="682"/>
      <c r="K47" s="682"/>
      <c r="L47" s="682"/>
      <c r="M47" s="682"/>
      <c r="N47" s="682"/>
      <c r="O47" s="682"/>
      <c r="P47" s="682"/>
      <c r="Q47" s="682"/>
      <c r="R47" s="682"/>
      <c r="S47" s="682"/>
      <c r="T47" s="682"/>
      <c r="U47" s="682"/>
      <c r="V47" s="682"/>
      <c r="W47" s="682"/>
      <c r="X47" s="682"/>
      <c r="Y47" s="682"/>
      <c r="Z47" s="682"/>
      <c r="AA47" s="662"/>
      <c r="AB47" s="662"/>
      <c r="AC47" s="662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88">
        <v>4680115885882</v>
      </c>
      <c r="E48" s="689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88">
        <v>4680115881426</v>
      </c>
      <c r="E49" s="689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4"/>
      <c r="V49" s="34"/>
      <c r="W49" s="35" t="s">
        <v>69</v>
      </c>
      <c r="X49" s="669">
        <v>20</v>
      </c>
      <c r="Y49" s="670">
        <f t="shared" si="0"/>
        <v>21.6</v>
      </c>
      <c r="Z49" s="36">
        <f>IFERROR(IF(Y49=0,"",ROUNDUP(Y49/H49,0)*0.01898),"")</f>
        <v>3.7960000000000001E-2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20.805555555555554</v>
      </c>
      <c r="BN49" s="64">
        <f t="shared" si="2"/>
        <v>22.47</v>
      </c>
      <c r="BO49" s="64">
        <f t="shared" si="3"/>
        <v>2.8935185185185182E-2</v>
      </c>
      <c r="BP49" s="64">
        <f t="shared" si="4"/>
        <v>3.125E-2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88">
        <v>4680115880283</v>
      </c>
      <c r="E50" s="689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88">
        <v>4680115882720</v>
      </c>
      <c r="E51" s="689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88">
        <v>4680115881525</v>
      </c>
      <c r="E52" s="689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88">
        <v>4680115885899</v>
      </c>
      <c r="E53" s="689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88">
        <v>4680115881419</v>
      </c>
      <c r="E54" s="689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4"/>
      <c r="V54" s="34"/>
      <c r="W54" s="35" t="s">
        <v>69</v>
      </c>
      <c r="X54" s="669">
        <v>135</v>
      </c>
      <c r="Y54" s="670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683"/>
      <c r="B55" s="682"/>
      <c r="C55" s="682"/>
      <c r="D55" s="682"/>
      <c r="E55" s="682"/>
      <c r="F55" s="682"/>
      <c r="G55" s="682"/>
      <c r="H55" s="682"/>
      <c r="I55" s="682"/>
      <c r="J55" s="682"/>
      <c r="K55" s="682"/>
      <c r="L55" s="682"/>
      <c r="M55" s="682"/>
      <c r="N55" s="682"/>
      <c r="O55" s="684"/>
      <c r="P55" s="675" t="s">
        <v>80</v>
      </c>
      <c r="Q55" s="676"/>
      <c r="R55" s="676"/>
      <c r="S55" s="676"/>
      <c r="T55" s="676"/>
      <c r="U55" s="676"/>
      <c r="V55" s="677"/>
      <c r="W55" s="37" t="s">
        <v>81</v>
      </c>
      <c r="X55" s="671">
        <f>IFERROR(X48/H48,"0")+IFERROR(X49/H49,"0")+IFERROR(X50/H50,"0")+IFERROR(X51/H51,"0")+IFERROR(X52/H52,"0")+IFERROR(X53/H53,"0")+IFERROR(X54/H54,"0")</f>
        <v>31.851851851851851</v>
      </c>
      <c r="Y55" s="671">
        <f>IFERROR(Y48/H48,"0")+IFERROR(Y49/H49,"0")+IFERROR(Y50/H50,"0")+IFERROR(Y51/H51,"0")+IFERROR(Y52/H52,"0")+IFERROR(Y53/H53,"0")+IFERROR(Y54/H54,"0")</f>
        <v>32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0.30856</v>
      </c>
      <c r="AA55" s="672"/>
      <c r="AB55" s="672"/>
      <c r="AC55" s="672"/>
    </row>
    <row r="56" spans="1:68" x14ac:dyDescent="0.2">
      <c r="A56" s="682"/>
      <c r="B56" s="682"/>
      <c r="C56" s="682"/>
      <c r="D56" s="682"/>
      <c r="E56" s="682"/>
      <c r="F56" s="682"/>
      <c r="G56" s="682"/>
      <c r="H56" s="682"/>
      <c r="I56" s="682"/>
      <c r="J56" s="682"/>
      <c r="K56" s="682"/>
      <c r="L56" s="682"/>
      <c r="M56" s="682"/>
      <c r="N56" s="682"/>
      <c r="O56" s="684"/>
      <c r="P56" s="675" t="s">
        <v>80</v>
      </c>
      <c r="Q56" s="676"/>
      <c r="R56" s="676"/>
      <c r="S56" s="676"/>
      <c r="T56" s="676"/>
      <c r="U56" s="676"/>
      <c r="V56" s="677"/>
      <c r="W56" s="37" t="s">
        <v>69</v>
      </c>
      <c r="X56" s="671">
        <f>IFERROR(SUM(X48:X54),"0")</f>
        <v>155</v>
      </c>
      <c r="Y56" s="671">
        <f>IFERROR(SUM(Y48:Y54),"0")</f>
        <v>156.6</v>
      </c>
      <c r="Z56" s="37"/>
      <c r="AA56" s="672"/>
      <c r="AB56" s="672"/>
      <c r="AC56" s="672"/>
    </row>
    <row r="57" spans="1:68" ht="14.25" hidden="1" customHeight="1" x14ac:dyDescent="0.25">
      <c r="A57" s="681" t="s">
        <v>135</v>
      </c>
      <c r="B57" s="682"/>
      <c r="C57" s="682"/>
      <c r="D57" s="682"/>
      <c r="E57" s="682"/>
      <c r="F57" s="682"/>
      <c r="G57" s="682"/>
      <c r="H57" s="682"/>
      <c r="I57" s="682"/>
      <c r="J57" s="682"/>
      <c r="K57" s="682"/>
      <c r="L57" s="682"/>
      <c r="M57" s="682"/>
      <c r="N57" s="682"/>
      <c r="O57" s="682"/>
      <c r="P57" s="682"/>
      <c r="Q57" s="682"/>
      <c r="R57" s="682"/>
      <c r="S57" s="682"/>
      <c r="T57" s="682"/>
      <c r="U57" s="682"/>
      <c r="V57" s="682"/>
      <c r="W57" s="682"/>
      <c r="X57" s="682"/>
      <c r="Y57" s="682"/>
      <c r="Z57" s="682"/>
      <c r="AA57" s="662"/>
      <c r="AB57" s="662"/>
      <c r="AC57" s="662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88">
        <v>4680115881440</v>
      </c>
      <c r="E58" s="689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4"/>
      <c r="V58" s="34"/>
      <c r="W58" s="35" t="s">
        <v>69</v>
      </c>
      <c r="X58" s="669">
        <v>140</v>
      </c>
      <c r="Y58" s="670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145.63888888888886</v>
      </c>
      <c r="BN58" s="64">
        <f>IFERROR(Y58*I58/H58,"0")</f>
        <v>146.05499999999998</v>
      </c>
      <c r="BO58" s="64">
        <f>IFERROR(1/J58*(X58/H58),"0")</f>
        <v>0.20254629629629628</v>
      </c>
      <c r="BP58" s="64">
        <f>IFERROR(1/J58*(Y58/H58),"0")</f>
        <v>0.203125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88">
        <v>4680115882751</v>
      </c>
      <c r="E59" s="689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88">
        <v>4680115885950</v>
      </c>
      <c r="E60" s="689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88">
        <v>4680115881433</v>
      </c>
      <c r="E61" s="689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4"/>
      <c r="V61" s="34"/>
      <c r="W61" s="35" t="s">
        <v>69</v>
      </c>
      <c r="X61" s="669">
        <v>54</v>
      </c>
      <c r="Y61" s="670">
        <f>IFERROR(IF(X61="",0,CEILING((X61/$H61),1)*$H61),"")</f>
        <v>54</v>
      </c>
      <c r="Z61" s="36">
        <f>IFERROR(IF(Y61=0,"",ROUNDUP(Y61/H61,0)*0.00651),"")</f>
        <v>0.13020000000000001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57.599999999999987</v>
      </c>
      <c r="BN61" s="64">
        <f>IFERROR(Y61*I61/H61,"0")</f>
        <v>57.599999999999987</v>
      </c>
      <c r="BO61" s="64">
        <f>IFERROR(1/J61*(X61/H61),"0")</f>
        <v>0.1098901098901099</v>
      </c>
      <c r="BP61" s="64">
        <f>IFERROR(1/J61*(Y61/H61),"0")</f>
        <v>0.1098901098901099</v>
      </c>
    </row>
    <row r="62" spans="1:68" x14ac:dyDescent="0.2">
      <c r="A62" s="683"/>
      <c r="B62" s="682"/>
      <c r="C62" s="682"/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4"/>
      <c r="P62" s="675" t="s">
        <v>80</v>
      </c>
      <c r="Q62" s="676"/>
      <c r="R62" s="676"/>
      <c r="S62" s="676"/>
      <c r="T62" s="676"/>
      <c r="U62" s="676"/>
      <c r="V62" s="677"/>
      <c r="W62" s="37" t="s">
        <v>81</v>
      </c>
      <c r="X62" s="671">
        <f>IFERROR(X58/H58,"0")+IFERROR(X59/H59,"0")+IFERROR(X60/H60,"0")+IFERROR(X61/H61,"0")</f>
        <v>32.962962962962962</v>
      </c>
      <c r="Y62" s="671">
        <f>IFERROR(Y58/H58,"0")+IFERROR(Y59/H59,"0")+IFERROR(Y60/H60,"0")+IFERROR(Y61/H61,"0")</f>
        <v>33</v>
      </c>
      <c r="Z62" s="671">
        <f>IFERROR(IF(Z58="",0,Z58),"0")+IFERROR(IF(Z59="",0,Z59),"0")+IFERROR(IF(Z60="",0,Z60),"0")+IFERROR(IF(Z61="",0,Z61),"0")</f>
        <v>0.37694000000000005</v>
      </c>
      <c r="AA62" s="672"/>
      <c r="AB62" s="672"/>
      <c r="AC62" s="672"/>
    </row>
    <row r="63" spans="1:68" x14ac:dyDescent="0.2">
      <c r="A63" s="682"/>
      <c r="B63" s="682"/>
      <c r="C63" s="682"/>
      <c r="D63" s="682"/>
      <c r="E63" s="682"/>
      <c r="F63" s="682"/>
      <c r="G63" s="682"/>
      <c r="H63" s="682"/>
      <c r="I63" s="682"/>
      <c r="J63" s="682"/>
      <c r="K63" s="682"/>
      <c r="L63" s="682"/>
      <c r="M63" s="682"/>
      <c r="N63" s="682"/>
      <c r="O63" s="684"/>
      <c r="P63" s="675" t="s">
        <v>80</v>
      </c>
      <c r="Q63" s="676"/>
      <c r="R63" s="676"/>
      <c r="S63" s="676"/>
      <c r="T63" s="676"/>
      <c r="U63" s="676"/>
      <c r="V63" s="677"/>
      <c r="W63" s="37" t="s">
        <v>69</v>
      </c>
      <c r="X63" s="671">
        <f>IFERROR(SUM(X58:X61),"0")</f>
        <v>194</v>
      </c>
      <c r="Y63" s="671">
        <f>IFERROR(SUM(Y58:Y61),"0")</f>
        <v>194.4</v>
      </c>
      <c r="Z63" s="37"/>
      <c r="AA63" s="672"/>
      <c r="AB63" s="672"/>
      <c r="AC63" s="672"/>
    </row>
    <row r="64" spans="1:68" ht="14.25" hidden="1" customHeight="1" x14ac:dyDescent="0.25">
      <c r="A64" s="681" t="s">
        <v>146</v>
      </c>
      <c r="B64" s="682"/>
      <c r="C64" s="682"/>
      <c r="D64" s="682"/>
      <c r="E64" s="682"/>
      <c r="F64" s="682"/>
      <c r="G64" s="682"/>
      <c r="H64" s="682"/>
      <c r="I64" s="682"/>
      <c r="J64" s="682"/>
      <c r="K64" s="682"/>
      <c r="L64" s="682"/>
      <c r="M64" s="682"/>
      <c r="N64" s="682"/>
      <c r="O64" s="682"/>
      <c r="P64" s="682"/>
      <c r="Q64" s="682"/>
      <c r="R64" s="682"/>
      <c r="S64" s="682"/>
      <c r="T64" s="682"/>
      <c r="U64" s="682"/>
      <c r="V64" s="682"/>
      <c r="W64" s="682"/>
      <c r="X64" s="682"/>
      <c r="Y64" s="682"/>
      <c r="Z64" s="682"/>
      <c r="AA64" s="662"/>
      <c r="AB64" s="662"/>
      <c r="AC64" s="662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88">
        <v>4680115885073</v>
      </c>
      <c r="E65" s="689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88">
        <v>4680115885059</v>
      </c>
      <c r="E66" s="689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88">
        <v>4680115885097</v>
      </c>
      <c r="E67" s="689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3"/>
      <c r="B68" s="682"/>
      <c r="C68" s="682"/>
      <c r="D68" s="682"/>
      <c r="E68" s="682"/>
      <c r="F68" s="682"/>
      <c r="G68" s="682"/>
      <c r="H68" s="682"/>
      <c r="I68" s="682"/>
      <c r="J68" s="682"/>
      <c r="K68" s="682"/>
      <c r="L68" s="682"/>
      <c r="M68" s="682"/>
      <c r="N68" s="682"/>
      <c r="O68" s="684"/>
      <c r="P68" s="675" t="s">
        <v>80</v>
      </c>
      <c r="Q68" s="676"/>
      <c r="R68" s="676"/>
      <c r="S68" s="676"/>
      <c r="T68" s="676"/>
      <c r="U68" s="676"/>
      <c r="V68" s="677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82"/>
      <c r="B69" s="682"/>
      <c r="C69" s="682"/>
      <c r="D69" s="682"/>
      <c r="E69" s="682"/>
      <c r="F69" s="682"/>
      <c r="G69" s="682"/>
      <c r="H69" s="682"/>
      <c r="I69" s="682"/>
      <c r="J69" s="682"/>
      <c r="K69" s="682"/>
      <c r="L69" s="682"/>
      <c r="M69" s="682"/>
      <c r="N69" s="682"/>
      <c r="O69" s="684"/>
      <c r="P69" s="675" t="s">
        <v>80</v>
      </c>
      <c r="Q69" s="676"/>
      <c r="R69" s="676"/>
      <c r="S69" s="676"/>
      <c r="T69" s="676"/>
      <c r="U69" s="676"/>
      <c r="V69" s="677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81" t="s">
        <v>64</v>
      </c>
      <c r="B70" s="682"/>
      <c r="C70" s="682"/>
      <c r="D70" s="682"/>
      <c r="E70" s="682"/>
      <c r="F70" s="682"/>
      <c r="G70" s="682"/>
      <c r="H70" s="682"/>
      <c r="I70" s="682"/>
      <c r="J70" s="682"/>
      <c r="K70" s="682"/>
      <c r="L70" s="682"/>
      <c r="M70" s="682"/>
      <c r="N70" s="682"/>
      <c r="O70" s="682"/>
      <c r="P70" s="682"/>
      <c r="Q70" s="682"/>
      <c r="R70" s="682"/>
      <c r="S70" s="682"/>
      <c r="T70" s="682"/>
      <c r="U70" s="682"/>
      <c r="V70" s="682"/>
      <c r="W70" s="682"/>
      <c r="X70" s="682"/>
      <c r="Y70" s="682"/>
      <c r="Z70" s="682"/>
      <c r="AA70" s="662"/>
      <c r="AB70" s="662"/>
      <c r="AC70" s="662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88">
        <v>4680115881891</v>
      </c>
      <c r="E71" s="689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88">
        <v>4680115885769</v>
      </c>
      <c r="E72" s="689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88">
        <v>4680115884410</v>
      </c>
      <c r="E73" s="689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88">
        <v>4680115884311</v>
      </c>
      <c r="E74" s="689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88">
        <v>4680115885929</v>
      </c>
      <c r="E75" s="689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88">
        <v>4680115884403</v>
      </c>
      <c r="E76" s="689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3"/>
      <c r="B77" s="682"/>
      <c r="C77" s="682"/>
      <c r="D77" s="682"/>
      <c r="E77" s="682"/>
      <c r="F77" s="682"/>
      <c r="G77" s="682"/>
      <c r="H77" s="682"/>
      <c r="I77" s="682"/>
      <c r="J77" s="682"/>
      <c r="K77" s="682"/>
      <c r="L77" s="682"/>
      <c r="M77" s="682"/>
      <c r="N77" s="682"/>
      <c r="O77" s="684"/>
      <c r="P77" s="675" t="s">
        <v>80</v>
      </c>
      <c r="Q77" s="676"/>
      <c r="R77" s="676"/>
      <c r="S77" s="676"/>
      <c r="T77" s="676"/>
      <c r="U77" s="676"/>
      <c r="V77" s="677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82"/>
      <c r="B78" s="682"/>
      <c r="C78" s="682"/>
      <c r="D78" s="682"/>
      <c r="E78" s="682"/>
      <c r="F78" s="682"/>
      <c r="G78" s="682"/>
      <c r="H78" s="682"/>
      <c r="I78" s="682"/>
      <c r="J78" s="682"/>
      <c r="K78" s="682"/>
      <c r="L78" s="682"/>
      <c r="M78" s="682"/>
      <c r="N78" s="682"/>
      <c r="O78" s="684"/>
      <c r="P78" s="675" t="s">
        <v>80</v>
      </c>
      <c r="Q78" s="676"/>
      <c r="R78" s="676"/>
      <c r="S78" s="676"/>
      <c r="T78" s="676"/>
      <c r="U78" s="676"/>
      <c r="V78" s="677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81" t="s">
        <v>172</v>
      </c>
      <c r="B79" s="682"/>
      <c r="C79" s="682"/>
      <c r="D79" s="682"/>
      <c r="E79" s="682"/>
      <c r="F79" s="682"/>
      <c r="G79" s="682"/>
      <c r="H79" s="682"/>
      <c r="I79" s="682"/>
      <c r="J79" s="682"/>
      <c r="K79" s="682"/>
      <c r="L79" s="682"/>
      <c r="M79" s="682"/>
      <c r="N79" s="682"/>
      <c r="O79" s="682"/>
      <c r="P79" s="682"/>
      <c r="Q79" s="682"/>
      <c r="R79" s="682"/>
      <c r="S79" s="682"/>
      <c r="T79" s="682"/>
      <c r="U79" s="682"/>
      <c r="V79" s="682"/>
      <c r="W79" s="682"/>
      <c r="X79" s="682"/>
      <c r="Y79" s="682"/>
      <c r="Z79" s="682"/>
      <c r="AA79" s="662"/>
      <c r="AB79" s="662"/>
      <c r="AC79" s="662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88">
        <v>4680115881532</v>
      </c>
      <c r="E80" s="689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88">
        <v>4680115881532</v>
      </c>
      <c r="E81" s="689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88">
        <v>4680115881464</v>
      </c>
      <c r="E82" s="689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3"/>
      <c r="B83" s="682"/>
      <c r="C83" s="682"/>
      <c r="D83" s="682"/>
      <c r="E83" s="682"/>
      <c r="F83" s="682"/>
      <c r="G83" s="682"/>
      <c r="H83" s="682"/>
      <c r="I83" s="682"/>
      <c r="J83" s="682"/>
      <c r="K83" s="682"/>
      <c r="L83" s="682"/>
      <c r="M83" s="682"/>
      <c r="N83" s="682"/>
      <c r="O83" s="684"/>
      <c r="P83" s="675" t="s">
        <v>80</v>
      </c>
      <c r="Q83" s="676"/>
      <c r="R83" s="676"/>
      <c r="S83" s="676"/>
      <c r="T83" s="676"/>
      <c r="U83" s="676"/>
      <c r="V83" s="677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82"/>
      <c r="B84" s="682"/>
      <c r="C84" s="682"/>
      <c r="D84" s="682"/>
      <c r="E84" s="682"/>
      <c r="F84" s="682"/>
      <c r="G84" s="682"/>
      <c r="H84" s="682"/>
      <c r="I84" s="682"/>
      <c r="J84" s="682"/>
      <c r="K84" s="682"/>
      <c r="L84" s="682"/>
      <c r="M84" s="682"/>
      <c r="N84" s="682"/>
      <c r="O84" s="684"/>
      <c r="P84" s="675" t="s">
        <v>80</v>
      </c>
      <c r="Q84" s="676"/>
      <c r="R84" s="676"/>
      <c r="S84" s="676"/>
      <c r="T84" s="676"/>
      <c r="U84" s="676"/>
      <c r="V84" s="677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1" t="s">
        <v>180</v>
      </c>
      <c r="B85" s="682"/>
      <c r="C85" s="682"/>
      <c r="D85" s="682"/>
      <c r="E85" s="682"/>
      <c r="F85" s="682"/>
      <c r="G85" s="682"/>
      <c r="H85" s="682"/>
      <c r="I85" s="682"/>
      <c r="J85" s="682"/>
      <c r="K85" s="682"/>
      <c r="L85" s="682"/>
      <c r="M85" s="682"/>
      <c r="N85" s="682"/>
      <c r="O85" s="682"/>
      <c r="P85" s="682"/>
      <c r="Q85" s="682"/>
      <c r="R85" s="682"/>
      <c r="S85" s="682"/>
      <c r="T85" s="682"/>
      <c r="U85" s="682"/>
      <c r="V85" s="682"/>
      <c r="W85" s="682"/>
      <c r="X85" s="682"/>
      <c r="Y85" s="682"/>
      <c r="Z85" s="682"/>
      <c r="AA85" s="664"/>
      <c r="AB85" s="664"/>
      <c r="AC85" s="664"/>
    </row>
    <row r="86" spans="1:68" ht="14.25" hidden="1" customHeight="1" x14ac:dyDescent="0.25">
      <c r="A86" s="681" t="s">
        <v>90</v>
      </c>
      <c r="B86" s="682"/>
      <c r="C86" s="682"/>
      <c r="D86" s="682"/>
      <c r="E86" s="682"/>
      <c r="F86" s="682"/>
      <c r="G86" s="682"/>
      <c r="H86" s="682"/>
      <c r="I86" s="682"/>
      <c r="J86" s="682"/>
      <c r="K86" s="682"/>
      <c r="L86" s="682"/>
      <c r="M86" s="682"/>
      <c r="N86" s="682"/>
      <c r="O86" s="682"/>
      <c r="P86" s="682"/>
      <c r="Q86" s="682"/>
      <c r="R86" s="682"/>
      <c r="S86" s="682"/>
      <c r="T86" s="682"/>
      <c r="U86" s="682"/>
      <c r="V86" s="682"/>
      <c r="W86" s="682"/>
      <c r="X86" s="682"/>
      <c r="Y86" s="682"/>
      <c r="Z86" s="682"/>
      <c r="AA86" s="662"/>
      <c r="AB86" s="662"/>
      <c r="AC86" s="662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88">
        <v>4680115881327</v>
      </c>
      <c r="E87" s="689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88">
        <v>4680115881518</v>
      </c>
      <c r="E88" s="689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88">
        <v>4680115881303</v>
      </c>
      <c r="E89" s="689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4"/>
      <c r="V89" s="34"/>
      <c r="W89" s="35" t="s">
        <v>69</v>
      </c>
      <c r="X89" s="669">
        <v>98</v>
      </c>
      <c r="Y89" s="670">
        <f>IFERROR(IF(X89="",0,CEILING((X89/$H89),1)*$H89),"")</f>
        <v>99</v>
      </c>
      <c r="Z89" s="36">
        <f>IFERROR(IF(Y89=0,"",ROUNDUP(Y89/H89,0)*0.00902),"")</f>
        <v>0.19844000000000001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102.57333333333332</v>
      </c>
      <c r="BN89" s="64">
        <f>IFERROR(Y89*I89/H89,"0")</f>
        <v>103.62</v>
      </c>
      <c r="BO89" s="64">
        <f>IFERROR(1/J89*(X89/H89),"0")</f>
        <v>0.16498316498316498</v>
      </c>
      <c r="BP89" s="64">
        <f>IFERROR(1/J89*(Y89/H89),"0")</f>
        <v>0.16666666666666669</v>
      </c>
    </row>
    <row r="90" spans="1:68" x14ac:dyDescent="0.2">
      <c r="A90" s="683"/>
      <c r="B90" s="682"/>
      <c r="C90" s="682"/>
      <c r="D90" s="682"/>
      <c r="E90" s="682"/>
      <c r="F90" s="682"/>
      <c r="G90" s="682"/>
      <c r="H90" s="682"/>
      <c r="I90" s="682"/>
      <c r="J90" s="682"/>
      <c r="K90" s="682"/>
      <c r="L90" s="682"/>
      <c r="M90" s="682"/>
      <c r="N90" s="682"/>
      <c r="O90" s="684"/>
      <c r="P90" s="675" t="s">
        <v>80</v>
      </c>
      <c r="Q90" s="676"/>
      <c r="R90" s="676"/>
      <c r="S90" s="676"/>
      <c r="T90" s="676"/>
      <c r="U90" s="676"/>
      <c r="V90" s="677"/>
      <c r="W90" s="37" t="s">
        <v>81</v>
      </c>
      <c r="X90" s="671">
        <f>IFERROR(X87/H87,"0")+IFERROR(X88/H88,"0")+IFERROR(X89/H89,"0")</f>
        <v>21.777777777777779</v>
      </c>
      <c r="Y90" s="671">
        <f>IFERROR(Y87/H87,"0")+IFERROR(Y88/H88,"0")+IFERROR(Y89/H89,"0")</f>
        <v>22</v>
      </c>
      <c r="Z90" s="671">
        <f>IFERROR(IF(Z87="",0,Z87),"0")+IFERROR(IF(Z88="",0,Z88),"0")+IFERROR(IF(Z89="",0,Z89),"0")</f>
        <v>0.19844000000000001</v>
      </c>
      <c r="AA90" s="672"/>
      <c r="AB90" s="672"/>
      <c r="AC90" s="672"/>
    </row>
    <row r="91" spans="1:68" x14ac:dyDescent="0.2">
      <c r="A91" s="682"/>
      <c r="B91" s="682"/>
      <c r="C91" s="682"/>
      <c r="D91" s="682"/>
      <c r="E91" s="682"/>
      <c r="F91" s="682"/>
      <c r="G91" s="682"/>
      <c r="H91" s="682"/>
      <c r="I91" s="682"/>
      <c r="J91" s="682"/>
      <c r="K91" s="682"/>
      <c r="L91" s="682"/>
      <c r="M91" s="682"/>
      <c r="N91" s="682"/>
      <c r="O91" s="684"/>
      <c r="P91" s="675" t="s">
        <v>80</v>
      </c>
      <c r="Q91" s="676"/>
      <c r="R91" s="676"/>
      <c r="S91" s="676"/>
      <c r="T91" s="676"/>
      <c r="U91" s="676"/>
      <c r="V91" s="677"/>
      <c r="W91" s="37" t="s">
        <v>69</v>
      </c>
      <c r="X91" s="671">
        <f>IFERROR(SUM(X87:X89),"0")</f>
        <v>98</v>
      </c>
      <c r="Y91" s="671">
        <f>IFERROR(SUM(Y87:Y89),"0")</f>
        <v>99</v>
      </c>
      <c r="Z91" s="37"/>
      <c r="AA91" s="672"/>
      <c r="AB91" s="672"/>
      <c r="AC91" s="672"/>
    </row>
    <row r="92" spans="1:68" ht="14.25" hidden="1" customHeight="1" x14ac:dyDescent="0.25">
      <c r="A92" s="681" t="s">
        <v>64</v>
      </c>
      <c r="B92" s="682"/>
      <c r="C92" s="682"/>
      <c r="D92" s="682"/>
      <c r="E92" s="682"/>
      <c r="F92" s="682"/>
      <c r="G92" s="682"/>
      <c r="H92" s="682"/>
      <c r="I92" s="682"/>
      <c r="J92" s="682"/>
      <c r="K92" s="682"/>
      <c r="L92" s="682"/>
      <c r="M92" s="682"/>
      <c r="N92" s="682"/>
      <c r="O92" s="682"/>
      <c r="P92" s="682"/>
      <c r="Q92" s="682"/>
      <c r="R92" s="682"/>
      <c r="S92" s="682"/>
      <c r="T92" s="682"/>
      <c r="U92" s="682"/>
      <c r="V92" s="682"/>
      <c r="W92" s="682"/>
      <c r="X92" s="682"/>
      <c r="Y92" s="682"/>
      <c r="Z92" s="682"/>
      <c r="AA92" s="662"/>
      <c r="AB92" s="662"/>
      <c r="AC92" s="662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88">
        <v>4607091386967</v>
      </c>
      <c r="E93" s="689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88">
        <v>4607091386967</v>
      </c>
      <c r="E94" s="689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4"/>
      <c r="V94" s="34"/>
      <c r="W94" s="35" t="s">
        <v>69</v>
      </c>
      <c r="X94" s="669">
        <v>111</v>
      </c>
      <c r="Y94" s="670">
        <f t="shared" si="10"/>
        <v>117.60000000000001</v>
      </c>
      <c r="Z94" s="36">
        <f>IFERROR(IF(Y94=0,"",ROUNDUP(Y94/H94,0)*0.01898),"")</f>
        <v>0.26572000000000001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117.85821428571428</v>
      </c>
      <c r="BN94" s="64">
        <f t="shared" si="12"/>
        <v>124.86600000000001</v>
      </c>
      <c r="BO94" s="64">
        <f t="shared" si="13"/>
        <v>0.20647321428571427</v>
      </c>
      <c r="BP94" s="64">
        <f t="shared" si="14"/>
        <v>0.21875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88">
        <v>4607091386967</v>
      </c>
      <c r="E95" s="689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3" t="s">
        <v>194</v>
      </c>
      <c r="Q95" s="679"/>
      <c r="R95" s="679"/>
      <c r="S95" s="679"/>
      <c r="T95" s="680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88">
        <v>4680115884953</v>
      </c>
      <c r="E96" s="689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4" t="s">
        <v>198</v>
      </c>
      <c r="Q96" s="679"/>
      <c r="R96" s="679"/>
      <c r="S96" s="679"/>
      <c r="T96" s="680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88">
        <v>4607091385731</v>
      </c>
      <c r="E97" s="689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937" t="s">
        <v>202</v>
      </c>
      <c r="Q97" s="679"/>
      <c r="R97" s="679"/>
      <c r="S97" s="679"/>
      <c r="T97" s="680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88">
        <v>4607091385731</v>
      </c>
      <c r="E98" s="689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39" t="s">
        <v>204</v>
      </c>
      <c r="Q98" s="679"/>
      <c r="R98" s="679"/>
      <c r="S98" s="679"/>
      <c r="T98" s="680"/>
      <c r="U98" s="34"/>
      <c r="V98" s="34"/>
      <c r="W98" s="35" t="s">
        <v>69</v>
      </c>
      <c r="X98" s="669">
        <v>95</v>
      </c>
      <c r="Y98" s="670">
        <f t="shared" si="10"/>
        <v>97.2</v>
      </c>
      <c r="Z98" s="36">
        <f>IFERROR(IF(Y98=0,"",ROUNDUP(Y98/H98,0)*0.00651),"")</f>
        <v>0.23436000000000001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103.86666666666666</v>
      </c>
      <c r="BN98" s="64">
        <f t="shared" si="12"/>
        <v>106.27199999999999</v>
      </c>
      <c r="BO98" s="64">
        <f t="shared" si="13"/>
        <v>0.19332519332519332</v>
      </c>
      <c r="BP98" s="64">
        <f t="shared" si="14"/>
        <v>0.19780219780219782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88">
        <v>4680115880894</v>
      </c>
      <c r="E99" s="689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88">
        <v>4680115880214</v>
      </c>
      <c r="E100" s="689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88">
        <v>4680115880214</v>
      </c>
      <c r="E101" s="689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2"/>
      <c r="C102" s="682"/>
      <c r="D102" s="682"/>
      <c r="E102" s="682"/>
      <c r="F102" s="682"/>
      <c r="G102" s="682"/>
      <c r="H102" s="682"/>
      <c r="I102" s="682"/>
      <c r="J102" s="682"/>
      <c r="K102" s="682"/>
      <c r="L102" s="682"/>
      <c r="M102" s="682"/>
      <c r="N102" s="682"/>
      <c r="O102" s="684"/>
      <c r="P102" s="675" t="s">
        <v>80</v>
      </c>
      <c r="Q102" s="676"/>
      <c r="R102" s="676"/>
      <c r="S102" s="676"/>
      <c r="T102" s="676"/>
      <c r="U102" s="676"/>
      <c r="V102" s="677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48.399470899470899</v>
      </c>
      <c r="Y102" s="671">
        <f>IFERROR(Y93/H93,"0")+IFERROR(Y94/H94,"0")+IFERROR(Y95/H95,"0")+IFERROR(Y96/H96,"0")+IFERROR(Y97/H97,"0")+IFERROR(Y98/H98,"0")+IFERROR(Y99/H99,"0")+IFERROR(Y100/H100,"0")+IFERROR(Y101/H101,"0")</f>
        <v>50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0.50008000000000008</v>
      </c>
      <c r="AA102" s="672"/>
      <c r="AB102" s="672"/>
      <c r="AC102" s="672"/>
    </row>
    <row r="103" spans="1:68" x14ac:dyDescent="0.2">
      <c r="A103" s="682"/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4"/>
      <c r="P103" s="675" t="s">
        <v>80</v>
      </c>
      <c r="Q103" s="676"/>
      <c r="R103" s="676"/>
      <c r="S103" s="676"/>
      <c r="T103" s="676"/>
      <c r="U103" s="676"/>
      <c r="V103" s="677"/>
      <c r="W103" s="37" t="s">
        <v>69</v>
      </c>
      <c r="X103" s="671">
        <f>IFERROR(SUM(X93:X101),"0")</f>
        <v>206</v>
      </c>
      <c r="Y103" s="671">
        <f>IFERROR(SUM(Y93:Y101),"0")</f>
        <v>214.8</v>
      </c>
      <c r="Z103" s="37"/>
      <c r="AA103" s="672"/>
      <c r="AB103" s="672"/>
      <c r="AC103" s="672"/>
    </row>
    <row r="104" spans="1:68" ht="16.5" hidden="1" customHeight="1" x14ac:dyDescent="0.25">
      <c r="A104" s="701" t="s">
        <v>211</v>
      </c>
      <c r="B104" s="682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2"/>
      <c r="V104" s="682"/>
      <c r="W104" s="682"/>
      <c r="X104" s="682"/>
      <c r="Y104" s="682"/>
      <c r="Z104" s="682"/>
      <c r="AA104" s="664"/>
      <c r="AB104" s="664"/>
      <c r="AC104" s="664"/>
    </row>
    <row r="105" spans="1:68" ht="14.25" hidden="1" customHeight="1" x14ac:dyDescent="0.25">
      <c r="A105" s="681" t="s">
        <v>90</v>
      </c>
      <c r="B105" s="682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2"/>
      <c r="V105" s="682"/>
      <c r="W105" s="682"/>
      <c r="X105" s="682"/>
      <c r="Y105" s="682"/>
      <c r="Z105" s="682"/>
      <c r="AA105" s="662"/>
      <c r="AB105" s="662"/>
      <c r="AC105" s="662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88">
        <v>4680115882133</v>
      </c>
      <c r="E106" s="689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88">
        <v>4680115880269</v>
      </c>
      <c r="E107" s="689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88">
        <v>4680115880429</v>
      </c>
      <c r="E108" s="689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4"/>
      <c r="V108" s="34"/>
      <c r="W108" s="35" t="s">
        <v>69</v>
      </c>
      <c r="X108" s="669">
        <v>69</v>
      </c>
      <c r="Y108" s="670">
        <f>IFERROR(IF(X108="",0,CEILING((X108/$H108),1)*$H108),"")</f>
        <v>72</v>
      </c>
      <c r="Z108" s="36">
        <f>IFERROR(IF(Y108=0,"",ROUNDUP(Y108/H108,0)*0.00902),"")</f>
        <v>0.14432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72.22</v>
      </c>
      <c r="BN108" s="64">
        <f>IFERROR(Y108*I108/H108,"0")</f>
        <v>75.36</v>
      </c>
      <c r="BO108" s="64">
        <f>IFERROR(1/J108*(X108/H108),"0")</f>
        <v>0.11616161616161617</v>
      </c>
      <c r="BP108" s="64">
        <f>IFERROR(1/J108*(Y108/H108),"0")</f>
        <v>0.12121212121212122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88">
        <v>4680115881457</v>
      </c>
      <c r="E109" s="689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10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2"/>
      <c r="C110" s="682"/>
      <c r="D110" s="682"/>
      <c r="E110" s="682"/>
      <c r="F110" s="682"/>
      <c r="G110" s="682"/>
      <c r="H110" s="682"/>
      <c r="I110" s="682"/>
      <c r="J110" s="682"/>
      <c r="K110" s="682"/>
      <c r="L110" s="682"/>
      <c r="M110" s="682"/>
      <c r="N110" s="682"/>
      <c r="O110" s="684"/>
      <c r="P110" s="675" t="s">
        <v>80</v>
      </c>
      <c r="Q110" s="676"/>
      <c r="R110" s="676"/>
      <c r="S110" s="676"/>
      <c r="T110" s="676"/>
      <c r="U110" s="676"/>
      <c r="V110" s="677"/>
      <c r="W110" s="37" t="s">
        <v>81</v>
      </c>
      <c r="X110" s="671">
        <f>IFERROR(X106/H106,"0")+IFERROR(X107/H107,"0")+IFERROR(X108/H108,"0")+IFERROR(X109/H109,"0")</f>
        <v>15.333333333333334</v>
      </c>
      <c r="Y110" s="671">
        <f>IFERROR(Y106/H106,"0")+IFERROR(Y107/H107,"0")+IFERROR(Y108/H108,"0")+IFERROR(Y109/H109,"0")</f>
        <v>16</v>
      </c>
      <c r="Z110" s="671">
        <f>IFERROR(IF(Z106="",0,Z106),"0")+IFERROR(IF(Z107="",0,Z107),"0")+IFERROR(IF(Z108="",0,Z108),"0")+IFERROR(IF(Z109="",0,Z109),"0")</f>
        <v>0.14432</v>
      </c>
      <c r="AA110" s="672"/>
      <c r="AB110" s="672"/>
      <c r="AC110" s="672"/>
    </row>
    <row r="111" spans="1:68" x14ac:dyDescent="0.2">
      <c r="A111" s="682"/>
      <c r="B111" s="682"/>
      <c r="C111" s="682"/>
      <c r="D111" s="682"/>
      <c r="E111" s="682"/>
      <c r="F111" s="682"/>
      <c r="G111" s="682"/>
      <c r="H111" s="682"/>
      <c r="I111" s="682"/>
      <c r="J111" s="682"/>
      <c r="K111" s="682"/>
      <c r="L111" s="682"/>
      <c r="M111" s="682"/>
      <c r="N111" s="682"/>
      <c r="O111" s="684"/>
      <c r="P111" s="675" t="s">
        <v>80</v>
      </c>
      <c r="Q111" s="676"/>
      <c r="R111" s="676"/>
      <c r="S111" s="676"/>
      <c r="T111" s="676"/>
      <c r="U111" s="676"/>
      <c r="V111" s="677"/>
      <c r="W111" s="37" t="s">
        <v>69</v>
      </c>
      <c r="X111" s="671">
        <f>IFERROR(SUM(X106:X109),"0")</f>
        <v>69</v>
      </c>
      <c r="Y111" s="671">
        <f>IFERROR(SUM(Y106:Y109),"0")</f>
        <v>72</v>
      </c>
      <c r="Z111" s="37"/>
      <c r="AA111" s="672"/>
      <c r="AB111" s="672"/>
      <c r="AC111" s="672"/>
    </row>
    <row r="112" spans="1:68" ht="14.25" hidden="1" customHeight="1" x14ac:dyDescent="0.25">
      <c r="A112" s="681" t="s">
        <v>135</v>
      </c>
      <c r="B112" s="682"/>
      <c r="C112" s="682"/>
      <c r="D112" s="682"/>
      <c r="E112" s="682"/>
      <c r="F112" s="682"/>
      <c r="G112" s="682"/>
      <c r="H112" s="682"/>
      <c r="I112" s="682"/>
      <c r="J112" s="682"/>
      <c r="K112" s="682"/>
      <c r="L112" s="682"/>
      <c r="M112" s="682"/>
      <c r="N112" s="682"/>
      <c r="O112" s="682"/>
      <c r="P112" s="682"/>
      <c r="Q112" s="682"/>
      <c r="R112" s="682"/>
      <c r="S112" s="682"/>
      <c r="T112" s="682"/>
      <c r="U112" s="682"/>
      <c r="V112" s="682"/>
      <c r="W112" s="682"/>
      <c r="X112" s="682"/>
      <c r="Y112" s="682"/>
      <c r="Z112" s="682"/>
      <c r="AA112" s="662"/>
      <c r="AB112" s="662"/>
      <c r="AC112" s="662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88">
        <v>4680115881488</v>
      </c>
      <c r="E113" s="689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88">
        <v>4680115882775</v>
      </c>
      <c r="E114" s="689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4"/>
      <c r="V114" s="34"/>
      <c r="W114" s="35" t="s">
        <v>69</v>
      </c>
      <c r="X114" s="669">
        <v>4</v>
      </c>
      <c r="Y114" s="670">
        <f>IFERROR(IF(X114="",0,CEILING((X114/$H114),1)*$H114),"")</f>
        <v>4.8</v>
      </c>
      <c r="Z114" s="36">
        <f>IFERROR(IF(Y114=0,"",ROUNDUP(Y114/H114,0)*0.00502),"")</f>
        <v>1.004E-2</v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4.166666666666667</v>
      </c>
      <c r="BN114" s="64">
        <f>IFERROR(Y114*I114/H114,"0")</f>
        <v>5</v>
      </c>
      <c r="BO114" s="64">
        <f>IFERROR(1/J114*(X114/H114),"0")</f>
        <v>7.1225071225071235E-3</v>
      </c>
      <c r="BP114" s="64">
        <f>IFERROR(1/J114*(Y114/H114),"0")</f>
        <v>8.5470085470085479E-3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88">
        <v>4680115880658</v>
      </c>
      <c r="E115" s="689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2"/>
      <c r="C116" s="682"/>
      <c r="D116" s="682"/>
      <c r="E116" s="682"/>
      <c r="F116" s="682"/>
      <c r="G116" s="682"/>
      <c r="H116" s="682"/>
      <c r="I116" s="682"/>
      <c r="J116" s="682"/>
      <c r="K116" s="682"/>
      <c r="L116" s="682"/>
      <c r="M116" s="682"/>
      <c r="N116" s="682"/>
      <c r="O116" s="684"/>
      <c r="P116" s="675" t="s">
        <v>80</v>
      </c>
      <c r="Q116" s="676"/>
      <c r="R116" s="676"/>
      <c r="S116" s="676"/>
      <c r="T116" s="676"/>
      <c r="U116" s="676"/>
      <c r="V116" s="677"/>
      <c r="W116" s="37" t="s">
        <v>81</v>
      </c>
      <c r="X116" s="671">
        <f>IFERROR(X113/H113,"0")+IFERROR(X114/H114,"0")+IFERROR(X115/H115,"0")</f>
        <v>1.6666666666666667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1.004E-2</v>
      </c>
      <c r="AA116" s="672"/>
      <c r="AB116" s="672"/>
      <c r="AC116" s="672"/>
    </row>
    <row r="117" spans="1:68" x14ac:dyDescent="0.2">
      <c r="A117" s="682"/>
      <c r="B117" s="682"/>
      <c r="C117" s="682"/>
      <c r="D117" s="682"/>
      <c r="E117" s="682"/>
      <c r="F117" s="682"/>
      <c r="G117" s="682"/>
      <c r="H117" s="682"/>
      <c r="I117" s="682"/>
      <c r="J117" s="682"/>
      <c r="K117" s="682"/>
      <c r="L117" s="682"/>
      <c r="M117" s="682"/>
      <c r="N117" s="682"/>
      <c r="O117" s="684"/>
      <c r="P117" s="675" t="s">
        <v>80</v>
      </c>
      <c r="Q117" s="676"/>
      <c r="R117" s="676"/>
      <c r="S117" s="676"/>
      <c r="T117" s="676"/>
      <c r="U117" s="676"/>
      <c r="V117" s="677"/>
      <c r="W117" s="37" t="s">
        <v>69</v>
      </c>
      <c r="X117" s="671">
        <f>IFERROR(SUM(X113:X115),"0")</f>
        <v>4</v>
      </c>
      <c r="Y117" s="671">
        <f>IFERROR(SUM(Y113:Y115),"0")</f>
        <v>4.8</v>
      </c>
      <c r="Z117" s="37"/>
      <c r="AA117" s="672"/>
      <c r="AB117" s="672"/>
      <c r="AC117" s="672"/>
    </row>
    <row r="118" spans="1:68" ht="14.25" hidden="1" customHeight="1" x14ac:dyDescent="0.25">
      <c r="A118" s="681" t="s">
        <v>64</v>
      </c>
      <c r="B118" s="682"/>
      <c r="C118" s="682"/>
      <c r="D118" s="682"/>
      <c r="E118" s="682"/>
      <c r="F118" s="682"/>
      <c r="G118" s="682"/>
      <c r="H118" s="682"/>
      <c r="I118" s="682"/>
      <c r="J118" s="682"/>
      <c r="K118" s="682"/>
      <c r="L118" s="682"/>
      <c r="M118" s="682"/>
      <c r="N118" s="682"/>
      <c r="O118" s="682"/>
      <c r="P118" s="682"/>
      <c r="Q118" s="682"/>
      <c r="R118" s="682"/>
      <c r="S118" s="682"/>
      <c r="T118" s="682"/>
      <c r="U118" s="682"/>
      <c r="V118" s="682"/>
      <c r="W118" s="682"/>
      <c r="X118" s="682"/>
      <c r="Y118" s="682"/>
      <c r="Z118" s="682"/>
      <c r="AA118" s="662"/>
      <c r="AB118" s="662"/>
      <c r="AC118" s="662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88">
        <v>4607091385168</v>
      </c>
      <c r="E119" s="689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88">
        <v>4607091385168</v>
      </c>
      <c r="E120" s="689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9"/>
      <c r="R120" s="679"/>
      <c r="S120" s="679"/>
      <c r="T120" s="680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88">
        <v>4607091385168</v>
      </c>
      <c r="E121" s="689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88">
        <v>4607091383256</v>
      </c>
      <c r="E122" s="689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88">
        <v>4607091383256</v>
      </c>
      <c r="E123" s="689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10" t="s">
        <v>239</v>
      </c>
      <c r="Q123" s="679"/>
      <c r="R123" s="679"/>
      <c r="S123" s="679"/>
      <c r="T123" s="680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88">
        <v>4607091385748</v>
      </c>
      <c r="E124" s="689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4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4"/>
      <c r="V124" s="34"/>
      <c r="W124" s="35" t="s">
        <v>69</v>
      </c>
      <c r="X124" s="669">
        <v>62</v>
      </c>
      <c r="Y124" s="670">
        <f t="shared" si="15"/>
        <v>62.1</v>
      </c>
      <c r="Z124" s="36">
        <f t="shared" si="20"/>
        <v>0.14973</v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67.786666666666662</v>
      </c>
      <c r="BN124" s="64">
        <f t="shared" si="17"/>
        <v>67.896000000000001</v>
      </c>
      <c r="BO124" s="64">
        <f t="shared" si="18"/>
        <v>0.12617012617012618</v>
      </c>
      <c r="BP124" s="64">
        <f t="shared" si="19"/>
        <v>0.1263736263736264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88">
        <v>4607091385748</v>
      </c>
      <c r="E125" s="689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68" t="s">
        <v>243</v>
      </c>
      <c r="Q125" s="679"/>
      <c r="R125" s="679"/>
      <c r="S125" s="679"/>
      <c r="T125" s="680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88">
        <v>4680115884533</v>
      </c>
      <c r="E126" s="689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88">
        <v>4680115882645</v>
      </c>
      <c r="E127" s="689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2"/>
      <c r="C128" s="682"/>
      <c r="D128" s="682"/>
      <c r="E128" s="682"/>
      <c r="F128" s="682"/>
      <c r="G128" s="682"/>
      <c r="H128" s="682"/>
      <c r="I128" s="682"/>
      <c r="J128" s="682"/>
      <c r="K128" s="682"/>
      <c r="L128" s="682"/>
      <c r="M128" s="682"/>
      <c r="N128" s="682"/>
      <c r="O128" s="684"/>
      <c r="P128" s="675" t="s">
        <v>80</v>
      </c>
      <c r="Q128" s="676"/>
      <c r="R128" s="676"/>
      <c r="S128" s="676"/>
      <c r="T128" s="676"/>
      <c r="U128" s="676"/>
      <c r="V128" s="677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22.962962962962962</v>
      </c>
      <c r="Y128" s="671">
        <f>IFERROR(Y119/H119,"0")+IFERROR(Y120/H120,"0")+IFERROR(Y121/H121,"0")+IFERROR(Y122/H122,"0")+IFERROR(Y123/H123,"0")+IFERROR(Y124/H124,"0")+IFERROR(Y125/H125,"0")+IFERROR(Y126/H126,"0")+IFERROR(Y127/H127,"0")</f>
        <v>23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0.14973</v>
      </c>
      <c r="AA128" s="672"/>
      <c r="AB128" s="672"/>
      <c r="AC128" s="672"/>
    </row>
    <row r="129" spans="1:68" x14ac:dyDescent="0.2">
      <c r="A129" s="682"/>
      <c r="B129" s="682"/>
      <c r="C129" s="682"/>
      <c r="D129" s="682"/>
      <c r="E129" s="682"/>
      <c r="F129" s="682"/>
      <c r="G129" s="682"/>
      <c r="H129" s="682"/>
      <c r="I129" s="682"/>
      <c r="J129" s="682"/>
      <c r="K129" s="682"/>
      <c r="L129" s="682"/>
      <c r="M129" s="682"/>
      <c r="N129" s="682"/>
      <c r="O129" s="684"/>
      <c r="P129" s="675" t="s">
        <v>80</v>
      </c>
      <c r="Q129" s="676"/>
      <c r="R129" s="676"/>
      <c r="S129" s="676"/>
      <c r="T129" s="676"/>
      <c r="U129" s="676"/>
      <c r="V129" s="677"/>
      <c r="W129" s="37" t="s">
        <v>69</v>
      </c>
      <c r="X129" s="671">
        <f>IFERROR(SUM(X119:X127),"0")</f>
        <v>62</v>
      </c>
      <c r="Y129" s="671">
        <f>IFERROR(SUM(Y119:Y127),"0")</f>
        <v>62.1</v>
      </c>
      <c r="Z129" s="37"/>
      <c r="AA129" s="672"/>
      <c r="AB129" s="672"/>
      <c r="AC129" s="672"/>
    </row>
    <row r="130" spans="1:68" ht="14.25" hidden="1" customHeight="1" x14ac:dyDescent="0.25">
      <c r="A130" s="681" t="s">
        <v>172</v>
      </c>
      <c r="B130" s="682"/>
      <c r="C130" s="682"/>
      <c r="D130" s="682"/>
      <c r="E130" s="682"/>
      <c r="F130" s="682"/>
      <c r="G130" s="682"/>
      <c r="H130" s="682"/>
      <c r="I130" s="682"/>
      <c r="J130" s="682"/>
      <c r="K130" s="682"/>
      <c r="L130" s="682"/>
      <c r="M130" s="682"/>
      <c r="N130" s="682"/>
      <c r="O130" s="682"/>
      <c r="P130" s="682"/>
      <c r="Q130" s="682"/>
      <c r="R130" s="682"/>
      <c r="S130" s="682"/>
      <c r="T130" s="682"/>
      <c r="U130" s="682"/>
      <c r="V130" s="682"/>
      <c r="W130" s="682"/>
      <c r="X130" s="682"/>
      <c r="Y130" s="682"/>
      <c r="Z130" s="682"/>
      <c r="AA130" s="662"/>
      <c r="AB130" s="662"/>
      <c r="AC130" s="662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88">
        <v>4680115882652</v>
      </c>
      <c r="E131" s="689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88">
        <v>4680115880238</v>
      </c>
      <c r="E132" s="689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5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3"/>
      <c r="B133" s="682"/>
      <c r="C133" s="682"/>
      <c r="D133" s="682"/>
      <c r="E133" s="682"/>
      <c r="F133" s="682"/>
      <c r="G133" s="682"/>
      <c r="H133" s="682"/>
      <c r="I133" s="682"/>
      <c r="J133" s="682"/>
      <c r="K133" s="682"/>
      <c r="L133" s="682"/>
      <c r="M133" s="682"/>
      <c r="N133" s="682"/>
      <c r="O133" s="684"/>
      <c r="P133" s="675" t="s">
        <v>80</v>
      </c>
      <c r="Q133" s="676"/>
      <c r="R133" s="676"/>
      <c r="S133" s="676"/>
      <c r="T133" s="676"/>
      <c r="U133" s="676"/>
      <c r="V133" s="677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82"/>
      <c r="B134" s="682"/>
      <c r="C134" s="682"/>
      <c r="D134" s="682"/>
      <c r="E134" s="682"/>
      <c r="F134" s="682"/>
      <c r="G134" s="682"/>
      <c r="H134" s="682"/>
      <c r="I134" s="682"/>
      <c r="J134" s="682"/>
      <c r="K134" s="682"/>
      <c r="L134" s="682"/>
      <c r="M134" s="682"/>
      <c r="N134" s="682"/>
      <c r="O134" s="684"/>
      <c r="P134" s="675" t="s">
        <v>80</v>
      </c>
      <c r="Q134" s="676"/>
      <c r="R134" s="676"/>
      <c r="S134" s="676"/>
      <c r="T134" s="676"/>
      <c r="U134" s="676"/>
      <c r="V134" s="677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1" t="s">
        <v>256</v>
      </c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682"/>
      <c r="Y135" s="682"/>
      <c r="Z135" s="682"/>
      <c r="AA135" s="664"/>
      <c r="AB135" s="664"/>
      <c r="AC135" s="664"/>
    </row>
    <row r="136" spans="1:68" ht="14.25" hidden="1" customHeight="1" x14ac:dyDescent="0.25">
      <c r="A136" s="681" t="s">
        <v>90</v>
      </c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682"/>
      <c r="Y136" s="682"/>
      <c r="Z136" s="682"/>
      <c r="AA136" s="662"/>
      <c r="AB136" s="662"/>
      <c r="AC136" s="662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88">
        <v>4680115882577</v>
      </c>
      <c r="E137" s="689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88">
        <v>4680115882577</v>
      </c>
      <c r="E138" s="689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4"/>
      <c r="V138" s="34"/>
      <c r="W138" s="35" t="s">
        <v>69</v>
      </c>
      <c r="X138" s="669">
        <v>36</v>
      </c>
      <c r="Y138" s="670">
        <f>IFERROR(IF(X138="",0,CEILING((X138/$H138),1)*$H138),"")</f>
        <v>38.400000000000006</v>
      </c>
      <c r="Z138" s="36">
        <f>IFERROR(IF(Y138=0,"",ROUNDUP(Y138/H138,0)*0.00651),"")</f>
        <v>7.8119999999999995E-2</v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38.024999999999999</v>
      </c>
      <c r="BN138" s="64">
        <f>IFERROR(Y138*I138/H138,"0")</f>
        <v>40.559999999999995</v>
      </c>
      <c r="BO138" s="64">
        <f>IFERROR(1/J138*(X138/H138),"0")</f>
        <v>6.1813186813186816E-2</v>
      </c>
      <c r="BP138" s="64">
        <f>IFERROR(1/J138*(Y138/H138),"0")</f>
        <v>6.593406593406595E-2</v>
      </c>
    </row>
    <row r="139" spans="1:68" x14ac:dyDescent="0.2">
      <c r="A139" s="683"/>
      <c r="B139" s="682"/>
      <c r="C139" s="682"/>
      <c r="D139" s="682"/>
      <c r="E139" s="682"/>
      <c r="F139" s="682"/>
      <c r="G139" s="682"/>
      <c r="H139" s="682"/>
      <c r="I139" s="682"/>
      <c r="J139" s="682"/>
      <c r="K139" s="682"/>
      <c r="L139" s="682"/>
      <c r="M139" s="682"/>
      <c r="N139" s="682"/>
      <c r="O139" s="684"/>
      <c r="P139" s="675" t="s">
        <v>80</v>
      </c>
      <c r="Q139" s="676"/>
      <c r="R139" s="676"/>
      <c r="S139" s="676"/>
      <c r="T139" s="676"/>
      <c r="U139" s="676"/>
      <c r="V139" s="677"/>
      <c r="W139" s="37" t="s">
        <v>81</v>
      </c>
      <c r="X139" s="671">
        <f>IFERROR(X137/H137,"0")+IFERROR(X138/H138,"0")</f>
        <v>11.25</v>
      </c>
      <c r="Y139" s="671">
        <f>IFERROR(Y137/H137,"0")+IFERROR(Y138/H138,"0")</f>
        <v>12.000000000000002</v>
      </c>
      <c r="Z139" s="671">
        <f>IFERROR(IF(Z137="",0,Z137),"0")+IFERROR(IF(Z138="",0,Z138),"0")</f>
        <v>7.8119999999999995E-2</v>
      </c>
      <c r="AA139" s="672"/>
      <c r="AB139" s="672"/>
      <c r="AC139" s="672"/>
    </row>
    <row r="140" spans="1:68" x14ac:dyDescent="0.2">
      <c r="A140" s="682"/>
      <c r="B140" s="682"/>
      <c r="C140" s="682"/>
      <c r="D140" s="682"/>
      <c r="E140" s="682"/>
      <c r="F140" s="682"/>
      <c r="G140" s="682"/>
      <c r="H140" s="682"/>
      <c r="I140" s="682"/>
      <c r="J140" s="682"/>
      <c r="K140" s="682"/>
      <c r="L140" s="682"/>
      <c r="M140" s="682"/>
      <c r="N140" s="682"/>
      <c r="O140" s="684"/>
      <c r="P140" s="675" t="s">
        <v>80</v>
      </c>
      <c r="Q140" s="676"/>
      <c r="R140" s="676"/>
      <c r="S140" s="676"/>
      <c r="T140" s="676"/>
      <c r="U140" s="676"/>
      <c r="V140" s="677"/>
      <c r="W140" s="37" t="s">
        <v>69</v>
      </c>
      <c r="X140" s="671">
        <f>IFERROR(SUM(X137:X138),"0")</f>
        <v>36</v>
      </c>
      <c r="Y140" s="671">
        <f>IFERROR(SUM(Y137:Y138),"0")</f>
        <v>38.400000000000006</v>
      </c>
      <c r="Z140" s="37"/>
      <c r="AA140" s="672"/>
      <c r="AB140" s="672"/>
      <c r="AC140" s="672"/>
    </row>
    <row r="141" spans="1:68" ht="14.25" hidden="1" customHeight="1" x14ac:dyDescent="0.25">
      <c r="A141" s="681" t="s">
        <v>146</v>
      </c>
      <c r="B141" s="682"/>
      <c r="C141" s="682"/>
      <c r="D141" s="682"/>
      <c r="E141" s="682"/>
      <c r="F141" s="682"/>
      <c r="G141" s="682"/>
      <c r="H141" s="682"/>
      <c r="I141" s="682"/>
      <c r="J141" s="682"/>
      <c r="K141" s="682"/>
      <c r="L141" s="682"/>
      <c r="M141" s="682"/>
      <c r="N141" s="682"/>
      <c r="O141" s="682"/>
      <c r="P141" s="682"/>
      <c r="Q141" s="682"/>
      <c r="R141" s="682"/>
      <c r="S141" s="682"/>
      <c r="T141" s="682"/>
      <c r="U141" s="682"/>
      <c r="V141" s="682"/>
      <c r="W141" s="682"/>
      <c r="X141" s="682"/>
      <c r="Y141" s="682"/>
      <c r="Z141" s="682"/>
      <c r="AA141" s="662"/>
      <c r="AB141" s="662"/>
      <c r="AC141" s="662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88">
        <v>4680115883444</v>
      </c>
      <c r="E142" s="689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88">
        <v>4680115883444</v>
      </c>
      <c r="E143" s="689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4"/>
      <c r="V143" s="34"/>
      <c r="W143" s="35" t="s">
        <v>69</v>
      </c>
      <c r="X143" s="669">
        <v>32</v>
      </c>
      <c r="Y143" s="670">
        <f>IFERROR(IF(X143="",0,CEILING((X143/$H143),1)*$H143),"")</f>
        <v>33.599999999999994</v>
      </c>
      <c r="Z143" s="36">
        <f>IFERROR(IF(Y143=0,"",ROUNDUP(Y143/H143,0)*0.00651),"")</f>
        <v>7.8119999999999995E-2</v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35.062857142857148</v>
      </c>
      <c r="BN143" s="64">
        <f>IFERROR(Y143*I143/H143,"0")</f>
        <v>36.815999999999995</v>
      </c>
      <c r="BO143" s="64">
        <f>IFERROR(1/J143*(X143/H143),"0")</f>
        <v>6.2794348508634232E-2</v>
      </c>
      <c r="BP143" s="64">
        <f>IFERROR(1/J143*(Y143/H143),"0")</f>
        <v>6.5934065934065936E-2</v>
      </c>
    </row>
    <row r="144" spans="1:68" x14ac:dyDescent="0.2">
      <c r="A144" s="683"/>
      <c r="B144" s="682"/>
      <c r="C144" s="682"/>
      <c r="D144" s="682"/>
      <c r="E144" s="682"/>
      <c r="F144" s="682"/>
      <c r="G144" s="682"/>
      <c r="H144" s="682"/>
      <c r="I144" s="682"/>
      <c r="J144" s="682"/>
      <c r="K144" s="682"/>
      <c r="L144" s="682"/>
      <c r="M144" s="682"/>
      <c r="N144" s="682"/>
      <c r="O144" s="684"/>
      <c r="P144" s="675" t="s">
        <v>80</v>
      </c>
      <c r="Q144" s="676"/>
      <c r="R144" s="676"/>
      <c r="S144" s="676"/>
      <c r="T144" s="676"/>
      <c r="U144" s="676"/>
      <c r="V144" s="677"/>
      <c r="W144" s="37" t="s">
        <v>81</v>
      </c>
      <c r="X144" s="671">
        <f>IFERROR(X142/H142,"0")+IFERROR(X143/H143,"0")</f>
        <v>11.428571428571429</v>
      </c>
      <c r="Y144" s="671">
        <f>IFERROR(Y142/H142,"0")+IFERROR(Y143/H143,"0")</f>
        <v>11.999999999999998</v>
      </c>
      <c r="Z144" s="671">
        <f>IFERROR(IF(Z142="",0,Z142),"0")+IFERROR(IF(Z143="",0,Z143),"0")</f>
        <v>7.8119999999999995E-2</v>
      </c>
      <c r="AA144" s="672"/>
      <c r="AB144" s="672"/>
      <c r="AC144" s="672"/>
    </row>
    <row r="145" spans="1:68" x14ac:dyDescent="0.2">
      <c r="A145" s="682"/>
      <c r="B145" s="682"/>
      <c r="C145" s="682"/>
      <c r="D145" s="682"/>
      <c r="E145" s="682"/>
      <c r="F145" s="682"/>
      <c r="G145" s="682"/>
      <c r="H145" s="682"/>
      <c r="I145" s="682"/>
      <c r="J145" s="682"/>
      <c r="K145" s="682"/>
      <c r="L145" s="682"/>
      <c r="M145" s="682"/>
      <c r="N145" s="682"/>
      <c r="O145" s="684"/>
      <c r="P145" s="675" t="s">
        <v>80</v>
      </c>
      <c r="Q145" s="676"/>
      <c r="R145" s="676"/>
      <c r="S145" s="676"/>
      <c r="T145" s="676"/>
      <c r="U145" s="676"/>
      <c r="V145" s="677"/>
      <c r="W145" s="37" t="s">
        <v>69</v>
      </c>
      <c r="X145" s="671">
        <f>IFERROR(SUM(X142:X143),"0")</f>
        <v>32</v>
      </c>
      <c r="Y145" s="671">
        <f>IFERROR(SUM(Y142:Y143),"0")</f>
        <v>33.599999999999994</v>
      </c>
      <c r="Z145" s="37"/>
      <c r="AA145" s="672"/>
      <c r="AB145" s="672"/>
      <c r="AC145" s="672"/>
    </row>
    <row r="146" spans="1:68" ht="14.25" hidden="1" customHeight="1" x14ac:dyDescent="0.25">
      <c r="A146" s="681" t="s">
        <v>64</v>
      </c>
      <c r="B146" s="682"/>
      <c r="C146" s="682"/>
      <c r="D146" s="682"/>
      <c r="E146" s="682"/>
      <c r="F146" s="682"/>
      <c r="G146" s="682"/>
      <c r="H146" s="682"/>
      <c r="I146" s="682"/>
      <c r="J146" s="682"/>
      <c r="K146" s="682"/>
      <c r="L146" s="682"/>
      <c r="M146" s="682"/>
      <c r="N146" s="682"/>
      <c r="O146" s="682"/>
      <c r="P146" s="682"/>
      <c r="Q146" s="682"/>
      <c r="R146" s="682"/>
      <c r="S146" s="682"/>
      <c r="T146" s="682"/>
      <c r="U146" s="682"/>
      <c r="V146" s="682"/>
      <c r="W146" s="682"/>
      <c r="X146" s="682"/>
      <c r="Y146" s="682"/>
      <c r="Z146" s="682"/>
      <c r="AA146" s="662"/>
      <c r="AB146" s="662"/>
      <c r="AC146" s="662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88">
        <v>4680115882584</v>
      </c>
      <c r="E147" s="689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88">
        <v>4680115882584</v>
      </c>
      <c r="E148" s="689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4"/>
      <c r="V148" s="34"/>
      <c r="W148" s="35" t="s">
        <v>69</v>
      </c>
      <c r="X148" s="669">
        <v>17</v>
      </c>
      <c r="Y148" s="670">
        <f>IFERROR(IF(X148="",0,CEILING((X148/$H148),1)*$H148),"")</f>
        <v>18.48</v>
      </c>
      <c r="Z148" s="36">
        <f>IFERROR(IF(Y148=0,"",ROUNDUP(Y148/H148,0)*0.00651),"")</f>
        <v>4.5569999999999999E-2</v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18.725757575757576</v>
      </c>
      <c r="BN148" s="64">
        <f>IFERROR(Y148*I148/H148,"0")</f>
        <v>20.355999999999998</v>
      </c>
      <c r="BO148" s="64">
        <f>IFERROR(1/J148*(X148/H148),"0")</f>
        <v>3.5381285381285384E-2</v>
      </c>
      <c r="BP148" s="64">
        <f>IFERROR(1/J148*(Y148/H148),"0")</f>
        <v>3.8461538461538464E-2</v>
      </c>
    </row>
    <row r="149" spans="1:68" x14ac:dyDescent="0.2">
      <c r="A149" s="683"/>
      <c r="B149" s="682"/>
      <c r="C149" s="682"/>
      <c r="D149" s="682"/>
      <c r="E149" s="682"/>
      <c r="F149" s="682"/>
      <c r="G149" s="682"/>
      <c r="H149" s="682"/>
      <c r="I149" s="682"/>
      <c r="J149" s="682"/>
      <c r="K149" s="682"/>
      <c r="L149" s="682"/>
      <c r="M149" s="682"/>
      <c r="N149" s="682"/>
      <c r="O149" s="684"/>
      <c r="P149" s="675" t="s">
        <v>80</v>
      </c>
      <c r="Q149" s="676"/>
      <c r="R149" s="676"/>
      <c r="S149" s="676"/>
      <c r="T149" s="676"/>
      <c r="U149" s="676"/>
      <c r="V149" s="677"/>
      <c r="W149" s="37" t="s">
        <v>81</v>
      </c>
      <c r="X149" s="671">
        <f>IFERROR(X147/H147,"0")+IFERROR(X148/H148,"0")</f>
        <v>6.4393939393939394</v>
      </c>
      <c r="Y149" s="671">
        <f>IFERROR(Y147/H147,"0")+IFERROR(Y148/H148,"0")</f>
        <v>7</v>
      </c>
      <c r="Z149" s="671">
        <f>IFERROR(IF(Z147="",0,Z147),"0")+IFERROR(IF(Z148="",0,Z148),"0")</f>
        <v>4.5569999999999999E-2</v>
      </c>
      <c r="AA149" s="672"/>
      <c r="AB149" s="672"/>
      <c r="AC149" s="672"/>
    </row>
    <row r="150" spans="1:68" x14ac:dyDescent="0.2">
      <c r="A150" s="682"/>
      <c r="B150" s="682"/>
      <c r="C150" s="682"/>
      <c r="D150" s="682"/>
      <c r="E150" s="682"/>
      <c r="F150" s="682"/>
      <c r="G150" s="682"/>
      <c r="H150" s="682"/>
      <c r="I150" s="682"/>
      <c r="J150" s="682"/>
      <c r="K150" s="682"/>
      <c r="L150" s="682"/>
      <c r="M150" s="682"/>
      <c r="N150" s="682"/>
      <c r="O150" s="684"/>
      <c r="P150" s="675" t="s">
        <v>80</v>
      </c>
      <c r="Q150" s="676"/>
      <c r="R150" s="676"/>
      <c r="S150" s="676"/>
      <c r="T150" s="676"/>
      <c r="U150" s="676"/>
      <c r="V150" s="677"/>
      <c r="W150" s="37" t="s">
        <v>69</v>
      </c>
      <c r="X150" s="671">
        <f>IFERROR(SUM(X147:X148),"0")</f>
        <v>17</v>
      </c>
      <c r="Y150" s="671">
        <f>IFERROR(SUM(Y147:Y148),"0")</f>
        <v>18.48</v>
      </c>
      <c r="Z150" s="37"/>
      <c r="AA150" s="672"/>
      <c r="AB150" s="672"/>
      <c r="AC150" s="672"/>
    </row>
    <row r="151" spans="1:68" ht="16.5" hidden="1" customHeight="1" x14ac:dyDescent="0.25">
      <c r="A151" s="701" t="s">
        <v>88</v>
      </c>
      <c r="B151" s="682"/>
      <c r="C151" s="682"/>
      <c r="D151" s="682"/>
      <c r="E151" s="682"/>
      <c r="F151" s="682"/>
      <c r="G151" s="682"/>
      <c r="H151" s="682"/>
      <c r="I151" s="682"/>
      <c r="J151" s="682"/>
      <c r="K151" s="682"/>
      <c r="L151" s="682"/>
      <c r="M151" s="682"/>
      <c r="N151" s="682"/>
      <c r="O151" s="682"/>
      <c r="P151" s="682"/>
      <c r="Q151" s="682"/>
      <c r="R151" s="682"/>
      <c r="S151" s="682"/>
      <c r="T151" s="682"/>
      <c r="U151" s="682"/>
      <c r="V151" s="682"/>
      <c r="W151" s="682"/>
      <c r="X151" s="682"/>
      <c r="Y151" s="682"/>
      <c r="Z151" s="682"/>
      <c r="AA151" s="664"/>
      <c r="AB151" s="664"/>
      <c r="AC151" s="664"/>
    </row>
    <row r="152" spans="1:68" ht="14.25" hidden="1" customHeight="1" x14ac:dyDescent="0.25">
      <c r="A152" s="681" t="s">
        <v>90</v>
      </c>
      <c r="B152" s="682"/>
      <c r="C152" s="682"/>
      <c r="D152" s="682"/>
      <c r="E152" s="682"/>
      <c r="F152" s="682"/>
      <c r="G152" s="682"/>
      <c r="H152" s="682"/>
      <c r="I152" s="682"/>
      <c r="J152" s="682"/>
      <c r="K152" s="682"/>
      <c r="L152" s="682"/>
      <c r="M152" s="682"/>
      <c r="N152" s="682"/>
      <c r="O152" s="682"/>
      <c r="P152" s="682"/>
      <c r="Q152" s="682"/>
      <c r="R152" s="682"/>
      <c r="S152" s="682"/>
      <c r="T152" s="682"/>
      <c r="U152" s="682"/>
      <c r="V152" s="682"/>
      <c r="W152" s="682"/>
      <c r="X152" s="682"/>
      <c r="Y152" s="682"/>
      <c r="Z152" s="682"/>
      <c r="AA152" s="662"/>
      <c r="AB152" s="662"/>
      <c r="AC152" s="662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88">
        <v>4607091384604</v>
      </c>
      <c r="E153" s="689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4"/>
      <c r="V153" s="34"/>
      <c r="W153" s="35" t="s">
        <v>69</v>
      </c>
      <c r="X153" s="669">
        <v>49</v>
      </c>
      <c r="Y153" s="670">
        <f>IFERROR(IF(X153="",0,CEILING((X153/$H153),1)*$H153),"")</f>
        <v>52</v>
      </c>
      <c r="Z153" s="36">
        <f>IFERROR(IF(Y153=0,"",ROUNDUP(Y153/H153,0)*0.00902),"")</f>
        <v>0.11726</v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51.572499999999998</v>
      </c>
      <c r="BN153" s="64">
        <f>IFERROR(Y153*I153/H153,"0")</f>
        <v>54.73</v>
      </c>
      <c r="BO153" s="64">
        <f>IFERROR(1/J153*(X153/H153),"0")</f>
        <v>9.2803030303030304E-2</v>
      </c>
      <c r="BP153" s="64">
        <f>IFERROR(1/J153*(Y153/H153),"0")</f>
        <v>9.8484848484848481E-2</v>
      </c>
    </row>
    <row r="154" spans="1:68" x14ac:dyDescent="0.2">
      <c r="A154" s="683"/>
      <c r="B154" s="682"/>
      <c r="C154" s="682"/>
      <c r="D154" s="682"/>
      <c r="E154" s="682"/>
      <c r="F154" s="682"/>
      <c r="G154" s="682"/>
      <c r="H154" s="682"/>
      <c r="I154" s="682"/>
      <c r="J154" s="682"/>
      <c r="K154" s="682"/>
      <c r="L154" s="682"/>
      <c r="M154" s="682"/>
      <c r="N154" s="682"/>
      <c r="O154" s="684"/>
      <c r="P154" s="675" t="s">
        <v>80</v>
      </c>
      <c r="Q154" s="676"/>
      <c r="R154" s="676"/>
      <c r="S154" s="676"/>
      <c r="T154" s="676"/>
      <c r="U154" s="676"/>
      <c r="V154" s="677"/>
      <c r="W154" s="37" t="s">
        <v>81</v>
      </c>
      <c r="X154" s="671">
        <f>IFERROR(X153/H153,"0")</f>
        <v>12.25</v>
      </c>
      <c r="Y154" s="671">
        <f>IFERROR(Y153/H153,"0")</f>
        <v>13</v>
      </c>
      <c r="Z154" s="671">
        <f>IFERROR(IF(Z153="",0,Z153),"0")</f>
        <v>0.11726</v>
      </c>
      <c r="AA154" s="672"/>
      <c r="AB154" s="672"/>
      <c r="AC154" s="672"/>
    </row>
    <row r="155" spans="1:68" x14ac:dyDescent="0.2">
      <c r="A155" s="682"/>
      <c r="B155" s="682"/>
      <c r="C155" s="682"/>
      <c r="D155" s="682"/>
      <c r="E155" s="682"/>
      <c r="F155" s="682"/>
      <c r="G155" s="682"/>
      <c r="H155" s="682"/>
      <c r="I155" s="682"/>
      <c r="J155" s="682"/>
      <c r="K155" s="682"/>
      <c r="L155" s="682"/>
      <c r="M155" s="682"/>
      <c r="N155" s="682"/>
      <c r="O155" s="684"/>
      <c r="P155" s="675" t="s">
        <v>80</v>
      </c>
      <c r="Q155" s="676"/>
      <c r="R155" s="676"/>
      <c r="S155" s="676"/>
      <c r="T155" s="676"/>
      <c r="U155" s="676"/>
      <c r="V155" s="677"/>
      <c r="W155" s="37" t="s">
        <v>69</v>
      </c>
      <c r="X155" s="671">
        <f>IFERROR(SUM(X153:X153),"0")</f>
        <v>49</v>
      </c>
      <c r="Y155" s="671">
        <f>IFERROR(SUM(Y153:Y153),"0")</f>
        <v>52</v>
      </c>
      <c r="Z155" s="37"/>
      <c r="AA155" s="672"/>
      <c r="AB155" s="672"/>
      <c r="AC155" s="672"/>
    </row>
    <row r="156" spans="1:68" ht="14.25" hidden="1" customHeight="1" x14ac:dyDescent="0.25">
      <c r="A156" s="681" t="s">
        <v>146</v>
      </c>
      <c r="B156" s="682"/>
      <c r="C156" s="682"/>
      <c r="D156" s="682"/>
      <c r="E156" s="682"/>
      <c r="F156" s="682"/>
      <c r="G156" s="682"/>
      <c r="H156" s="682"/>
      <c r="I156" s="682"/>
      <c r="J156" s="682"/>
      <c r="K156" s="682"/>
      <c r="L156" s="682"/>
      <c r="M156" s="682"/>
      <c r="N156" s="682"/>
      <c r="O156" s="682"/>
      <c r="P156" s="682"/>
      <c r="Q156" s="682"/>
      <c r="R156" s="682"/>
      <c r="S156" s="682"/>
      <c r="T156" s="682"/>
      <c r="U156" s="682"/>
      <c r="V156" s="682"/>
      <c r="W156" s="682"/>
      <c r="X156" s="682"/>
      <c r="Y156" s="682"/>
      <c r="Z156" s="682"/>
      <c r="AA156" s="662"/>
      <c r="AB156" s="662"/>
      <c r="AC156" s="662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88">
        <v>4607091387667</v>
      </c>
      <c r="E157" s="689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88">
        <v>4607091387636</v>
      </c>
      <c r="E158" s="689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277</v>
      </c>
      <c r="B159" s="54" t="s">
        <v>278</v>
      </c>
      <c r="C159" s="31">
        <v>4301030963</v>
      </c>
      <c r="D159" s="688">
        <v>4607091382426</v>
      </c>
      <c r="E159" s="689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88">
        <v>4607091386547</v>
      </c>
      <c r="E160" s="689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3"/>
      <c r="B161" s="682"/>
      <c r="C161" s="682"/>
      <c r="D161" s="682"/>
      <c r="E161" s="682"/>
      <c r="F161" s="682"/>
      <c r="G161" s="682"/>
      <c r="H161" s="682"/>
      <c r="I161" s="682"/>
      <c r="J161" s="682"/>
      <c r="K161" s="682"/>
      <c r="L161" s="682"/>
      <c r="M161" s="682"/>
      <c r="N161" s="682"/>
      <c r="O161" s="684"/>
      <c r="P161" s="675" t="s">
        <v>80</v>
      </c>
      <c r="Q161" s="676"/>
      <c r="R161" s="676"/>
      <c r="S161" s="676"/>
      <c r="T161" s="676"/>
      <c r="U161" s="676"/>
      <c r="V161" s="677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82"/>
      <c r="B162" s="682"/>
      <c r="C162" s="682"/>
      <c r="D162" s="682"/>
      <c r="E162" s="682"/>
      <c r="F162" s="682"/>
      <c r="G162" s="682"/>
      <c r="H162" s="682"/>
      <c r="I162" s="682"/>
      <c r="J162" s="682"/>
      <c r="K162" s="682"/>
      <c r="L162" s="682"/>
      <c r="M162" s="682"/>
      <c r="N162" s="682"/>
      <c r="O162" s="684"/>
      <c r="P162" s="675" t="s">
        <v>80</v>
      </c>
      <c r="Q162" s="676"/>
      <c r="R162" s="676"/>
      <c r="S162" s="676"/>
      <c r="T162" s="676"/>
      <c r="U162" s="676"/>
      <c r="V162" s="677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81" t="s">
        <v>64</v>
      </c>
      <c r="B163" s="682"/>
      <c r="C163" s="682"/>
      <c r="D163" s="682"/>
      <c r="E163" s="682"/>
      <c r="F163" s="682"/>
      <c r="G163" s="682"/>
      <c r="H163" s="682"/>
      <c r="I163" s="682"/>
      <c r="J163" s="682"/>
      <c r="K163" s="682"/>
      <c r="L163" s="682"/>
      <c r="M163" s="682"/>
      <c r="N163" s="682"/>
      <c r="O163" s="682"/>
      <c r="P163" s="682"/>
      <c r="Q163" s="682"/>
      <c r="R163" s="682"/>
      <c r="S163" s="682"/>
      <c r="T163" s="682"/>
      <c r="U163" s="682"/>
      <c r="V163" s="682"/>
      <c r="W163" s="682"/>
      <c r="X163" s="682"/>
      <c r="Y163" s="682"/>
      <c r="Z163" s="682"/>
      <c r="AA163" s="662"/>
      <c r="AB163" s="662"/>
      <c r="AC163" s="662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88">
        <v>4607091386264</v>
      </c>
      <c r="E164" s="689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88">
        <v>4607091385427</v>
      </c>
      <c r="E165" s="689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6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4"/>
      <c r="V165" s="34"/>
      <c r="W165" s="35" t="s">
        <v>69</v>
      </c>
      <c r="X165" s="669">
        <v>20</v>
      </c>
      <c r="Y165" s="670">
        <f>IFERROR(IF(X165="",0,CEILING((X165/$H165),1)*$H165),"")</f>
        <v>21</v>
      </c>
      <c r="Z165" s="36">
        <f>IFERROR(IF(Y165=0,"",ROUNDUP(Y165/H165,0)*0.00651),"")</f>
        <v>4.5569999999999999E-2</v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21.679999999999996</v>
      </c>
      <c r="BN165" s="64">
        <f>IFERROR(Y165*I165/H165,"0")</f>
        <v>22.763999999999999</v>
      </c>
      <c r="BO165" s="64">
        <f>IFERROR(1/J165*(X165/H165),"0")</f>
        <v>3.6630036630036632E-2</v>
      </c>
      <c r="BP165" s="64">
        <f>IFERROR(1/J165*(Y165/H165),"0")</f>
        <v>3.8461538461538464E-2</v>
      </c>
    </row>
    <row r="166" spans="1:68" x14ac:dyDescent="0.2">
      <c r="A166" s="683"/>
      <c r="B166" s="682"/>
      <c r="C166" s="682"/>
      <c r="D166" s="682"/>
      <c r="E166" s="682"/>
      <c r="F166" s="682"/>
      <c r="G166" s="682"/>
      <c r="H166" s="682"/>
      <c r="I166" s="682"/>
      <c r="J166" s="682"/>
      <c r="K166" s="682"/>
      <c r="L166" s="682"/>
      <c r="M166" s="682"/>
      <c r="N166" s="682"/>
      <c r="O166" s="684"/>
      <c r="P166" s="675" t="s">
        <v>80</v>
      </c>
      <c r="Q166" s="676"/>
      <c r="R166" s="676"/>
      <c r="S166" s="676"/>
      <c r="T166" s="676"/>
      <c r="U166" s="676"/>
      <c r="V166" s="677"/>
      <c r="W166" s="37" t="s">
        <v>81</v>
      </c>
      <c r="X166" s="671">
        <f>IFERROR(X164/H164,"0")+IFERROR(X165/H165,"0")</f>
        <v>6.666666666666667</v>
      </c>
      <c r="Y166" s="671">
        <f>IFERROR(Y164/H164,"0")+IFERROR(Y165/H165,"0")</f>
        <v>7</v>
      </c>
      <c r="Z166" s="671">
        <f>IFERROR(IF(Z164="",0,Z164),"0")+IFERROR(IF(Z165="",0,Z165),"0")</f>
        <v>4.5569999999999999E-2</v>
      </c>
      <c r="AA166" s="672"/>
      <c r="AB166" s="672"/>
      <c r="AC166" s="672"/>
    </row>
    <row r="167" spans="1:68" x14ac:dyDescent="0.2">
      <c r="A167" s="682"/>
      <c r="B167" s="682"/>
      <c r="C167" s="682"/>
      <c r="D167" s="682"/>
      <c r="E167" s="682"/>
      <c r="F167" s="682"/>
      <c r="G167" s="682"/>
      <c r="H167" s="682"/>
      <c r="I167" s="682"/>
      <c r="J167" s="682"/>
      <c r="K167" s="682"/>
      <c r="L167" s="682"/>
      <c r="M167" s="682"/>
      <c r="N167" s="682"/>
      <c r="O167" s="684"/>
      <c r="P167" s="675" t="s">
        <v>80</v>
      </c>
      <c r="Q167" s="676"/>
      <c r="R167" s="676"/>
      <c r="S167" s="676"/>
      <c r="T167" s="676"/>
      <c r="U167" s="676"/>
      <c r="V167" s="677"/>
      <c r="W167" s="37" t="s">
        <v>69</v>
      </c>
      <c r="X167" s="671">
        <f>IFERROR(SUM(X164:X165),"0")</f>
        <v>20</v>
      </c>
      <c r="Y167" s="671">
        <f>IFERROR(SUM(Y164:Y165),"0")</f>
        <v>21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1" t="s">
        <v>289</v>
      </c>
      <c r="B169" s="682"/>
      <c r="C169" s="682"/>
      <c r="D169" s="682"/>
      <c r="E169" s="682"/>
      <c r="F169" s="682"/>
      <c r="G169" s="682"/>
      <c r="H169" s="682"/>
      <c r="I169" s="682"/>
      <c r="J169" s="682"/>
      <c r="K169" s="682"/>
      <c r="L169" s="682"/>
      <c r="M169" s="682"/>
      <c r="N169" s="682"/>
      <c r="O169" s="682"/>
      <c r="P169" s="682"/>
      <c r="Q169" s="682"/>
      <c r="R169" s="682"/>
      <c r="S169" s="682"/>
      <c r="T169" s="682"/>
      <c r="U169" s="682"/>
      <c r="V169" s="682"/>
      <c r="W169" s="682"/>
      <c r="X169" s="682"/>
      <c r="Y169" s="682"/>
      <c r="Z169" s="682"/>
      <c r="AA169" s="664"/>
      <c r="AB169" s="664"/>
      <c r="AC169" s="664"/>
    </row>
    <row r="170" spans="1:68" ht="14.25" hidden="1" customHeight="1" x14ac:dyDescent="0.25">
      <c r="A170" s="681" t="s">
        <v>135</v>
      </c>
      <c r="B170" s="682"/>
      <c r="C170" s="682"/>
      <c r="D170" s="682"/>
      <c r="E170" s="682"/>
      <c r="F170" s="682"/>
      <c r="G170" s="682"/>
      <c r="H170" s="682"/>
      <c r="I170" s="682"/>
      <c r="J170" s="682"/>
      <c r="K170" s="682"/>
      <c r="L170" s="682"/>
      <c r="M170" s="682"/>
      <c r="N170" s="682"/>
      <c r="O170" s="682"/>
      <c r="P170" s="682"/>
      <c r="Q170" s="682"/>
      <c r="R170" s="682"/>
      <c r="S170" s="682"/>
      <c r="T170" s="682"/>
      <c r="U170" s="682"/>
      <c r="V170" s="682"/>
      <c r="W170" s="682"/>
      <c r="X170" s="682"/>
      <c r="Y170" s="682"/>
      <c r="Z170" s="682"/>
      <c r="AA170" s="662"/>
      <c r="AB170" s="662"/>
      <c r="AC170" s="662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88">
        <v>4680115886223</v>
      </c>
      <c r="E171" s="689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3"/>
      <c r="B172" s="682"/>
      <c r="C172" s="682"/>
      <c r="D172" s="682"/>
      <c r="E172" s="682"/>
      <c r="F172" s="682"/>
      <c r="G172" s="682"/>
      <c r="H172" s="682"/>
      <c r="I172" s="682"/>
      <c r="J172" s="682"/>
      <c r="K172" s="682"/>
      <c r="L172" s="682"/>
      <c r="M172" s="682"/>
      <c r="N172" s="682"/>
      <c r="O172" s="684"/>
      <c r="P172" s="675" t="s">
        <v>80</v>
      </c>
      <c r="Q172" s="676"/>
      <c r="R172" s="676"/>
      <c r="S172" s="676"/>
      <c r="T172" s="676"/>
      <c r="U172" s="676"/>
      <c r="V172" s="677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82"/>
      <c r="B173" s="682"/>
      <c r="C173" s="682"/>
      <c r="D173" s="682"/>
      <c r="E173" s="682"/>
      <c r="F173" s="682"/>
      <c r="G173" s="682"/>
      <c r="H173" s="682"/>
      <c r="I173" s="682"/>
      <c r="J173" s="682"/>
      <c r="K173" s="682"/>
      <c r="L173" s="682"/>
      <c r="M173" s="682"/>
      <c r="N173" s="682"/>
      <c r="O173" s="684"/>
      <c r="P173" s="675" t="s">
        <v>80</v>
      </c>
      <c r="Q173" s="676"/>
      <c r="R173" s="676"/>
      <c r="S173" s="676"/>
      <c r="T173" s="676"/>
      <c r="U173" s="676"/>
      <c r="V173" s="677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81" t="s">
        <v>146</v>
      </c>
      <c r="B174" s="682"/>
      <c r="C174" s="682"/>
      <c r="D174" s="682"/>
      <c r="E174" s="682"/>
      <c r="F174" s="682"/>
      <c r="G174" s="682"/>
      <c r="H174" s="682"/>
      <c r="I174" s="682"/>
      <c r="J174" s="682"/>
      <c r="K174" s="682"/>
      <c r="L174" s="682"/>
      <c r="M174" s="682"/>
      <c r="N174" s="682"/>
      <c r="O174" s="682"/>
      <c r="P174" s="682"/>
      <c r="Q174" s="682"/>
      <c r="R174" s="682"/>
      <c r="S174" s="682"/>
      <c r="T174" s="682"/>
      <c r="U174" s="682"/>
      <c r="V174" s="682"/>
      <c r="W174" s="682"/>
      <c r="X174" s="682"/>
      <c r="Y174" s="682"/>
      <c r="Z174" s="682"/>
      <c r="AA174" s="662"/>
      <c r="AB174" s="662"/>
      <c r="AC174" s="662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88">
        <v>4680115880993</v>
      </c>
      <c r="E175" s="689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88">
        <v>4680115881761</v>
      </c>
      <c r="E176" s="689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88">
        <v>4680115881563</v>
      </c>
      <c r="E177" s="689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88">
        <v>4680115880986</v>
      </c>
      <c r="E178" s="689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4"/>
      <c r="V178" s="34"/>
      <c r="W178" s="35" t="s">
        <v>69</v>
      </c>
      <c r="X178" s="669">
        <v>35</v>
      </c>
      <c r="Y178" s="670">
        <f t="shared" si="21"/>
        <v>35.700000000000003</v>
      </c>
      <c r="Z178" s="36">
        <f>IFERROR(IF(Y178=0,"",ROUNDUP(Y178/H178,0)*0.00502),"")</f>
        <v>8.5339999999999999E-2</v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37.166666666666664</v>
      </c>
      <c r="BN178" s="64">
        <f t="shared" si="23"/>
        <v>37.910000000000004</v>
      </c>
      <c r="BO178" s="64">
        <f t="shared" si="24"/>
        <v>7.1225071225071226E-2</v>
      </c>
      <c r="BP178" s="64">
        <f t="shared" si="25"/>
        <v>7.2649572649572655E-2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88">
        <v>4680115881785</v>
      </c>
      <c r="E179" s="689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88">
        <v>4680115886537</v>
      </c>
      <c r="E180" s="689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0" t="s">
        <v>308</v>
      </c>
      <c r="Q180" s="679"/>
      <c r="R180" s="679"/>
      <c r="S180" s="679"/>
      <c r="T180" s="680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88">
        <v>4680115881679</v>
      </c>
      <c r="E181" s="689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4"/>
      <c r="V181" s="34"/>
      <c r="W181" s="35" t="s">
        <v>69</v>
      </c>
      <c r="X181" s="669">
        <v>49</v>
      </c>
      <c r="Y181" s="670">
        <f t="shared" si="21"/>
        <v>50.400000000000006</v>
      </c>
      <c r="Z181" s="36">
        <f>IFERROR(IF(Y181=0,"",ROUNDUP(Y181/H181,0)*0.00502),"")</f>
        <v>0.12048</v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51.333333333333336</v>
      </c>
      <c r="BN181" s="64">
        <f t="shared" si="23"/>
        <v>52.800000000000011</v>
      </c>
      <c r="BO181" s="64">
        <f t="shared" si="24"/>
        <v>9.9715099715099717E-2</v>
      </c>
      <c r="BP181" s="64">
        <f t="shared" si="25"/>
        <v>0.10256410256410257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88">
        <v>4680115880191</v>
      </c>
      <c r="E182" s="689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88">
        <v>4680115883963</v>
      </c>
      <c r="E183" s="689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2"/>
      <c r="C184" s="682"/>
      <c r="D184" s="682"/>
      <c r="E184" s="682"/>
      <c r="F184" s="682"/>
      <c r="G184" s="682"/>
      <c r="H184" s="682"/>
      <c r="I184" s="682"/>
      <c r="J184" s="682"/>
      <c r="K184" s="682"/>
      <c r="L184" s="682"/>
      <c r="M184" s="682"/>
      <c r="N184" s="682"/>
      <c r="O184" s="684"/>
      <c r="P184" s="675" t="s">
        <v>80</v>
      </c>
      <c r="Q184" s="676"/>
      <c r="R184" s="676"/>
      <c r="S184" s="676"/>
      <c r="T184" s="676"/>
      <c r="U184" s="676"/>
      <c r="V184" s="677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40</v>
      </c>
      <c r="Y184" s="671">
        <f>IFERROR(Y175/H175,"0")+IFERROR(Y176/H176,"0")+IFERROR(Y177/H177,"0")+IFERROR(Y178/H178,"0")+IFERROR(Y179/H179,"0")+IFERROR(Y180/H180,"0")+IFERROR(Y181/H181,"0")+IFERROR(Y182/H182,"0")+IFERROR(Y183/H183,"0")</f>
        <v>41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0.20582</v>
      </c>
      <c r="AA184" s="672"/>
      <c r="AB184" s="672"/>
      <c r="AC184" s="672"/>
    </row>
    <row r="185" spans="1:68" x14ac:dyDescent="0.2">
      <c r="A185" s="682"/>
      <c r="B185" s="682"/>
      <c r="C185" s="682"/>
      <c r="D185" s="682"/>
      <c r="E185" s="682"/>
      <c r="F185" s="682"/>
      <c r="G185" s="682"/>
      <c r="H185" s="682"/>
      <c r="I185" s="682"/>
      <c r="J185" s="682"/>
      <c r="K185" s="682"/>
      <c r="L185" s="682"/>
      <c r="M185" s="682"/>
      <c r="N185" s="682"/>
      <c r="O185" s="684"/>
      <c r="P185" s="675" t="s">
        <v>80</v>
      </c>
      <c r="Q185" s="676"/>
      <c r="R185" s="676"/>
      <c r="S185" s="676"/>
      <c r="T185" s="676"/>
      <c r="U185" s="676"/>
      <c r="V185" s="677"/>
      <c r="W185" s="37" t="s">
        <v>69</v>
      </c>
      <c r="X185" s="671">
        <f>IFERROR(SUM(X175:X183),"0")</f>
        <v>84</v>
      </c>
      <c r="Y185" s="671">
        <f>IFERROR(SUM(Y175:Y183),"0")</f>
        <v>86.100000000000009</v>
      </c>
      <c r="Z185" s="37"/>
      <c r="AA185" s="672"/>
      <c r="AB185" s="672"/>
      <c r="AC185" s="672"/>
    </row>
    <row r="186" spans="1:68" ht="16.5" hidden="1" customHeight="1" x14ac:dyDescent="0.25">
      <c r="A186" s="701" t="s">
        <v>317</v>
      </c>
      <c r="B186" s="682"/>
      <c r="C186" s="682"/>
      <c r="D186" s="682"/>
      <c r="E186" s="682"/>
      <c r="F186" s="682"/>
      <c r="G186" s="682"/>
      <c r="H186" s="682"/>
      <c r="I186" s="682"/>
      <c r="J186" s="682"/>
      <c r="K186" s="682"/>
      <c r="L186" s="682"/>
      <c r="M186" s="682"/>
      <c r="N186" s="682"/>
      <c r="O186" s="682"/>
      <c r="P186" s="682"/>
      <c r="Q186" s="682"/>
      <c r="R186" s="682"/>
      <c r="S186" s="682"/>
      <c r="T186" s="682"/>
      <c r="U186" s="682"/>
      <c r="V186" s="682"/>
      <c r="W186" s="682"/>
      <c r="X186" s="682"/>
      <c r="Y186" s="682"/>
      <c r="Z186" s="682"/>
      <c r="AA186" s="664"/>
      <c r="AB186" s="664"/>
      <c r="AC186" s="664"/>
    </row>
    <row r="187" spans="1:68" ht="14.25" hidden="1" customHeight="1" x14ac:dyDescent="0.25">
      <c r="A187" s="681" t="s">
        <v>90</v>
      </c>
      <c r="B187" s="682"/>
      <c r="C187" s="682"/>
      <c r="D187" s="682"/>
      <c r="E187" s="682"/>
      <c r="F187" s="682"/>
      <c r="G187" s="682"/>
      <c r="H187" s="682"/>
      <c r="I187" s="682"/>
      <c r="J187" s="682"/>
      <c r="K187" s="682"/>
      <c r="L187" s="682"/>
      <c r="M187" s="682"/>
      <c r="N187" s="682"/>
      <c r="O187" s="682"/>
      <c r="P187" s="682"/>
      <c r="Q187" s="682"/>
      <c r="R187" s="682"/>
      <c r="S187" s="682"/>
      <c r="T187" s="682"/>
      <c r="U187" s="682"/>
      <c r="V187" s="682"/>
      <c r="W187" s="682"/>
      <c r="X187" s="682"/>
      <c r="Y187" s="682"/>
      <c r="Z187" s="682"/>
      <c r="AA187" s="662"/>
      <c r="AB187" s="662"/>
      <c r="AC187" s="662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88">
        <v>4680115881402</v>
      </c>
      <c r="E188" s="689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88">
        <v>4680115881396</v>
      </c>
      <c r="E189" s="689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3"/>
      <c r="B190" s="682"/>
      <c r="C190" s="682"/>
      <c r="D190" s="682"/>
      <c r="E190" s="682"/>
      <c r="F190" s="682"/>
      <c r="G190" s="682"/>
      <c r="H190" s="682"/>
      <c r="I190" s="682"/>
      <c r="J190" s="682"/>
      <c r="K190" s="682"/>
      <c r="L190" s="682"/>
      <c r="M190" s="682"/>
      <c r="N190" s="682"/>
      <c r="O190" s="684"/>
      <c r="P190" s="675" t="s">
        <v>80</v>
      </c>
      <c r="Q190" s="676"/>
      <c r="R190" s="676"/>
      <c r="S190" s="676"/>
      <c r="T190" s="676"/>
      <c r="U190" s="676"/>
      <c r="V190" s="677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82"/>
      <c r="B191" s="682"/>
      <c r="C191" s="682"/>
      <c r="D191" s="682"/>
      <c r="E191" s="682"/>
      <c r="F191" s="682"/>
      <c r="G191" s="682"/>
      <c r="H191" s="682"/>
      <c r="I191" s="682"/>
      <c r="J191" s="682"/>
      <c r="K191" s="682"/>
      <c r="L191" s="682"/>
      <c r="M191" s="682"/>
      <c r="N191" s="682"/>
      <c r="O191" s="684"/>
      <c r="P191" s="675" t="s">
        <v>80</v>
      </c>
      <c r="Q191" s="676"/>
      <c r="R191" s="676"/>
      <c r="S191" s="676"/>
      <c r="T191" s="676"/>
      <c r="U191" s="676"/>
      <c r="V191" s="677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81" t="s">
        <v>135</v>
      </c>
      <c r="B192" s="682"/>
      <c r="C192" s="682"/>
      <c r="D192" s="682"/>
      <c r="E192" s="682"/>
      <c r="F192" s="682"/>
      <c r="G192" s="682"/>
      <c r="H192" s="682"/>
      <c r="I192" s="682"/>
      <c r="J192" s="682"/>
      <c r="K192" s="682"/>
      <c r="L192" s="682"/>
      <c r="M192" s="682"/>
      <c r="N192" s="682"/>
      <c r="O192" s="682"/>
      <c r="P192" s="682"/>
      <c r="Q192" s="682"/>
      <c r="R192" s="682"/>
      <c r="S192" s="682"/>
      <c r="T192" s="682"/>
      <c r="U192" s="682"/>
      <c r="V192" s="682"/>
      <c r="W192" s="682"/>
      <c r="X192" s="682"/>
      <c r="Y192" s="682"/>
      <c r="Z192" s="682"/>
      <c r="AA192" s="662"/>
      <c r="AB192" s="662"/>
      <c r="AC192" s="662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88">
        <v>4680115882935</v>
      </c>
      <c r="E193" s="689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88">
        <v>4680115880764</v>
      </c>
      <c r="E194" s="689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3"/>
      <c r="B195" s="682"/>
      <c r="C195" s="682"/>
      <c r="D195" s="682"/>
      <c r="E195" s="682"/>
      <c r="F195" s="682"/>
      <c r="G195" s="682"/>
      <c r="H195" s="682"/>
      <c r="I195" s="682"/>
      <c r="J195" s="682"/>
      <c r="K195" s="682"/>
      <c r="L195" s="682"/>
      <c r="M195" s="682"/>
      <c r="N195" s="682"/>
      <c r="O195" s="684"/>
      <c r="P195" s="675" t="s">
        <v>80</v>
      </c>
      <c r="Q195" s="676"/>
      <c r="R195" s="676"/>
      <c r="S195" s="676"/>
      <c r="T195" s="676"/>
      <c r="U195" s="676"/>
      <c r="V195" s="677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82"/>
      <c r="B196" s="682"/>
      <c r="C196" s="682"/>
      <c r="D196" s="682"/>
      <c r="E196" s="682"/>
      <c r="F196" s="682"/>
      <c r="G196" s="682"/>
      <c r="H196" s="682"/>
      <c r="I196" s="682"/>
      <c r="J196" s="682"/>
      <c r="K196" s="682"/>
      <c r="L196" s="682"/>
      <c r="M196" s="682"/>
      <c r="N196" s="682"/>
      <c r="O196" s="684"/>
      <c r="P196" s="675" t="s">
        <v>80</v>
      </c>
      <c r="Q196" s="676"/>
      <c r="R196" s="676"/>
      <c r="S196" s="676"/>
      <c r="T196" s="676"/>
      <c r="U196" s="676"/>
      <c r="V196" s="677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81" t="s">
        <v>146</v>
      </c>
      <c r="B197" s="682"/>
      <c r="C197" s="682"/>
      <c r="D197" s="682"/>
      <c r="E197" s="682"/>
      <c r="F197" s="682"/>
      <c r="G197" s="682"/>
      <c r="H197" s="682"/>
      <c r="I197" s="682"/>
      <c r="J197" s="682"/>
      <c r="K197" s="682"/>
      <c r="L197" s="682"/>
      <c r="M197" s="682"/>
      <c r="N197" s="682"/>
      <c r="O197" s="682"/>
      <c r="P197" s="682"/>
      <c r="Q197" s="682"/>
      <c r="R197" s="682"/>
      <c r="S197" s="682"/>
      <c r="T197" s="682"/>
      <c r="U197" s="682"/>
      <c r="V197" s="682"/>
      <c r="W197" s="682"/>
      <c r="X197" s="682"/>
      <c r="Y197" s="682"/>
      <c r="Z197" s="682"/>
      <c r="AA197" s="662"/>
      <c r="AB197" s="662"/>
      <c r="AC197" s="662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88">
        <v>4680115882683</v>
      </c>
      <c r="E198" s="689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9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4"/>
      <c r="V198" s="34"/>
      <c r="W198" s="35" t="s">
        <v>69</v>
      </c>
      <c r="X198" s="669">
        <v>40</v>
      </c>
      <c r="Y198" s="670">
        <f t="shared" ref="Y198:Y205" si="26">IFERROR(IF(X198="",0,CEILING((X198/$H198),1)*$H198),"")</f>
        <v>43.2</v>
      </c>
      <c r="Z198" s="36">
        <f>IFERROR(IF(Y198=0,"",ROUNDUP(Y198/H198,0)*0.00902),"")</f>
        <v>7.2160000000000002E-2</v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41.555555555555557</v>
      </c>
      <c r="BN198" s="64">
        <f t="shared" ref="BN198:BN205" si="28">IFERROR(Y198*I198/H198,"0")</f>
        <v>44.88</v>
      </c>
      <c r="BO198" s="64">
        <f t="shared" ref="BO198:BO205" si="29">IFERROR(1/J198*(X198/H198),"0")</f>
        <v>5.6116722783389444E-2</v>
      </c>
      <c r="BP198" s="64">
        <f t="shared" ref="BP198:BP205" si="30">IFERROR(1/J198*(Y198/H198),"0")</f>
        <v>6.0606060606060608E-2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88">
        <v>4680115882690</v>
      </c>
      <c r="E199" s="689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88">
        <v>4680115882669</v>
      </c>
      <c r="E200" s="689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88">
        <v>4680115882676</v>
      </c>
      <c r="E201" s="689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88">
        <v>4680115884014</v>
      </c>
      <c r="E202" s="689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4"/>
      <c r="V202" s="34"/>
      <c r="W202" s="35" t="s">
        <v>69</v>
      </c>
      <c r="X202" s="669">
        <v>21</v>
      </c>
      <c r="Y202" s="670">
        <f t="shared" si="26"/>
        <v>21.6</v>
      </c>
      <c r="Z202" s="36">
        <f>IFERROR(IF(Y202=0,"",ROUNDUP(Y202/H202,0)*0.00502),"")</f>
        <v>6.0240000000000002E-2</v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22.516666666666666</v>
      </c>
      <c r="BN202" s="64">
        <f t="shared" si="28"/>
        <v>23.16</v>
      </c>
      <c r="BO202" s="64">
        <f t="shared" si="29"/>
        <v>4.9857549857549859E-2</v>
      </c>
      <c r="BP202" s="64">
        <f t="shared" si="30"/>
        <v>5.1282051282051287E-2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88">
        <v>4680115884007</v>
      </c>
      <c r="E203" s="689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4"/>
      <c r="V203" s="34"/>
      <c r="W203" s="35" t="s">
        <v>69</v>
      </c>
      <c r="X203" s="669">
        <v>18</v>
      </c>
      <c r="Y203" s="670">
        <f t="shared" si="26"/>
        <v>18</v>
      </c>
      <c r="Z203" s="36">
        <f>IFERROR(IF(Y203=0,"",ROUNDUP(Y203/H203,0)*0.00502),"")</f>
        <v>5.0200000000000002E-2</v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18.999999999999996</v>
      </c>
      <c r="BN203" s="64">
        <f t="shared" si="28"/>
        <v>18.999999999999996</v>
      </c>
      <c r="BO203" s="64">
        <f t="shared" si="29"/>
        <v>4.2735042735042736E-2</v>
      </c>
      <c r="BP203" s="64">
        <f t="shared" si="30"/>
        <v>4.2735042735042736E-2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88">
        <v>4680115884038</v>
      </c>
      <c r="E204" s="689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88">
        <v>4680115884021</v>
      </c>
      <c r="E205" s="689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2"/>
      <c r="C206" s="682"/>
      <c r="D206" s="682"/>
      <c r="E206" s="682"/>
      <c r="F206" s="682"/>
      <c r="G206" s="682"/>
      <c r="H206" s="682"/>
      <c r="I206" s="682"/>
      <c r="J206" s="682"/>
      <c r="K206" s="682"/>
      <c r="L206" s="682"/>
      <c r="M206" s="682"/>
      <c r="N206" s="682"/>
      <c r="O206" s="684"/>
      <c r="P206" s="675" t="s">
        <v>80</v>
      </c>
      <c r="Q206" s="676"/>
      <c r="R206" s="676"/>
      <c r="S206" s="676"/>
      <c r="T206" s="676"/>
      <c r="U206" s="676"/>
      <c r="V206" s="677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29.074074074074073</v>
      </c>
      <c r="Y206" s="671">
        <f>IFERROR(Y198/H198,"0")+IFERROR(Y199/H199,"0")+IFERROR(Y200/H200,"0")+IFERROR(Y201/H201,"0")+IFERROR(Y202/H202,"0")+IFERROR(Y203/H203,"0")+IFERROR(Y204/H204,"0")+IFERROR(Y205/H205,"0")</f>
        <v>30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0.18260000000000001</v>
      </c>
      <c r="AA206" s="672"/>
      <c r="AB206" s="672"/>
      <c r="AC206" s="672"/>
    </row>
    <row r="207" spans="1:68" x14ac:dyDescent="0.2">
      <c r="A207" s="682"/>
      <c r="B207" s="682"/>
      <c r="C207" s="682"/>
      <c r="D207" s="682"/>
      <c r="E207" s="682"/>
      <c r="F207" s="682"/>
      <c r="G207" s="682"/>
      <c r="H207" s="682"/>
      <c r="I207" s="682"/>
      <c r="J207" s="682"/>
      <c r="K207" s="682"/>
      <c r="L207" s="682"/>
      <c r="M207" s="682"/>
      <c r="N207" s="682"/>
      <c r="O207" s="684"/>
      <c r="P207" s="675" t="s">
        <v>80</v>
      </c>
      <c r="Q207" s="676"/>
      <c r="R207" s="676"/>
      <c r="S207" s="676"/>
      <c r="T207" s="676"/>
      <c r="U207" s="676"/>
      <c r="V207" s="677"/>
      <c r="W207" s="37" t="s">
        <v>69</v>
      </c>
      <c r="X207" s="671">
        <f>IFERROR(SUM(X198:X205),"0")</f>
        <v>79</v>
      </c>
      <c r="Y207" s="671">
        <f>IFERROR(SUM(Y198:Y205),"0")</f>
        <v>82.800000000000011</v>
      </c>
      <c r="Z207" s="37"/>
      <c r="AA207" s="672"/>
      <c r="AB207" s="672"/>
      <c r="AC207" s="672"/>
    </row>
    <row r="208" spans="1:68" ht="14.25" hidden="1" customHeight="1" x14ac:dyDescent="0.25">
      <c r="A208" s="681" t="s">
        <v>64</v>
      </c>
      <c r="B208" s="682"/>
      <c r="C208" s="682"/>
      <c r="D208" s="682"/>
      <c r="E208" s="682"/>
      <c r="F208" s="682"/>
      <c r="G208" s="682"/>
      <c r="H208" s="682"/>
      <c r="I208" s="682"/>
      <c r="J208" s="682"/>
      <c r="K208" s="682"/>
      <c r="L208" s="682"/>
      <c r="M208" s="682"/>
      <c r="N208" s="682"/>
      <c r="O208" s="682"/>
      <c r="P208" s="682"/>
      <c r="Q208" s="682"/>
      <c r="R208" s="682"/>
      <c r="S208" s="682"/>
      <c r="T208" s="682"/>
      <c r="U208" s="682"/>
      <c r="V208" s="682"/>
      <c r="W208" s="682"/>
      <c r="X208" s="682"/>
      <c r="Y208" s="682"/>
      <c r="Z208" s="682"/>
      <c r="AA208" s="662"/>
      <c r="AB208" s="662"/>
      <c r="AC208" s="662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88">
        <v>4680115881594</v>
      </c>
      <c r="E209" s="689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88">
        <v>4680115881617</v>
      </c>
      <c r="E210" s="689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88">
        <v>4680115880573</v>
      </c>
      <c r="E211" s="689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88">
        <v>4680115882195</v>
      </c>
      <c r="E212" s="689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88">
        <v>4680115882607</v>
      </c>
      <c r="E213" s="689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88">
        <v>4680115880092</v>
      </c>
      <c r="E214" s="689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4"/>
      <c r="V214" s="34"/>
      <c r="W214" s="35" t="s">
        <v>69</v>
      </c>
      <c r="X214" s="669">
        <v>28</v>
      </c>
      <c r="Y214" s="670">
        <f t="shared" si="31"/>
        <v>28.799999999999997</v>
      </c>
      <c r="Z214" s="36">
        <f t="shared" si="36"/>
        <v>7.8119999999999995E-2</v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30.94</v>
      </c>
      <c r="BN214" s="64">
        <f t="shared" si="33"/>
        <v>31.824000000000002</v>
      </c>
      <c r="BO214" s="64">
        <f t="shared" si="34"/>
        <v>6.4102564102564111E-2</v>
      </c>
      <c r="BP214" s="64">
        <f t="shared" si="35"/>
        <v>6.5934065934065936E-2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88">
        <v>4680115880221</v>
      </c>
      <c r="E215" s="689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4"/>
      <c r="V215" s="34"/>
      <c r="W215" s="35" t="s">
        <v>69</v>
      </c>
      <c r="X215" s="669">
        <v>14</v>
      </c>
      <c r="Y215" s="670">
        <f t="shared" si="31"/>
        <v>14.399999999999999</v>
      </c>
      <c r="Z215" s="36">
        <f t="shared" si="36"/>
        <v>3.9059999999999997E-2</v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15.47</v>
      </c>
      <c r="BN215" s="64">
        <f t="shared" si="33"/>
        <v>15.912000000000001</v>
      </c>
      <c r="BO215" s="64">
        <f t="shared" si="34"/>
        <v>3.2051282051282055E-2</v>
      </c>
      <c r="BP215" s="64">
        <f t="shared" si="35"/>
        <v>3.2967032967032968E-2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88">
        <v>4680115880504</v>
      </c>
      <c r="E216" s="689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88">
        <v>4680115882164</v>
      </c>
      <c r="E217" s="689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2"/>
      <c r="C218" s="682"/>
      <c r="D218" s="682"/>
      <c r="E218" s="682"/>
      <c r="F218" s="682"/>
      <c r="G218" s="682"/>
      <c r="H218" s="682"/>
      <c r="I218" s="682"/>
      <c r="J218" s="682"/>
      <c r="K218" s="682"/>
      <c r="L218" s="682"/>
      <c r="M218" s="682"/>
      <c r="N218" s="682"/>
      <c r="O218" s="684"/>
      <c r="P218" s="675" t="s">
        <v>80</v>
      </c>
      <c r="Q218" s="676"/>
      <c r="R218" s="676"/>
      <c r="S218" s="676"/>
      <c r="T218" s="676"/>
      <c r="U218" s="676"/>
      <c r="V218" s="677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17.5</v>
      </c>
      <c r="Y218" s="671">
        <f>IFERROR(Y209/H209,"0")+IFERROR(Y210/H210,"0")+IFERROR(Y211/H211,"0")+IFERROR(Y212/H212,"0")+IFERROR(Y213/H213,"0")+IFERROR(Y214/H214,"0")+IFERROR(Y215/H215,"0")+IFERROR(Y216/H216,"0")+IFERROR(Y217/H217,"0")</f>
        <v>18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0.11717999999999999</v>
      </c>
      <c r="AA218" s="672"/>
      <c r="AB218" s="672"/>
      <c r="AC218" s="672"/>
    </row>
    <row r="219" spans="1:68" x14ac:dyDescent="0.2">
      <c r="A219" s="682"/>
      <c r="B219" s="682"/>
      <c r="C219" s="682"/>
      <c r="D219" s="682"/>
      <c r="E219" s="682"/>
      <c r="F219" s="682"/>
      <c r="G219" s="682"/>
      <c r="H219" s="682"/>
      <c r="I219" s="682"/>
      <c r="J219" s="682"/>
      <c r="K219" s="682"/>
      <c r="L219" s="682"/>
      <c r="M219" s="682"/>
      <c r="N219" s="682"/>
      <c r="O219" s="684"/>
      <c r="P219" s="675" t="s">
        <v>80</v>
      </c>
      <c r="Q219" s="676"/>
      <c r="R219" s="676"/>
      <c r="S219" s="676"/>
      <c r="T219" s="676"/>
      <c r="U219" s="676"/>
      <c r="V219" s="677"/>
      <c r="W219" s="37" t="s">
        <v>69</v>
      </c>
      <c r="X219" s="671">
        <f>IFERROR(SUM(X209:X217),"0")</f>
        <v>42</v>
      </c>
      <c r="Y219" s="671">
        <f>IFERROR(SUM(Y209:Y217),"0")</f>
        <v>43.199999999999996</v>
      </c>
      <c r="Z219" s="37"/>
      <c r="AA219" s="672"/>
      <c r="AB219" s="672"/>
      <c r="AC219" s="672"/>
    </row>
    <row r="220" spans="1:68" ht="14.25" hidden="1" customHeight="1" x14ac:dyDescent="0.25">
      <c r="A220" s="681" t="s">
        <v>172</v>
      </c>
      <c r="B220" s="682"/>
      <c r="C220" s="682"/>
      <c r="D220" s="682"/>
      <c r="E220" s="682"/>
      <c r="F220" s="682"/>
      <c r="G220" s="682"/>
      <c r="H220" s="682"/>
      <c r="I220" s="682"/>
      <c r="J220" s="682"/>
      <c r="K220" s="682"/>
      <c r="L220" s="682"/>
      <c r="M220" s="682"/>
      <c r="N220" s="682"/>
      <c r="O220" s="682"/>
      <c r="P220" s="682"/>
      <c r="Q220" s="682"/>
      <c r="R220" s="682"/>
      <c r="S220" s="682"/>
      <c r="T220" s="682"/>
      <c r="U220" s="682"/>
      <c r="V220" s="682"/>
      <c r="W220" s="682"/>
      <c r="X220" s="682"/>
      <c r="Y220" s="682"/>
      <c r="Z220" s="682"/>
      <c r="AA220" s="662"/>
      <c r="AB220" s="662"/>
      <c r="AC220" s="662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88">
        <v>4680115880818</v>
      </c>
      <c r="E221" s="689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88">
        <v>4680115880801</v>
      </c>
      <c r="E222" s="689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4"/>
      <c r="V222" s="34"/>
      <c r="W222" s="35" t="s">
        <v>69</v>
      </c>
      <c r="X222" s="669">
        <v>12</v>
      </c>
      <c r="Y222" s="670">
        <f>IFERROR(IF(X222="",0,CEILING((X222/$H222),1)*$H222),"")</f>
        <v>12</v>
      </c>
      <c r="Z222" s="36">
        <f>IFERROR(IF(Y222=0,"",ROUNDUP(Y222/H222,0)*0.00651),"")</f>
        <v>3.2550000000000003E-2</v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13.260000000000002</v>
      </c>
      <c r="BN222" s="64">
        <f>IFERROR(Y222*I222/H222,"0")</f>
        <v>13.260000000000002</v>
      </c>
      <c r="BO222" s="64">
        <f>IFERROR(1/J222*(X222/H222),"0")</f>
        <v>2.7472527472527476E-2</v>
      </c>
      <c r="BP222" s="64">
        <f>IFERROR(1/J222*(Y222/H222),"0")</f>
        <v>2.7472527472527476E-2</v>
      </c>
    </row>
    <row r="223" spans="1:68" x14ac:dyDescent="0.2">
      <c r="A223" s="683"/>
      <c r="B223" s="682"/>
      <c r="C223" s="682"/>
      <c r="D223" s="682"/>
      <c r="E223" s="682"/>
      <c r="F223" s="682"/>
      <c r="G223" s="682"/>
      <c r="H223" s="682"/>
      <c r="I223" s="682"/>
      <c r="J223" s="682"/>
      <c r="K223" s="682"/>
      <c r="L223" s="682"/>
      <c r="M223" s="682"/>
      <c r="N223" s="682"/>
      <c r="O223" s="684"/>
      <c r="P223" s="675" t="s">
        <v>80</v>
      </c>
      <c r="Q223" s="676"/>
      <c r="R223" s="676"/>
      <c r="S223" s="676"/>
      <c r="T223" s="676"/>
      <c r="U223" s="676"/>
      <c r="V223" s="677"/>
      <c r="W223" s="37" t="s">
        <v>81</v>
      </c>
      <c r="X223" s="671">
        <f>IFERROR(X221/H221,"0")+IFERROR(X222/H222,"0")</f>
        <v>5</v>
      </c>
      <c r="Y223" s="671">
        <f>IFERROR(Y221/H221,"0")+IFERROR(Y222/H222,"0")</f>
        <v>5</v>
      </c>
      <c r="Z223" s="671">
        <f>IFERROR(IF(Z221="",0,Z221),"0")+IFERROR(IF(Z222="",0,Z222),"0")</f>
        <v>3.2550000000000003E-2</v>
      </c>
      <c r="AA223" s="672"/>
      <c r="AB223" s="672"/>
      <c r="AC223" s="672"/>
    </row>
    <row r="224" spans="1:68" x14ac:dyDescent="0.2">
      <c r="A224" s="682"/>
      <c r="B224" s="682"/>
      <c r="C224" s="682"/>
      <c r="D224" s="682"/>
      <c r="E224" s="682"/>
      <c r="F224" s="682"/>
      <c r="G224" s="682"/>
      <c r="H224" s="682"/>
      <c r="I224" s="682"/>
      <c r="J224" s="682"/>
      <c r="K224" s="682"/>
      <c r="L224" s="682"/>
      <c r="M224" s="682"/>
      <c r="N224" s="682"/>
      <c r="O224" s="684"/>
      <c r="P224" s="675" t="s">
        <v>80</v>
      </c>
      <c r="Q224" s="676"/>
      <c r="R224" s="676"/>
      <c r="S224" s="676"/>
      <c r="T224" s="676"/>
      <c r="U224" s="676"/>
      <c r="V224" s="677"/>
      <c r="W224" s="37" t="s">
        <v>69</v>
      </c>
      <c r="X224" s="671">
        <f>IFERROR(SUM(X221:X222),"0")</f>
        <v>12</v>
      </c>
      <c r="Y224" s="671">
        <f>IFERROR(SUM(Y221:Y222),"0")</f>
        <v>12</v>
      </c>
      <c r="Z224" s="37"/>
      <c r="AA224" s="672"/>
      <c r="AB224" s="672"/>
      <c r="AC224" s="672"/>
    </row>
    <row r="225" spans="1:68" ht="16.5" hidden="1" customHeight="1" x14ac:dyDescent="0.25">
      <c r="A225" s="701" t="s">
        <v>378</v>
      </c>
      <c r="B225" s="682"/>
      <c r="C225" s="682"/>
      <c r="D225" s="682"/>
      <c r="E225" s="682"/>
      <c r="F225" s="682"/>
      <c r="G225" s="682"/>
      <c r="H225" s="682"/>
      <c r="I225" s="682"/>
      <c r="J225" s="682"/>
      <c r="K225" s="682"/>
      <c r="L225" s="682"/>
      <c r="M225" s="682"/>
      <c r="N225" s="682"/>
      <c r="O225" s="682"/>
      <c r="P225" s="682"/>
      <c r="Q225" s="682"/>
      <c r="R225" s="682"/>
      <c r="S225" s="682"/>
      <c r="T225" s="682"/>
      <c r="U225" s="682"/>
      <c r="V225" s="682"/>
      <c r="W225" s="682"/>
      <c r="X225" s="682"/>
      <c r="Y225" s="682"/>
      <c r="Z225" s="682"/>
      <c r="AA225" s="664"/>
      <c r="AB225" s="664"/>
      <c r="AC225" s="664"/>
    </row>
    <row r="226" spans="1:68" ht="14.25" hidden="1" customHeight="1" x14ac:dyDescent="0.25">
      <c r="A226" s="681" t="s">
        <v>90</v>
      </c>
      <c r="B226" s="682"/>
      <c r="C226" s="682"/>
      <c r="D226" s="682"/>
      <c r="E226" s="682"/>
      <c r="F226" s="682"/>
      <c r="G226" s="682"/>
      <c r="H226" s="682"/>
      <c r="I226" s="682"/>
      <c r="J226" s="682"/>
      <c r="K226" s="682"/>
      <c r="L226" s="682"/>
      <c r="M226" s="682"/>
      <c r="N226" s="682"/>
      <c r="O226" s="682"/>
      <c r="P226" s="682"/>
      <c r="Q226" s="682"/>
      <c r="R226" s="682"/>
      <c r="S226" s="682"/>
      <c r="T226" s="682"/>
      <c r="U226" s="682"/>
      <c r="V226" s="682"/>
      <c r="W226" s="682"/>
      <c r="X226" s="682"/>
      <c r="Y226" s="682"/>
      <c r="Z226" s="682"/>
      <c r="AA226" s="662"/>
      <c r="AB226" s="662"/>
      <c r="AC226" s="662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88">
        <v>4680115884137</v>
      </c>
      <c r="E227" s="689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4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88">
        <v>4680115884137</v>
      </c>
      <c r="E228" s="689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88">
        <v>4680115884236</v>
      </c>
      <c r="E229" s="689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88">
        <v>4680115884175</v>
      </c>
      <c r="E230" s="689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88">
        <v>4680115884175</v>
      </c>
      <c r="E231" s="689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7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88">
        <v>4680115884144</v>
      </c>
      <c r="E232" s="689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88">
        <v>4680115884182</v>
      </c>
      <c r="E233" s="689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88">
        <v>4680115884205</v>
      </c>
      <c r="E234" s="689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3"/>
      <c r="B235" s="682"/>
      <c r="C235" s="682"/>
      <c r="D235" s="682"/>
      <c r="E235" s="682"/>
      <c r="F235" s="682"/>
      <c r="G235" s="682"/>
      <c r="H235" s="682"/>
      <c r="I235" s="682"/>
      <c r="J235" s="682"/>
      <c r="K235" s="682"/>
      <c r="L235" s="682"/>
      <c r="M235" s="682"/>
      <c r="N235" s="682"/>
      <c r="O235" s="684"/>
      <c r="P235" s="675" t="s">
        <v>80</v>
      </c>
      <c r="Q235" s="676"/>
      <c r="R235" s="676"/>
      <c r="S235" s="676"/>
      <c r="T235" s="676"/>
      <c r="U235" s="676"/>
      <c r="V235" s="677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82"/>
      <c r="B236" s="682"/>
      <c r="C236" s="682"/>
      <c r="D236" s="682"/>
      <c r="E236" s="682"/>
      <c r="F236" s="682"/>
      <c r="G236" s="682"/>
      <c r="H236" s="682"/>
      <c r="I236" s="682"/>
      <c r="J236" s="682"/>
      <c r="K236" s="682"/>
      <c r="L236" s="682"/>
      <c r="M236" s="682"/>
      <c r="N236" s="682"/>
      <c r="O236" s="684"/>
      <c r="P236" s="675" t="s">
        <v>80</v>
      </c>
      <c r="Q236" s="676"/>
      <c r="R236" s="676"/>
      <c r="S236" s="676"/>
      <c r="T236" s="676"/>
      <c r="U236" s="676"/>
      <c r="V236" s="677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81" t="s">
        <v>135</v>
      </c>
      <c r="B237" s="682"/>
      <c r="C237" s="682"/>
      <c r="D237" s="682"/>
      <c r="E237" s="682"/>
      <c r="F237" s="682"/>
      <c r="G237" s="682"/>
      <c r="H237" s="682"/>
      <c r="I237" s="682"/>
      <c r="J237" s="682"/>
      <c r="K237" s="682"/>
      <c r="L237" s="682"/>
      <c r="M237" s="682"/>
      <c r="N237" s="682"/>
      <c r="O237" s="682"/>
      <c r="P237" s="682"/>
      <c r="Q237" s="682"/>
      <c r="R237" s="682"/>
      <c r="S237" s="682"/>
      <c r="T237" s="682"/>
      <c r="U237" s="682"/>
      <c r="V237" s="682"/>
      <c r="W237" s="682"/>
      <c r="X237" s="682"/>
      <c r="Y237" s="682"/>
      <c r="Z237" s="682"/>
      <c r="AA237" s="662"/>
      <c r="AB237" s="662"/>
      <c r="AC237" s="662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88">
        <v>4680115885721</v>
      </c>
      <c r="E238" s="689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88">
        <v>4680115885981</v>
      </c>
      <c r="E239" s="689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795" t="s">
        <v>402</v>
      </c>
      <c r="Q239" s="679"/>
      <c r="R239" s="679"/>
      <c r="S239" s="679"/>
      <c r="T239" s="680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3"/>
      <c r="B240" s="682"/>
      <c r="C240" s="682"/>
      <c r="D240" s="682"/>
      <c r="E240" s="682"/>
      <c r="F240" s="682"/>
      <c r="G240" s="682"/>
      <c r="H240" s="682"/>
      <c r="I240" s="682"/>
      <c r="J240" s="682"/>
      <c r="K240" s="682"/>
      <c r="L240" s="682"/>
      <c r="M240" s="682"/>
      <c r="N240" s="682"/>
      <c r="O240" s="684"/>
      <c r="P240" s="675" t="s">
        <v>80</v>
      </c>
      <c r="Q240" s="676"/>
      <c r="R240" s="676"/>
      <c r="S240" s="676"/>
      <c r="T240" s="676"/>
      <c r="U240" s="676"/>
      <c r="V240" s="677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82"/>
      <c r="B241" s="682"/>
      <c r="C241" s="682"/>
      <c r="D241" s="682"/>
      <c r="E241" s="682"/>
      <c r="F241" s="682"/>
      <c r="G241" s="682"/>
      <c r="H241" s="682"/>
      <c r="I241" s="682"/>
      <c r="J241" s="682"/>
      <c r="K241" s="682"/>
      <c r="L241" s="682"/>
      <c r="M241" s="682"/>
      <c r="N241" s="682"/>
      <c r="O241" s="684"/>
      <c r="P241" s="675" t="s">
        <v>80</v>
      </c>
      <c r="Q241" s="676"/>
      <c r="R241" s="676"/>
      <c r="S241" s="676"/>
      <c r="T241" s="676"/>
      <c r="U241" s="676"/>
      <c r="V241" s="677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1" t="s">
        <v>403</v>
      </c>
      <c r="B242" s="682"/>
      <c r="C242" s="682"/>
      <c r="D242" s="682"/>
      <c r="E242" s="682"/>
      <c r="F242" s="682"/>
      <c r="G242" s="682"/>
      <c r="H242" s="682"/>
      <c r="I242" s="682"/>
      <c r="J242" s="682"/>
      <c r="K242" s="682"/>
      <c r="L242" s="682"/>
      <c r="M242" s="682"/>
      <c r="N242" s="682"/>
      <c r="O242" s="682"/>
      <c r="P242" s="682"/>
      <c r="Q242" s="682"/>
      <c r="R242" s="682"/>
      <c r="S242" s="682"/>
      <c r="T242" s="682"/>
      <c r="U242" s="682"/>
      <c r="V242" s="682"/>
      <c r="W242" s="682"/>
      <c r="X242" s="682"/>
      <c r="Y242" s="682"/>
      <c r="Z242" s="682"/>
      <c r="AA242" s="664"/>
      <c r="AB242" s="664"/>
      <c r="AC242" s="664"/>
    </row>
    <row r="243" spans="1:68" ht="14.25" hidden="1" customHeight="1" x14ac:dyDescent="0.25">
      <c r="A243" s="681" t="s">
        <v>90</v>
      </c>
      <c r="B243" s="682"/>
      <c r="C243" s="682"/>
      <c r="D243" s="682"/>
      <c r="E243" s="682"/>
      <c r="F243" s="682"/>
      <c r="G243" s="682"/>
      <c r="H243" s="682"/>
      <c r="I243" s="682"/>
      <c r="J243" s="682"/>
      <c r="K243" s="682"/>
      <c r="L243" s="682"/>
      <c r="M243" s="682"/>
      <c r="N243" s="682"/>
      <c r="O243" s="682"/>
      <c r="P243" s="682"/>
      <c r="Q243" s="682"/>
      <c r="R243" s="682"/>
      <c r="S243" s="682"/>
      <c r="T243" s="682"/>
      <c r="U243" s="682"/>
      <c r="V243" s="682"/>
      <c r="W243" s="682"/>
      <c r="X243" s="682"/>
      <c r="Y243" s="682"/>
      <c r="Z243" s="682"/>
      <c r="AA243" s="662"/>
      <c r="AB243" s="662"/>
      <c r="AC243" s="662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88">
        <v>4680115885837</v>
      </c>
      <c r="E244" s="689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7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88">
        <v>4680115885806</v>
      </c>
      <c r="E245" s="689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407</v>
      </c>
      <c r="B246" s="54" t="s">
        <v>410</v>
      </c>
      <c r="C246" s="31">
        <v>4301011850</v>
      </c>
      <c r="D246" s="688">
        <v>4680115885806</v>
      </c>
      <c r="E246" s="689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88">
        <v>4680115885851</v>
      </c>
      <c r="E247" s="689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88">
        <v>4680115885844</v>
      </c>
      <c r="E248" s="689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88">
        <v>4680115885820</v>
      </c>
      <c r="E249" s="689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3"/>
      <c r="B250" s="682"/>
      <c r="C250" s="682"/>
      <c r="D250" s="682"/>
      <c r="E250" s="682"/>
      <c r="F250" s="682"/>
      <c r="G250" s="682"/>
      <c r="H250" s="682"/>
      <c r="I250" s="682"/>
      <c r="J250" s="682"/>
      <c r="K250" s="682"/>
      <c r="L250" s="682"/>
      <c r="M250" s="682"/>
      <c r="N250" s="682"/>
      <c r="O250" s="684"/>
      <c r="P250" s="675" t="s">
        <v>80</v>
      </c>
      <c r="Q250" s="676"/>
      <c r="R250" s="676"/>
      <c r="S250" s="676"/>
      <c r="T250" s="676"/>
      <c r="U250" s="676"/>
      <c r="V250" s="677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82"/>
      <c r="B251" s="682"/>
      <c r="C251" s="682"/>
      <c r="D251" s="682"/>
      <c r="E251" s="682"/>
      <c r="F251" s="682"/>
      <c r="G251" s="682"/>
      <c r="H251" s="682"/>
      <c r="I251" s="682"/>
      <c r="J251" s="682"/>
      <c r="K251" s="682"/>
      <c r="L251" s="682"/>
      <c r="M251" s="682"/>
      <c r="N251" s="682"/>
      <c r="O251" s="684"/>
      <c r="P251" s="675" t="s">
        <v>80</v>
      </c>
      <c r="Q251" s="676"/>
      <c r="R251" s="676"/>
      <c r="S251" s="676"/>
      <c r="T251" s="676"/>
      <c r="U251" s="676"/>
      <c r="V251" s="677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1" t="s">
        <v>421</v>
      </c>
      <c r="B252" s="682"/>
      <c r="C252" s="682"/>
      <c r="D252" s="682"/>
      <c r="E252" s="682"/>
      <c r="F252" s="682"/>
      <c r="G252" s="682"/>
      <c r="H252" s="682"/>
      <c r="I252" s="682"/>
      <c r="J252" s="682"/>
      <c r="K252" s="682"/>
      <c r="L252" s="682"/>
      <c r="M252" s="682"/>
      <c r="N252" s="682"/>
      <c r="O252" s="682"/>
      <c r="P252" s="682"/>
      <c r="Q252" s="682"/>
      <c r="R252" s="682"/>
      <c r="S252" s="682"/>
      <c r="T252" s="682"/>
      <c r="U252" s="682"/>
      <c r="V252" s="682"/>
      <c r="W252" s="682"/>
      <c r="X252" s="682"/>
      <c r="Y252" s="682"/>
      <c r="Z252" s="682"/>
      <c r="AA252" s="664"/>
      <c r="AB252" s="664"/>
      <c r="AC252" s="664"/>
    </row>
    <row r="253" spans="1:68" ht="14.25" hidden="1" customHeight="1" x14ac:dyDescent="0.25">
      <c r="A253" s="681" t="s">
        <v>90</v>
      </c>
      <c r="B253" s="682"/>
      <c r="C253" s="682"/>
      <c r="D253" s="682"/>
      <c r="E253" s="682"/>
      <c r="F253" s="682"/>
      <c r="G253" s="682"/>
      <c r="H253" s="682"/>
      <c r="I253" s="682"/>
      <c r="J253" s="682"/>
      <c r="K253" s="682"/>
      <c r="L253" s="682"/>
      <c r="M253" s="682"/>
      <c r="N253" s="682"/>
      <c r="O253" s="682"/>
      <c r="P253" s="682"/>
      <c r="Q253" s="682"/>
      <c r="R253" s="682"/>
      <c r="S253" s="682"/>
      <c r="T253" s="682"/>
      <c r="U253" s="682"/>
      <c r="V253" s="682"/>
      <c r="W253" s="682"/>
      <c r="X253" s="682"/>
      <c r="Y253" s="682"/>
      <c r="Z253" s="682"/>
      <c r="AA253" s="662"/>
      <c r="AB253" s="662"/>
      <c r="AC253" s="662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88">
        <v>4680115885707</v>
      </c>
      <c r="E254" s="689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3"/>
      <c r="B255" s="682"/>
      <c r="C255" s="682"/>
      <c r="D255" s="682"/>
      <c r="E255" s="682"/>
      <c r="F255" s="682"/>
      <c r="G255" s="682"/>
      <c r="H255" s="682"/>
      <c r="I255" s="682"/>
      <c r="J255" s="682"/>
      <c r="K255" s="682"/>
      <c r="L255" s="682"/>
      <c r="M255" s="682"/>
      <c r="N255" s="682"/>
      <c r="O255" s="684"/>
      <c r="P255" s="675" t="s">
        <v>80</v>
      </c>
      <c r="Q255" s="676"/>
      <c r="R255" s="676"/>
      <c r="S255" s="676"/>
      <c r="T255" s="676"/>
      <c r="U255" s="676"/>
      <c r="V255" s="677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82"/>
      <c r="B256" s="682"/>
      <c r="C256" s="682"/>
      <c r="D256" s="682"/>
      <c r="E256" s="682"/>
      <c r="F256" s="682"/>
      <c r="G256" s="682"/>
      <c r="H256" s="682"/>
      <c r="I256" s="682"/>
      <c r="J256" s="682"/>
      <c r="K256" s="682"/>
      <c r="L256" s="682"/>
      <c r="M256" s="682"/>
      <c r="N256" s="682"/>
      <c r="O256" s="684"/>
      <c r="P256" s="675" t="s">
        <v>80</v>
      </c>
      <c r="Q256" s="676"/>
      <c r="R256" s="676"/>
      <c r="S256" s="676"/>
      <c r="T256" s="676"/>
      <c r="U256" s="676"/>
      <c r="V256" s="677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1" t="s">
        <v>425</v>
      </c>
      <c r="B257" s="682"/>
      <c r="C257" s="682"/>
      <c r="D257" s="682"/>
      <c r="E257" s="682"/>
      <c r="F257" s="682"/>
      <c r="G257" s="682"/>
      <c r="H257" s="682"/>
      <c r="I257" s="682"/>
      <c r="J257" s="682"/>
      <c r="K257" s="682"/>
      <c r="L257" s="682"/>
      <c r="M257" s="682"/>
      <c r="N257" s="682"/>
      <c r="O257" s="682"/>
      <c r="P257" s="682"/>
      <c r="Q257" s="682"/>
      <c r="R257" s="682"/>
      <c r="S257" s="682"/>
      <c r="T257" s="682"/>
      <c r="U257" s="682"/>
      <c r="V257" s="682"/>
      <c r="W257" s="682"/>
      <c r="X257" s="682"/>
      <c r="Y257" s="682"/>
      <c r="Z257" s="682"/>
      <c r="AA257" s="664"/>
      <c r="AB257" s="664"/>
      <c r="AC257" s="664"/>
    </row>
    <row r="258" spans="1:68" ht="14.25" hidden="1" customHeight="1" x14ac:dyDescent="0.25">
      <c r="A258" s="681" t="s">
        <v>90</v>
      </c>
      <c r="B258" s="682"/>
      <c r="C258" s="682"/>
      <c r="D258" s="682"/>
      <c r="E258" s="682"/>
      <c r="F258" s="682"/>
      <c r="G258" s="682"/>
      <c r="H258" s="682"/>
      <c r="I258" s="682"/>
      <c r="J258" s="682"/>
      <c r="K258" s="682"/>
      <c r="L258" s="682"/>
      <c r="M258" s="682"/>
      <c r="N258" s="682"/>
      <c r="O258" s="682"/>
      <c r="P258" s="682"/>
      <c r="Q258" s="682"/>
      <c r="R258" s="682"/>
      <c r="S258" s="682"/>
      <c r="T258" s="682"/>
      <c r="U258" s="682"/>
      <c r="V258" s="682"/>
      <c r="W258" s="682"/>
      <c r="X258" s="682"/>
      <c r="Y258" s="682"/>
      <c r="Z258" s="682"/>
      <c r="AA258" s="662"/>
      <c r="AB258" s="662"/>
      <c r="AC258" s="662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88">
        <v>4607091383423</v>
      </c>
      <c r="E259" s="689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88">
        <v>4680115885691</v>
      </c>
      <c r="E260" s="689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9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88">
        <v>4680115885660</v>
      </c>
      <c r="E261" s="689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3"/>
      <c r="B262" s="682"/>
      <c r="C262" s="682"/>
      <c r="D262" s="682"/>
      <c r="E262" s="682"/>
      <c r="F262" s="682"/>
      <c r="G262" s="682"/>
      <c r="H262" s="682"/>
      <c r="I262" s="682"/>
      <c r="J262" s="682"/>
      <c r="K262" s="682"/>
      <c r="L262" s="682"/>
      <c r="M262" s="682"/>
      <c r="N262" s="682"/>
      <c r="O262" s="684"/>
      <c r="P262" s="675" t="s">
        <v>80</v>
      </c>
      <c r="Q262" s="676"/>
      <c r="R262" s="676"/>
      <c r="S262" s="676"/>
      <c r="T262" s="676"/>
      <c r="U262" s="676"/>
      <c r="V262" s="677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82"/>
      <c r="B263" s="682"/>
      <c r="C263" s="682"/>
      <c r="D263" s="682"/>
      <c r="E263" s="682"/>
      <c r="F263" s="682"/>
      <c r="G263" s="682"/>
      <c r="H263" s="682"/>
      <c r="I263" s="682"/>
      <c r="J263" s="682"/>
      <c r="K263" s="682"/>
      <c r="L263" s="682"/>
      <c r="M263" s="682"/>
      <c r="N263" s="682"/>
      <c r="O263" s="684"/>
      <c r="P263" s="675" t="s">
        <v>80</v>
      </c>
      <c r="Q263" s="676"/>
      <c r="R263" s="676"/>
      <c r="S263" s="676"/>
      <c r="T263" s="676"/>
      <c r="U263" s="676"/>
      <c r="V263" s="677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1" t="s">
        <v>434</v>
      </c>
      <c r="B264" s="682"/>
      <c r="C264" s="682"/>
      <c r="D264" s="682"/>
      <c r="E264" s="682"/>
      <c r="F264" s="682"/>
      <c r="G264" s="682"/>
      <c r="H264" s="682"/>
      <c r="I264" s="682"/>
      <c r="J264" s="682"/>
      <c r="K264" s="682"/>
      <c r="L264" s="682"/>
      <c r="M264" s="682"/>
      <c r="N264" s="682"/>
      <c r="O264" s="682"/>
      <c r="P264" s="682"/>
      <c r="Q264" s="682"/>
      <c r="R264" s="682"/>
      <c r="S264" s="682"/>
      <c r="T264" s="682"/>
      <c r="U264" s="682"/>
      <c r="V264" s="682"/>
      <c r="W264" s="682"/>
      <c r="X264" s="682"/>
      <c r="Y264" s="682"/>
      <c r="Z264" s="682"/>
      <c r="AA264" s="664"/>
      <c r="AB264" s="664"/>
      <c r="AC264" s="664"/>
    </row>
    <row r="265" spans="1:68" ht="14.25" hidden="1" customHeight="1" x14ac:dyDescent="0.25">
      <c r="A265" s="681" t="s">
        <v>64</v>
      </c>
      <c r="B265" s="682"/>
      <c r="C265" s="682"/>
      <c r="D265" s="682"/>
      <c r="E265" s="682"/>
      <c r="F265" s="682"/>
      <c r="G265" s="682"/>
      <c r="H265" s="682"/>
      <c r="I265" s="682"/>
      <c r="J265" s="682"/>
      <c r="K265" s="682"/>
      <c r="L265" s="682"/>
      <c r="M265" s="682"/>
      <c r="N265" s="682"/>
      <c r="O265" s="682"/>
      <c r="P265" s="682"/>
      <c r="Q265" s="682"/>
      <c r="R265" s="682"/>
      <c r="S265" s="682"/>
      <c r="T265" s="682"/>
      <c r="U265" s="682"/>
      <c r="V265" s="682"/>
      <c r="W265" s="682"/>
      <c r="X265" s="682"/>
      <c r="Y265" s="682"/>
      <c r="Z265" s="682"/>
      <c r="AA265" s="662"/>
      <c r="AB265" s="662"/>
      <c r="AC265" s="662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88">
        <v>4680115881037</v>
      </c>
      <c r="E266" s="689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88">
        <v>4680115886186</v>
      </c>
      <c r="E267" s="689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88">
        <v>4680115881228</v>
      </c>
      <c r="E268" s="689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4"/>
      <c r="V268" s="34"/>
      <c r="W268" s="35" t="s">
        <v>69</v>
      </c>
      <c r="X268" s="669">
        <v>7</v>
      </c>
      <c r="Y268" s="670">
        <f>IFERROR(IF(X268="",0,CEILING((X268/$H268),1)*$H268),"")</f>
        <v>7.1999999999999993</v>
      </c>
      <c r="Z268" s="36">
        <f>IFERROR(IF(Y268=0,"",ROUNDUP(Y268/H268,0)*0.00651),"")</f>
        <v>1.9529999999999999E-2</v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7.7350000000000003</v>
      </c>
      <c r="BN268" s="64">
        <f>IFERROR(Y268*I268/H268,"0")</f>
        <v>7.9560000000000004</v>
      </c>
      <c r="BO268" s="64">
        <f>IFERROR(1/J268*(X268/H268),"0")</f>
        <v>1.6025641025641028E-2</v>
      </c>
      <c r="BP268" s="64">
        <f>IFERROR(1/J268*(Y268/H268),"0")</f>
        <v>1.6483516483516484E-2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88">
        <v>4680115881211</v>
      </c>
      <c r="E269" s="689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4"/>
      <c r="V269" s="34"/>
      <c r="W269" s="35" t="s">
        <v>69</v>
      </c>
      <c r="X269" s="669">
        <v>2</v>
      </c>
      <c r="Y269" s="670">
        <f>IFERROR(IF(X269="",0,CEILING((X269/$H269),1)*$H269),"")</f>
        <v>2.4</v>
      </c>
      <c r="Z269" s="36">
        <f>IFERROR(IF(Y269=0,"",ROUNDUP(Y269/H269,0)*0.00651),"")</f>
        <v>6.5100000000000002E-3</v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2.1500000000000004</v>
      </c>
      <c r="BN269" s="64">
        <f>IFERROR(Y269*I269/H269,"0")</f>
        <v>2.58</v>
      </c>
      <c r="BO269" s="64">
        <f>IFERROR(1/J269*(X269/H269),"0")</f>
        <v>4.578754578754579E-3</v>
      </c>
      <c r="BP269" s="64">
        <f>IFERROR(1/J269*(Y269/H269),"0")</f>
        <v>5.4945054945054949E-3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88">
        <v>4680115881020</v>
      </c>
      <c r="E270" s="689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2"/>
      <c r="C271" s="682"/>
      <c r="D271" s="682"/>
      <c r="E271" s="682"/>
      <c r="F271" s="682"/>
      <c r="G271" s="682"/>
      <c r="H271" s="682"/>
      <c r="I271" s="682"/>
      <c r="J271" s="682"/>
      <c r="K271" s="682"/>
      <c r="L271" s="682"/>
      <c r="M271" s="682"/>
      <c r="N271" s="682"/>
      <c r="O271" s="684"/>
      <c r="P271" s="675" t="s">
        <v>80</v>
      </c>
      <c r="Q271" s="676"/>
      <c r="R271" s="676"/>
      <c r="S271" s="676"/>
      <c r="T271" s="676"/>
      <c r="U271" s="676"/>
      <c r="V271" s="677"/>
      <c r="W271" s="37" t="s">
        <v>81</v>
      </c>
      <c r="X271" s="671">
        <f>IFERROR(X266/H266,"0")+IFERROR(X267/H267,"0")+IFERROR(X268/H268,"0")+IFERROR(X269/H269,"0")+IFERROR(X270/H270,"0")</f>
        <v>3.7500000000000004</v>
      </c>
      <c r="Y271" s="671">
        <f>IFERROR(Y266/H266,"0")+IFERROR(Y267/H267,"0")+IFERROR(Y268/H268,"0")+IFERROR(Y269/H269,"0")+IFERROR(Y270/H270,"0")</f>
        <v>4</v>
      </c>
      <c r="Z271" s="671">
        <f>IFERROR(IF(Z266="",0,Z266),"0")+IFERROR(IF(Z267="",0,Z267),"0")+IFERROR(IF(Z268="",0,Z268),"0")+IFERROR(IF(Z269="",0,Z269),"0")+IFERROR(IF(Z270="",0,Z270),"0")</f>
        <v>2.6040000000000001E-2</v>
      </c>
      <c r="AA271" s="672"/>
      <c r="AB271" s="672"/>
      <c r="AC271" s="672"/>
    </row>
    <row r="272" spans="1:68" x14ac:dyDescent="0.2">
      <c r="A272" s="682"/>
      <c r="B272" s="682"/>
      <c r="C272" s="682"/>
      <c r="D272" s="682"/>
      <c r="E272" s="682"/>
      <c r="F272" s="682"/>
      <c r="G272" s="682"/>
      <c r="H272" s="682"/>
      <c r="I272" s="682"/>
      <c r="J272" s="682"/>
      <c r="K272" s="682"/>
      <c r="L272" s="682"/>
      <c r="M272" s="682"/>
      <c r="N272" s="682"/>
      <c r="O272" s="684"/>
      <c r="P272" s="675" t="s">
        <v>80</v>
      </c>
      <c r="Q272" s="676"/>
      <c r="R272" s="676"/>
      <c r="S272" s="676"/>
      <c r="T272" s="676"/>
      <c r="U272" s="676"/>
      <c r="V272" s="677"/>
      <c r="W272" s="37" t="s">
        <v>69</v>
      </c>
      <c r="X272" s="671">
        <f>IFERROR(SUM(X266:X270),"0")</f>
        <v>9</v>
      </c>
      <c r="Y272" s="671">
        <f>IFERROR(SUM(Y266:Y270),"0")</f>
        <v>9.6</v>
      </c>
      <c r="Z272" s="37"/>
      <c r="AA272" s="672"/>
      <c r="AB272" s="672"/>
      <c r="AC272" s="672"/>
    </row>
    <row r="273" spans="1:68" ht="16.5" hidden="1" customHeight="1" x14ac:dyDescent="0.25">
      <c r="A273" s="701" t="s">
        <v>450</v>
      </c>
      <c r="B273" s="682"/>
      <c r="C273" s="682"/>
      <c r="D273" s="682"/>
      <c r="E273" s="682"/>
      <c r="F273" s="682"/>
      <c r="G273" s="682"/>
      <c r="H273" s="682"/>
      <c r="I273" s="682"/>
      <c r="J273" s="682"/>
      <c r="K273" s="682"/>
      <c r="L273" s="682"/>
      <c r="M273" s="682"/>
      <c r="N273" s="682"/>
      <c r="O273" s="682"/>
      <c r="P273" s="682"/>
      <c r="Q273" s="682"/>
      <c r="R273" s="682"/>
      <c r="S273" s="682"/>
      <c r="T273" s="682"/>
      <c r="U273" s="682"/>
      <c r="V273" s="682"/>
      <c r="W273" s="682"/>
      <c r="X273" s="682"/>
      <c r="Y273" s="682"/>
      <c r="Z273" s="682"/>
      <c r="AA273" s="664"/>
      <c r="AB273" s="664"/>
      <c r="AC273" s="664"/>
    </row>
    <row r="274" spans="1:68" ht="14.25" hidden="1" customHeight="1" x14ac:dyDescent="0.25">
      <c r="A274" s="681" t="s">
        <v>90</v>
      </c>
      <c r="B274" s="682"/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2"/>
      <c r="AA274" s="662"/>
      <c r="AB274" s="662"/>
      <c r="AC274" s="662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88">
        <v>4607091389296</v>
      </c>
      <c r="E275" s="689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3"/>
      <c r="B276" s="682"/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4"/>
      <c r="P276" s="675" t="s">
        <v>80</v>
      </c>
      <c r="Q276" s="676"/>
      <c r="R276" s="676"/>
      <c r="S276" s="676"/>
      <c r="T276" s="676"/>
      <c r="U276" s="676"/>
      <c r="V276" s="677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82"/>
      <c r="B277" s="682"/>
      <c r="C277" s="682"/>
      <c r="D277" s="682"/>
      <c r="E277" s="682"/>
      <c r="F277" s="682"/>
      <c r="G277" s="682"/>
      <c r="H277" s="682"/>
      <c r="I277" s="682"/>
      <c r="J277" s="682"/>
      <c r="K277" s="682"/>
      <c r="L277" s="682"/>
      <c r="M277" s="682"/>
      <c r="N277" s="682"/>
      <c r="O277" s="684"/>
      <c r="P277" s="675" t="s">
        <v>80</v>
      </c>
      <c r="Q277" s="676"/>
      <c r="R277" s="676"/>
      <c r="S277" s="676"/>
      <c r="T277" s="676"/>
      <c r="U277" s="676"/>
      <c r="V277" s="677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81" t="s">
        <v>146</v>
      </c>
      <c r="B278" s="682"/>
      <c r="C278" s="682"/>
      <c r="D278" s="682"/>
      <c r="E278" s="682"/>
      <c r="F278" s="682"/>
      <c r="G278" s="682"/>
      <c r="H278" s="682"/>
      <c r="I278" s="682"/>
      <c r="J278" s="682"/>
      <c r="K278" s="682"/>
      <c r="L278" s="682"/>
      <c r="M278" s="682"/>
      <c r="N278" s="682"/>
      <c r="O278" s="682"/>
      <c r="P278" s="682"/>
      <c r="Q278" s="682"/>
      <c r="R278" s="682"/>
      <c r="S278" s="682"/>
      <c r="T278" s="682"/>
      <c r="U278" s="682"/>
      <c r="V278" s="682"/>
      <c r="W278" s="682"/>
      <c r="X278" s="682"/>
      <c r="Y278" s="682"/>
      <c r="Z278" s="682"/>
      <c r="AA278" s="662"/>
      <c r="AB278" s="662"/>
      <c r="AC278" s="662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88">
        <v>4680115880344</v>
      </c>
      <c r="E279" s="689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3"/>
      <c r="B280" s="682"/>
      <c r="C280" s="682"/>
      <c r="D280" s="682"/>
      <c r="E280" s="682"/>
      <c r="F280" s="682"/>
      <c r="G280" s="682"/>
      <c r="H280" s="682"/>
      <c r="I280" s="682"/>
      <c r="J280" s="682"/>
      <c r="K280" s="682"/>
      <c r="L280" s="682"/>
      <c r="M280" s="682"/>
      <c r="N280" s="682"/>
      <c r="O280" s="684"/>
      <c r="P280" s="675" t="s">
        <v>80</v>
      </c>
      <c r="Q280" s="676"/>
      <c r="R280" s="676"/>
      <c r="S280" s="676"/>
      <c r="T280" s="676"/>
      <c r="U280" s="676"/>
      <c r="V280" s="677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82"/>
      <c r="B281" s="682"/>
      <c r="C281" s="682"/>
      <c r="D281" s="682"/>
      <c r="E281" s="682"/>
      <c r="F281" s="682"/>
      <c r="G281" s="682"/>
      <c r="H281" s="682"/>
      <c r="I281" s="682"/>
      <c r="J281" s="682"/>
      <c r="K281" s="682"/>
      <c r="L281" s="682"/>
      <c r="M281" s="682"/>
      <c r="N281" s="682"/>
      <c r="O281" s="684"/>
      <c r="P281" s="675" t="s">
        <v>80</v>
      </c>
      <c r="Q281" s="676"/>
      <c r="R281" s="676"/>
      <c r="S281" s="676"/>
      <c r="T281" s="676"/>
      <c r="U281" s="676"/>
      <c r="V281" s="677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81" t="s">
        <v>64</v>
      </c>
      <c r="B282" s="682"/>
      <c r="C282" s="682"/>
      <c r="D282" s="682"/>
      <c r="E282" s="682"/>
      <c r="F282" s="682"/>
      <c r="G282" s="682"/>
      <c r="H282" s="682"/>
      <c r="I282" s="682"/>
      <c r="J282" s="682"/>
      <c r="K282" s="682"/>
      <c r="L282" s="682"/>
      <c r="M282" s="682"/>
      <c r="N282" s="682"/>
      <c r="O282" s="682"/>
      <c r="P282" s="682"/>
      <c r="Q282" s="682"/>
      <c r="R282" s="682"/>
      <c r="S282" s="682"/>
      <c r="T282" s="682"/>
      <c r="U282" s="682"/>
      <c r="V282" s="682"/>
      <c r="W282" s="682"/>
      <c r="X282" s="682"/>
      <c r="Y282" s="682"/>
      <c r="Z282" s="682"/>
      <c r="AA282" s="662"/>
      <c r="AB282" s="662"/>
      <c r="AC282" s="662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88">
        <v>4680115884618</v>
      </c>
      <c r="E283" s="689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3"/>
      <c r="B284" s="682"/>
      <c r="C284" s="682"/>
      <c r="D284" s="682"/>
      <c r="E284" s="682"/>
      <c r="F284" s="682"/>
      <c r="G284" s="682"/>
      <c r="H284" s="682"/>
      <c r="I284" s="682"/>
      <c r="J284" s="682"/>
      <c r="K284" s="682"/>
      <c r="L284" s="682"/>
      <c r="M284" s="682"/>
      <c r="N284" s="682"/>
      <c r="O284" s="684"/>
      <c r="P284" s="675" t="s">
        <v>80</v>
      </c>
      <c r="Q284" s="676"/>
      <c r="R284" s="676"/>
      <c r="S284" s="676"/>
      <c r="T284" s="676"/>
      <c r="U284" s="676"/>
      <c r="V284" s="677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82"/>
      <c r="B285" s="682"/>
      <c r="C285" s="682"/>
      <c r="D285" s="682"/>
      <c r="E285" s="682"/>
      <c r="F285" s="682"/>
      <c r="G285" s="682"/>
      <c r="H285" s="682"/>
      <c r="I285" s="682"/>
      <c r="J285" s="682"/>
      <c r="K285" s="682"/>
      <c r="L285" s="682"/>
      <c r="M285" s="682"/>
      <c r="N285" s="682"/>
      <c r="O285" s="684"/>
      <c r="P285" s="675" t="s">
        <v>80</v>
      </c>
      <c r="Q285" s="676"/>
      <c r="R285" s="676"/>
      <c r="S285" s="676"/>
      <c r="T285" s="676"/>
      <c r="U285" s="676"/>
      <c r="V285" s="677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1" t="s">
        <v>460</v>
      </c>
      <c r="B286" s="682"/>
      <c r="C286" s="682"/>
      <c r="D286" s="682"/>
      <c r="E286" s="682"/>
      <c r="F286" s="682"/>
      <c r="G286" s="682"/>
      <c r="H286" s="682"/>
      <c r="I286" s="682"/>
      <c r="J286" s="682"/>
      <c r="K286" s="682"/>
      <c r="L286" s="682"/>
      <c r="M286" s="682"/>
      <c r="N286" s="682"/>
      <c r="O286" s="682"/>
      <c r="P286" s="682"/>
      <c r="Q286" s="682"/>
      <c r="R286" s="682"/>
      <c r="S286" s="682"/>
      <c r="T286" s="682"/>
      <c r="U286" s="682"/>
      <c r="V286" s="682"/>
      <c r="W286" s="682"/>
      <c r="X286" s="682"/>
      <c r="Y286" s="682"/>
      <c r="Z286" s="682"/>
      <c r="AA286" s="664"/>
      <c r="AB286" s="664"/>
      <c r="AC286" s="664"/>
    </row>
    <row r="287" spans="1:68" ht="14.25" hidden="1" customHeight="1" x14ac:dyDescent="0.25">
      <c r="A287" s="681" t="s">
        <v>64</v>
      </c>
      <c r="B287" s="682"/>
      <c r="C287" s="682"/>
      <c r="D287" s="682"/>
      <c r="E287" s="682"/>
      <c r="F287" s="682"/>
      <c r="G287" s="682"/>
      <c r="H287" s="682"/>
      <c r="I287" s="682"/>
      <c r="J287" s="682"/>
      <c r="K287" s="682"/>
      <c r="L287" s="682"/>
      <c r="M287" s="682"/>
      <c r="N287" s="682"/>
      <c r="O287" s="682"/>
      <c r="P287" s="682"/>
      <c r="Q287" s="682"/>
      <c r="R287" s="682"/>
      <c r="S287" s="682"/>
      <c r="T287" s="682"/>
      <c r="U287" s="682"/>
      <c r="V287" s="682"/>
      <c r="W287" s="682"/>
      <c r="X287" s="682"/>
      <c r="Y287" s="682"/>
      <c r="Z287" s="682"/>
      <c r="AA287" s="662"/>
      <c r="AB287" s="662"/>
      <c r="AC287" s="662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88">
        <v>4680115880412</v>
      </c>
      <c r="E288" s="689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88">
        <v>4680115880511</v>
      </c>
      <c r="E289" s="689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7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3"/>
      <c r="B290" s="682"/>
      <c r="C290" s="682"/>
      <c r="D290" s="682"/>
      <c r="E290" s="682"/>
      <c r="F290" s="682"/>
      <c r="G290" s="682"/>
      <c r="H290" s="682"/>
      <c r="I290" s="682"/>
      <c r="J290" s="682"/>
      <c r="K290" s="682"/>
      <c r="L290" s="682"/>
      <c r="M290" s="682"/>
      <c r="N290" s="682"/>
      <c r="O290" s="684"/>
      <c r="P290" s="675" t="s">
        <v>80</v>
      </c>
      <c r="Q290" s="676"/>
      <c r="R290" s="676"/>
      <c r="S290" s="676"/>
      <c r="T290" s="676"/>
      <c r="U290" s="676"/>
      <c r="V290" s="677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82"/>
      <c r="B291" s="682"/>
      <c r="C291" s="682"/>
      <c r="D291" s="682"/>
      <c r="E291" s="682"/>
      <c r="F291" s="682"/>
      <c r="G291" s="682"/>
      <c r="H291" s="682"/>
      <c r="I291" s="682"/>
      <c r="J291" s="682"/>
      <c r="K291" s="682"/>
      <c r="L291" s="682"/>
      <c r="M291" s="682"/>
      <c r="N291" s="682"/>
      <c r="O291" s="684"/>
      <c r="P291" s="675" t="s">
        <v>80</v>
      </c>
      <c r="Q291" s="676"/>
      <c r="R291" s="676"/>
      <c r="S291" s="676"/>
      <c r="T291" s="676"/>
      <c r="U291" s="676"/>
      <c r="V291" s="677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1" t="s">
        <v>467</v>
      </c>
      <c r="B292" s="682"/>
      <c r="C292" s="682"/>
      <c r="D292" s="682"/>
      <c r="E292" s="682"/>
      <c r="F292" s="682"/>
      <c r="G292" s="682"/>
      <c r="H292" s="682"/>
      <c r="I292" s="682"/>
      <c r="J292" s="682"/>
      <c r="K292" s="682"/>
      <c r="L292" s="682"/>
      <c r="M292" s="682"/>
      <c r="N292" s="682"/>
      <c r="O292" s="682"/>
      <c r="P292" s="682"/>
      <c r="Q292" s="682"/>
      <c r="R292" s="682"/>
      <c r="S292" s="682"/>
      <c r="T292" s="682"/>
      <c r="U292" s="682"/>
      <c r="V292" s="682"/>
      <c r="W292" s="682"/>
      <c r="X292" s="682"/>
      <c r="Y292" s="682"/>
      <c r="Z292" s="682"/>
      <c r="AA292" s="664"/>
      <c r="AB292" s="664"/>
      <c r="AC292" s="664"/>
    </row>
    <row r="293" spans="1:68" ht="14.25" hidden="1" customHeight="1" x14ac:dyDescent="0.25">
      <c r="A293" s="681" t="s">
        <v>90</v>
      </c>
      <c r="B293" s="682"/>
      <c r="C293" s="682"/>
      <c r="D293" s="682"/>
      <c r="E293" s="682"/>
      <c r="F293" s="682"/>
      <c r="G293" s="682"/>
      <c r="H293" s="682"/>
      <c r="I293" s="682"/>
      <c r="J293" s="682"/>
      <c r="K293" s="682"/>
      <c r="L293" s="682"/>
      <c r="M293" s="682"/>
      <c r="N293" s="682"/>
      <c r="O293" s="682"/>
      <c r="P293" s="682"/>
      <c r="Q293" s="682"/>
      <c r="R293" s="682"/>
      <c r="S293" s="682"/>
      <c r="T293" s="682"/>
      <c r="U293" s="682"/>
      <c r="V293" s="682"/>
      <c r="W293" s="682"/>
      <c r="X293" s="682"/>
      <c r="Y293" s="682"/>
      <c r="Z293" s="682"/>
      <c r="AA293" s="662"/>
      <c r="AB293" s="662"/>
      <c r="AC293" s="662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88">
        <v>4680115883413</v>
      </c>
      <c r="E294" s="689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3"/>
      <c r="B295" s="682"/>
      <c r="C295" s="682"/>
      <c r="D295" s="682"/>
      <c r="E295" s="682"/>
      <c r="F295" s="682"/>
      <c r="G295" s="682"/>
      <c r="H295" s="682"/>
      <c r="I295" s="682"/>
      <c r="J295" s="682"/>
      <c r="K295" s="682"/>
      <c r="L295" s="682"/>
      <c r="M295" s="682"/>
      <c r="N295" s="682"/>
      <c r="O295" s="684"/>
      <c r="P295" s="675" t="s">
        <v>80</v>
      </c>
      <c r="Q295" s="676"/>
      <c r="R295" s="676"/>
      <c r="S295" s="676"/>
      <c r="T295" s="676"/>
      <c r="U295" s="676"/>
      <c r="V295" s="677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82"/>
      <c r="B296" s="682"/>
      <c r="C296" s="682"/>
      <c r="D296" s="682"/>
      <c r="E296" s="682"/>
      <c r="F296" s="682"/>
      <c r="G296" s="682"/>
      <c r="H296" s="682"/>
      <c r="I296" s="682"/>
      <c r="J296" s="682"/>
      <c r="K296" s="682"/>
      <c r="L296" s="682"/>
      <c r="M296" s="682"/>
      <c r="N296" s="682"/>
      <c r="O296" s="684"/>
      <c r="P296" s="675" t="s">
        <v>80</v>
      </c>
      <c r="Q296" s="676"/>
      <c r="R296" s="676"/>
      <c r="S296" s="676"/>
      <c r="T296" s="676"/>
      <c r="U296" s="676"/>
      <c r="V296" s="677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81" t="s">
        <v>146</v>
      </c>
      <c r="B297" s="682"/>
      <c r="C297" s="682"/>
      <c r="D297" s="682"/>
      <c r="E297" s="682"/>
      <c r="F297" s="682"/>
      <c r="G297" s="682"/>
      <c r="H297" s="682"/>
      <c r="I297" s="682"/>
      <c r="J297" s="682"/>
      <c r="K297" s="682"/>
      <c r="L297" s="682"/>
      <c r="M297" s="682"/>
      <c r="N297" s="682"/>
      <c r="O297" s="682"/>
      <c r="P297" s="682"/>
      <c r="Q297" s="682"/>
      <c r="R297" s="682"/>
      <c r="S297" s="682"/>
      <c r="T297" s="682"/>
      <c r="U297" s="682"/>
      <c r="V297" s="682"/>
      <c r="W297" s="682"/>
      <c r="X297" s="682"/>
      <c r="Y297" s="682"/>
      <c r="Z297" s="682"/>
      <c r="AA297" s="662"/>
      <c r="AB297" s="662"/>
      <c r="AC297" s="662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88">
        <v>4607091389845</v>
      </c>
      <c r="E298" s="689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4"/>
      <c r="V298" s="34"/>
      <c r="W298" s="35" t="s">
        <v>69</v>
      </c>
      <c r="X298" s="669">
        <v>10</v>
      </c>
      <c r="Y298" s="670">
        <f>IFERROR(IF(X298="",0,CEILING((X298/$H298),1)*$H298),"")</f>
        <v>10.5</v>
      </c>
      <c r="Z298" s="36">
        <f>IFERROR(IF(Y298=0,"",ROUNDUP(Y298/H298,0)*0.00502),"")</f>
        <v>2.5100000000000001E-2</v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10.476190476190476</v>
      </c>
      <c r="BN298" s="64">
        <f>IFERROR(Y298*I298/H298,"0")</f>
        <v>11</v>
      </c>
      <c r="BO298" s="64">
        <f>IFERROR(1/J298*(X298/H298),"0")</f>
        <v>2.0350020350020353E-2</v>
      </c>
      <c r="BP298" s="64">
        <f>IFERROR(1/J298*(Y298/H298),"0")</f>
        <v>2.1367521367521368E-2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88">
        <v>4680115882881</v>
      </c>
      <c r="E299" s="689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2"/>
      <c r="C300" s="682"/>
      <c r="D300" s="682"/>
      <c r="E300" s="682"/>
      <c r="F300" s="682"/>
      <c r="G300" s="682"/>
      <c r="H300" s="682"/>
      <c r="I300" s="682"/>
      <c r="J300" s="682"/>
      <c r="K300" s="682"/>
      <c r="L300" s="682"/>
      <c r="M300" s="682"/>
      <c r="N300" s="682"/>
      <c r="O300" s="684"/>
      <c r="P300" s="675" t="s">
        <v>80</v>
      </c>
      <c r="Q300" s="676"/>
      <c r="R300" s="676"/>
      <c r="S300" s="676"/>
      <c r="T300" s="676"/>
      <c r="U300" s="676"/>
      <c r="V300" s="677"/>
      <c r="W300" s="37" t="s">
        <v>81</v>
      </c>
      <c r="X300" s="671">
        <f>IFERROR(X298/H298,"0")+IFERROR(X299/H299,"0")</f>
        <v>4.7619047619047619</v>
      </c>
      <c r="Y300" s="671">
        <f>IFERROR(Y298/H298,"0")+IFERROR(Y299/H299,"0")</f>
        <v>5</v>
      </c>
      <c r="Z300" s="671">
        <f>IFERROR(IF(Z298="",0,Z298),"0")+IFERROR(IF(Z299="",0,Z299),"0")</f>
        <v>2.5100000000000001E-2</v>
      </c>
      <c r="AA300" s="672"/>
      <c r="AB300" s="672"/>
      <c r="AC300" s="672"/>
    </row>
    <row r="301" spans="1:68" x14ac:dyDescent="0.2">
      <c r="A301" s="682"/>
      <c r="B301" s="682"/>
      <c r="C301" s="682"/>
      <c r="D301" s="682"/>
      <c r="E301" s="682"/>
      <c r="F301" s="682"/>
      <c r="G301" s="682"/>
      <c r="H301" s="682"/>
      <c r="I301" s="682"/>
      <c r="J301" s="682"/>
      <c r="K301" s="682"/>
      <c r="L301" s="682"/>
      <c r="M301" s="682"/>
      <c r="N301" s="682"/>
      <c r="O301" s="684"/>
      <c r="P301" s="675" t="s">
        <v>80</v>
      </c>
      <c r="Q301" s="676"/>
      <c r="R301" s="676"/>
      <c r="S301" s="676"/>
      <c r="T301" s="676"/>
      <c r="U301" s="676"/>
      <c r="V301" s="677"/>
      <c r="W301" s="37" t="s">
        <v>69</v>
      </c>
      <c r="X301" s="671">
        <f>IFERROR(SUM(X298:X299),"0")</f>
        <v>10</v>
      </c>
      <c r="Y301" s="671">
        <f>IFERROR(SUM(Y298:Y299),"0")</f>
        <v>10.5</v>
      </c>
      <c r="Z301" s="37"/>
      <c r="AA301" s="672"/>
      <c r="AB301" s="672"/>
      <c r="AC301" s="672"/>
    </row>
    <row r="302" spans="1:68" ht="16.5" hidden="1" customHeight="1" x14ac:dyDescent="0.25">
      <c r="A302" s="701" t="s">
        <v>475</v>
      </c>
      <c r="B302" s="682"/>
      <c r="C302" s="682"/>
      <c r="D302" s="682"/>
      <c r="E302" s="682"/>
      <c r="F302" s="682"/>
      <c r="G302" s="682"/>
      <c r="H302" s="682"/>
      <c r="I302" s="682"/>
      <c r="J302" s="682"/>
      <c r="K302" s="682"/>
      <c r="L302" s="682"/>
      <c r="M302" s="682"/>
      <c r="N302" s="682"/>
      <c r="O302" s="682"/>
      <c r="P302" s="682"/>
      <c r="Q302" s="682"/>
      <c r="R302" s="682"/>
      <c r="S302" s="682"/>
      <c r="T302" s="682"/>
      <c r="U302" s="682"/>
      <c r="V302" s="682"/>
      <c r="W302" s="682"/>
      <c r="X302" s="682"/>
      <c r="Y302" s="682"/>
      <c r="Z302" s="682"/>
      <c r="AA302" s="664"/>
      <c r="AB302" s="664"/>
      <c r="AC302" s="664"/>
    </row>
    <row r="303" spans="1:68" ht="14.25" hidden="1" customHeight="1" x14ac:dyDescent="0.25">
      <c r="A303" s="681" t="s">
        <v>90</v>
      </c>
      <c r="B303" s="682"/>
      <c r="C303" s="682"/>
      <c r="D303" s="682"/>
      <c r="E303" s="682"/>
      <c r="F303" s="682"/>
      <c r="G303" s="682"/>
      <c r="H303" s="682"/>
      <c r="I303" s="682"/>
      <c r="J303" s="682"/>
      <c r="K303" s="682"/>
      <c r="L303" s="682"/>
      <c r="M303" s="682"/>
      <c r="N303" s="682"/>
      <c r="O303" s="682"/>
      <c r="P303" s="682"/>
      <c r="Q303" s="682"/>
      <c r="R303" s="682"/>
      <c r="S303" s="682"/>
      <c r="T303" s="682"/>
      <c r="U303" s="682"/>
      <c r="V303" s="682"/>
      <c r="W303" s="682"/>
      <c r="X303" s="682"/>
      <c r="Y303" s="682"/>
      <c r="Z303" s="682"/>
      <c r="AA303" s="662"/>
      <c r="AB303" s="662"/>
      <c r="AC303" s="662"/>
    </row>
    <row r="304" spans="1:68" ht="27" hidden="1" customHeight="1" x14ac:dyDescent="0.25">
      <c r="A304" s="54" t="s">
        <v>476</v>
      </c>
      <c r="B304" s="54" t="s">
        <v>477</v>
      </c>
      <c r="C304" s="31">
        <v>4301012024</v>
      </c>
      <c r="D304" s="688">
        <v>4680115885615</v>
      </c>
      <c r="E304" s="689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88">
        <v>4680115885554</v>
      </c>
      <c r="E305" s="689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479</v>
      </c>
      <c r="B306" s="54" t="s">
        <v>482</v>
      </c>
      <c r="C306" s="31">
        <v>4301012016</v>
      </c>
      <c r="D306" s="688">
        <v>4680115885554</v>
      </c>
      <c r="E306" s="689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88">
        <v>4680115885646</v>
      </c>
      <c r="E307" s="689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88">
        <v>4680115885622</v>
      </c>
      <c r="E308" s="689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88">
        <v>4680115881938</v>
      </c>
      <c r="E309" s="689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9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88">
        <v>4680115885608</v>
      </c>
      <c r="E310" s="689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3"/>
      <c r="B311" s="682"/>
      <c r="C311" s="682"/>
      <c r="D311" s="682"/>
      <c r="E311" s="682"/>
      <c r="F311" s="682"/>
      <c r="G311" s="682"/>
      <c r="H311" s="682"/>
      <c r="I311" s="682"/>
      <c r="J311" s="682"/>
      <c r="K311" s="682"/>
      <c r="L311" s="682"/>
      <c r="M311" s="682"/>
      <c r="N311" s="682"/>
      <c r="O311" s="684"/>
      <c r="P311" s="675" t="s">
        <v>80</v>
      </c>
      <c r="Q311" s="676"/>
      <c r="R311" s="676"/>
      <c r="S311" s="676"/>
      <c r="T311" s="676"/>
      <c r="U311" s="676"/>
      <c r="V311" s="677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82"/>
      <c r="B312" s="682"/>
      <c r="C312" s="682"/>
      <c r="D312" s="682"/>
      <c r="E312" s="682"/>
      <c r="F312" s="682"/>
      <c r="G312" s="682"/>
      <c r="H312" s="682"/>
      <c r="I312" s="682"/>
      <c r="J312" s="682"/>
      <c r="K312" s="682"/>
      <c r="L312" s="682"/>
      <c r="M312" s="682"/>
      <c r="N312" s="682"/>
      <c r="O312" s="684"/>
      <c r="P312" s="675" t="s">
        <v>80</v>
      </c>
      <c r="Q312" s="676"/>
      <c r="R312" s="676"/>
      <c r="S312" s="676"/>
      <c r="T312" s="676"/>
      <c r="U312" s="676"/>
      <c r="V312" s="677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81" t="s">
        <v>146</v>
      </c>
      <c r="B313" s="682"/>
      <c r="C313" s="682"/>
      <c r="D313" s="682"/>
      <c r="E313" s="682"/>
      <c r="F313" s="682"/>
      <c r="G313" s="682"/>
      <c r="H313" s="682"/>
      <c r="I313" s="682"/>
      <c r="J313" s="682"/>
      <c r="K313" s="682"/>
      <c r="L313" s="682"/>
      <c r="M313" s="682"/>
      <c r="N313" s="682"/>
      <c r="O313" s="682"/>
      <c r="P313" s="682"/>
      <c r="Q313" s="682"/>
      <c r="R313" s="682"/>
      <c r="S313" s="682"/>
      <c r="T313" s="682"/>
      <c r="U313" s="682"/>
      <c r="V313" s="682"/>
      <c r="W313" s="682"/>
      <c r="X313" s="682"/>
      <c r="Y313" s="682"/>
      <c r="Z313" s="682"/>
      <c r="AA313" s="662"/>
      <c r="AB313" s="662"/>
      <c r="AC313" s="662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88">
        <v>4607091387193</v>
      </c>
      <c r="E314" s="689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10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88">
        <v>4607091387230</v>
      </c>
      <c r="E315" s="689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7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4"/>
      <c r="V315" s="34"/>
      <c r="W315" s="35" t="s">
        <v>69</v>
      </c>
      <c r="X315" s="669">
        <v>160</v>
      </c>
      <c r="Y315" s="670">
        <f>IFERROR(IF(X315="",0,CEILING((X315/$H315),1)*$H315),"")</f>
        <v>163.80000000000001</v>
      </c>
      <c r="Z315" s="36">
        <f>IFERROR(IF(Y315=0,"",ROUNDUP(Y315/H315,0)*0.00902),"")</f>
        <v>0.35177999999999998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170.28571428571425</v>
      </c>
      <c r="BN315" s="64">
        <f>IFERROR(Y315*I315/H315,"0")</f>
        <v>174.33</v>
      </c>
      <c r="BO315" s="64">
        <f>IFERROR(1/J315*(X315/H315),"0")</f>
        <v>0.28860028860028858</v>
      </c>
      <c r="BP315" s="64">
        <f>IFERROR(1/J315*(Y315/H315),"0")</f>
        <v>0.29545454545454547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88">
        <v>4607091387292</v>
      </c>
      <c r="E316" s="689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88">
        <v>4607091387285</v>
      </c>
      <c r="E317" s="689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2"/>
      <c r="C318" s="682"/>
      <c r="D318" s="682"/>
      <c r="E318" s="682"/>
      <c r="F318" s="682"/>
      <c r="G318" s="682"/>
      <c r="H318" s="682"/>
      <c r="I318" s="682"/>
      <c r="J318" s="682"/>
      <c r="K318" s="682"/>
      <c r="L318" s="682"/>
      <c r="M318" s="682"/>
      <c r="N318" s="682"/>
      <c r="O318" s="684"/>
      <c r="P318" s="675" t="s">
        <v>80</v>
      </c>
      <c r="Q318" s="676"/>
      <c r="R318" s="676"/>
      <c r="S318" s="676"/>
      <c r="T318" s="676"/>
      <c r="U318" s="676"/>
      <c r="V318" s="677"/>
      <c r="W318" s="37" t="s">
        <v>81</v>
      </c>
      <c r="X318" s="671">
        <f>IFERROR(X314/H314,"0")+IFERROR(X315/H315,"0")+IFERROR(X316/H316,"0")+IFERROR(X317/H317,"0")</f>
        <v>38.095238095238095</v>
      </c>
      <c r="Y318" s="671">
        <f>IFERROR(Y314/H314,"0")+IFERROR(Y315/H315,"0")+IFERROR(Y316/H316,"0")+IFERROR(Y317/H317,"0")</f>
        <v>39</v>
      </c>
      <c r="Z318" s="671">
        <f>IFERROR(IF(Z314="",0,Z314),"0")+IFERROR(IF(Z315="",0,Z315),"0")+IFERROR(IF(Z316="",0,Z316),"0")+IFERROR(IF(Z317="",0,Z317),"0")</f>
        <v>0.35177999999999998</v>
      </c>
      <c r="AA318" s="672"/>
      <c r="AB318" s="672"/>
      <c r="AC318" s="672"/>
    </row>
    <row r="319" spans="1:68" x14ac:dyDescent="0.2">
      <c r="A319" s="682"/>
      <c r="B319" s="682"/>
      <c r="C319" s="682"/>
      <c r="D319" s="682"/>
      <c r="E319" s="682"/>
      <c r="F319" s="682"/>
      <c r="G319" s="682"/>
      <c r="H319" s="682"/>
      <c r="I319" s="682"/>
      <c r="J319" s="682"/>
      <c r="K319" s="682"/>
      <c r="L319" s="682"/>
      <c r="M319" s="682"/>
      <c r="N319" s="682"/>
      <c r="O319" s="684"/>
      <c r="P319" s="675" t="s">
        <v>80</v>
      </c>
      <c r="Q319" s="676"/>
      <c r="R319" s="676"/>
      <c r="S319" s="676"/>
      <c r="T319" s="676"/>
      <c r="U319" s="676"/>
      <c r="V319" s="677"/>
      <c r="W319" s="37" t="s">
        <v>69</v>
      </c>
      <c r="X319" s="671">
        <f>IFERROR(SUM(X314:X317),"0")</f>
        <v>160</v>
      </c>
      <c r="Y319" s="671">
        <f>IFERROR(SUM(Y314:Y317),"0")</f>
        <v>163.80000000000001</v>
      </c>
      <c r="Z319" s="37"/>
      <c r="AA319" s="672"/>
      <c r="AB319" s="672"/>
      <c r="AC319" s="672"/>
    </row>
    <row r="320" spans="1:68" ht="14.25" hidden="1" customHeight="1" x14ac:dyDescent="0.25">
      <c r="A320" s="681" t="s">
        <v>64</v>
      </c>
      <c r="B320" s="682"/>
      <c r="C320" s="682"/>
      <c r="D320" s="682"/>
      <c r="E320" s="682"/>
      <c r="F320" s="682"/>
      <c r="G320" s="682"/>
      <c r="H320" s="682"/>
      <c r="I320" s="682"/>
      <c r="J320" s="682"/>
      <c r="K320" s="682"/>
      <c r="L320" s="682"/>
      <c r="M320" s="682"/>
      <c r="N320" s="682"/>
      <c r="O320" s="682"/>
      <c r="P320" s="682"/>
      <c r="Q320" s="682"/>
      <c r="R320" s="682"/>
      <c r="S320" s="682"/>
      <c r="T320" s="682"/>
      <c r="U320" s="682"/>
      <c r="V320" s="682"/>
      <c r="W320" s="682"/>
      <c r="X320" s="682"/>
      <c r="Y320" s="682"/>
      <c r="Z320" s="682"/>
      <c r="AA320" s="662"/>
      <c r="AB320" s="662"/>
      <c r="AC320" s="662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88">
        <v>4607091387766</v>
      </c>
      <c r="E321" s="689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4"/>
      <c r="V321" s="34"/>
      <c r="W321" s="35" t="s">
        <v>69</v>
      </c>
      <c r="X321" s="669">
        <v>655</v>
      </c>
      <c r="Y321" s="670">
        <f>IFERROR(IF(X321="",0,CEILING((X321/$H321),1)*$H321),"")</f>
        <v>655.19999999999993</v>
      </c>
      <c r="Z321" s="36">
        <f>IFERROR(IF(Y321=0,"",ROUNDUP(Y321/H321,0)*0.01898),"")</f>
        <v>1.59432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698.07884615384626</v>
      </c>
      <c r="BN321" s="64">
        <f>IFERROR(Y321*I321/H321,"0")</f>
        <v>698.29200000000003</v>
      </c>
      <c r="BO321" s="64">
        <f>IFERROR(1/J321*(X321/H321),"0")</f>
        <v>1.312099358974359</v>
      </c>
      <c r="BP321" s="64">
        <f>IFERROR(1/J321*(Y321/H321),"0")</f>
        <v>1.3125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88">
        <v>4607091387957</v>
      </c>
      <c r="E322" s="689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9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88">
        <v>4607091387964</v>
      </c>
      <c r="E323" s="689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88">
        <v>4680115884588</v>
      </c>
      <c r="E324" s="689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88">
        <v>4607091387513</v>
      </c>
      <c r="E325" s="689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8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2"/>
      <c r="C326" s="682"/>
      <c r="D326" s="682"/>
      <c r="E326" s="682"/>
      <c r="F326" s="682"/>
      <c r="G326" s="682"/>
      <c r="H326" s="682"/>
      <c r="I326" s="682"/>
      <c r="J326" s="682"/>
      <c r="K326" s="682"/>
      <c r="L326" s="682"/>
      <c r="M326" s="682"/>
      <c r="N326" s="682"/>
      <c r="O326" s="684"/>
      <c r="P326" s="675" t="s">
        <v>80</v>
      </c>
      <c r="Q326" s="676"/>
      <c r="R326" s="676"/>
      <c r="S326" s="676"/>
      <c r="T326" s="676"/>
      <c r="U326" s="676"/>
      <c r="V326" s="677"/>
      <c r="W326" s="37" t="s">
        <v>81</v>
      </c>
      <c r="X326" s="671">
        <f>IFERROR(X321/H321,"0")+IFERROR(X322/H322,"0")+IFERROR(X323/H323,"0")+IFERROR(X324/H324,"0")+IFERROR(X325/H325,"0")</f>
        <v>83.974358974358978</v>
      </c>
      <c r="Y326" s="671">
        <f>IFERROR(Y321/H321,"0")+IFERROR(Y322/H322,"0")+IFERROR(Y323/H323,"0")+IFERROR(Y324/H324,"0")+IFERROR(Y325/H325,"0")</f>
        <v>84</v>
      </c>
      <c r="Z326" s="671">
        <f>IFERROR(IF(Z321="",0,Z321),"0")+IFERROR(IF(Z322="",0,Z322),"0")+IFERROR(IF(Z323="",0,Z323),"0")+IFERROR(IF(Z324="",0,Z324),"0")+IFERROR(IF(Z325="",0,Z325),"0")</f>
        <v>1.59432</v>
      </c>
      <c r="AA326" s="672"/>
      <c r="AB326" s="672"/>
      <c r="AC326" s="672"/>
    </row>
    <row r="327" spans="1:68" x14ac:dyDescent="0.2">
      <c r="A327" s="682"/>
      <c r="B327" s="682"/>
      <c r="C327" s="682"/>
      <c r="D327" s="682"/>
      <c r="E327" s="682"/>
      <c r="F327" s="682"/>
      <c r="G327" s="682"/>
      <c r="H327" s="682"/>
      <c r="I327" s="682"/>
      <c r="J327" s="682"/>
      <c r="K327" s="682"/>
      <c r="L327" s="682"/>
      <c r="M327" s="682"/>
      <c r="N327" s="682"/>
      <c r="O327" s="684"/>
      <c r="P327" s="675" t="s">
        <v>80</v>
      </c>
      <c r="Q327" s="676"/>
      <c r="R327" s="676"/>
      <c r="S327" s="676"/>
      <c r="T327" s="676"/>
      <c r="U327" s="676"/>
      <c r="V327" s="677"/>
      <c r="W327" s="37" t="s">
        <v>69</v>
      </c>
      <c r="X327" s="671">
        <f>IFERROR(SUM(X321:X325),"0")</f>
        <v>655</v>
      </c>
      <c r="Y327" s="671">
        <f>IFERROR(SUM(Y321:Y325),"0")</f>
        <v>655.19999999999993</v>
      </c>
      <c r="Z327" s="37"/>
      <c r="AA327" s="672"/>
      <c r="AB327" s="672"/>
      <c r="AC327" s="672"/>
    </row>
    <row r="328" spans="1:68" ht="14.25" hidden="1" customHeight="1" x14ac:dyDescent="0.25">
      <c r="A328" s="681" t="s">
        <v>172</v>
      </c>
      <c r="B328" s="682"/>
      <c r="C328" s="682"/>
      <c r="D328" s="682"/>
      <c r="E328" s="682"/>
      <c r="F328" s="682"/>
      <c r="G328" s="682"/>
      <c r="H328" s="682"/>
      <c r="I328" s="682"/>
      <c r="J328" s="682"/>
      <c r="K328" s="682"/>
      <c r="L328" s="682"/>
      <c r="M328" s="682"/>
      <c r="N328" s="682"/>
      <c r="O328" s="682"/>
      <c r="P328" s="682"/>
      <c r="Q328" s="682"/>
      <c r="R328" s="682"/>
      <c r="S328" s="682"/>
      <c r="T328" s="682"/>
      <c r="U328" s="682"/>
      <c r="V328" s="682"/>
      <c r="W328" s="682"/>
      <c r="X328" s="682"/>
      <c r="Y328" s="682"/>
      <c r="Z328" s="682"/>
      <c r="AA328" s="662"/>
      <c r="AB328" s="662"/>
      <c r="AC328" s="662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88">
        <v>4607091380880</v>
      </c>
      <c r="E329" s="689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88">
        <v>4607091384482</v>
      </c>
      <c r="E330" s="689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4"/>
      <c r="V330" s="34"/>
      <c r="W330" s="35" t="s">
        <v>69</v>
      </c>
      <c r="X330" s="669">
        <v>60</v>
      </c>
      <c r="Y330" s="670">
        <f>IFERROR(IF(X330="",0,CEILING((X330/$H330),1)*$H330),"")</f>
        <v>62.4</v>
      </c>
      <c r="Z330" s="36">
        <f>IFERROR(IF(Y330=0,"",ROUNDUP(Y330/H330,0)*0.01898),"")</f>
        <v>0.15184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63.992307692307698</v>
      </c>
      <c r="BN330" s="64">
        <f>IFERROR(Y330*I330/H330,"0")</f>
        <v>66.552000000000007</v>
      </c>
      <c r="BO330" s="64">
        <f>IFERROR(1/J330*(X330/H330),"0")</f>
        <v>0.1201923076923077</v>
      </c>
      <c r="BP330" s="64">
        <f>IFERROR(1/J330*(Y330/H330),"0")</f>
        <v>0.125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88">
        <v>4607091380897</v>
      </c>
      <c r="E331" s="689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2"/>
      <c r="C332" s="682"/>
      <c r="D332" s="682"/>
      <c r="E332" s="682"/>
      <c r="F332" s="682"/>
      <c r="G332" s="682"/>
      <c r="H332" s="682"/>
      <c r="I332" s="682"/>
      <c r="J332" s="682"/>
      <c r="K332" s="682"/>
      <c r="L332" s="682"/>
      <c r="M332" s="682"/>
      <c r="N332" s="682"/>
      <c r="O332" s="684"/>
      <c r="P332" s="675" t="s">
        <v>80</v>
      </c>
      <c r="Q332" s="676"/>
      <c r="R332" s="676"/>
      <c r="S332" s="676"/>
      <c r="T332" s="676"/>
      <c r="U332" s="676"/>
      <c r="V332" s="677"/>
      <c r="W332" s="37" t="s">
        <v>81</v>
      </c>
      <c r="X332" s="671">
        <f>IFERROR(X329/H329,"0")+IFERROR(X330/H330,"0")+IFERROR(X331/H331,"0")</f>
        <v>7.6923076923076925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82"/>
      <c r="B333" s="682"/>
      <c r="C333" s="682"/>
      <c r="D333" s="682"/>
      <c r="E333" s="682"/>
      <c r="F333" s="682"/>
      <c r="G333" s="682"/>
      <c r="H333" s="682"/>
      <c r="I333" s="682"/>
      <c r="J333" s="682"/>
      <c r="K333" s="682"/>
      <c r="L333" s="682"/>
      <c r="M333" s="682"/>
      <c r="N333" s="682"/>
      <c r="O333" s="684"/>
      <c r="P333" s="675" t="s">
        <v>80</v>
      </c>
      <c r="Q333" s="676"/>
      <c r="R333" s="676"/>
      <c r="S333" s="676"/>
      <c r="T333" s="676"/>
      <c r="U333" s="676"/>
      <c r="V333" s="677"/>
      <c r="W333" s="37" t="s">
        <v>69</v>
      </c>
      <c r="X333" s="671">
        <f>IFERROR(SUM(X329:X331),"0")</f>
        <v>60</v>
      </c>
      <c r="Y333" s="671">
        <f>IFERROR(SUM(Y329:Y331),"0")</f>
        <v>62.4</v>
      </c>
      <c r="Z333" s="37"/>
      <c r="AA333" s="672"/>
      <c r="AB333" s="672"/>
      <c r="AC333" s="672"/>
    </row>
    <row r="334" spans="1:68" ht="14.25" hidden="1" customHeight="1" x14ac:dyDescent="0.25">
      <c r="A334" s="681" t="s">
        <v>82</v>
      </c>
      <c r="B334" s="682"/>
      <c r="C334" s="682"/>
      <c r="D334" s="682"/>
      <c r="E334" s="682"/>
      <c r="F334" s="682"/>
      <c r="G334" s="682"/>
      <c r="H334" s="682"/>
      <c r="I334" s="682"/>
      <c r="J334" s="682"/>
      <c r="K334" s="682"/>
      <c r="L334" s="682"/>
      <c r="M334" s="682"/>
      <c r="N334" s="682"/>
      <c r="O334" s="682"/>
      <c r="P334" s="682"/>
      <c r="Q334" s="682"/>
      <c r="R334" s="682"/>
      <c r="S334" s="682"/>
      <c r="T334" s="682"/>
      <c r="U334" s="682"/>
      <c r="V334" s="682"/>
      <c r="W334" s="682"/>
      <c r="X334" s="682"/>
      <c r="Y334" s="682"/>
      <c r="Z334" s="682"/>
      <c r="AA334" s="662"/>
      <c r="AB334" s="662"/>
      <c r="AC334" s="662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88">
        <v>4680115886476</v>
      </c>
      <c r="E335" s="689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54" t="s">
        <v>532</v>
      </c>
      <c r="Q335" s="679"/>
      <c r="R335" s="679"/>
      <c r="S335" s="679"/>
      <c r="T335" s="680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88">
        <v>4607091388374</v>
      </c>
      <c r="E336" s="689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26" t="s">
        <v>536</v>
      </c>
      <c r="Q336" s="679"/>
      <c r="R336" s="679"/>
      <c r="S336" s="679"/>
      <c r="T336" s="680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88">
        <v>4607091383102</v>
      </c>
      <c r="E337" s="689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88">
        <v>4607091388404</v>
      </c>
      <c r="E338" s="689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4"/>
      <c r="V338" s="34"/>
      <c r="W338" s="35" t="s">
        <v>69</v>
      </c>
      <c r="X338" s="669">
        <v>9</v>
      </c>
      <c r="Y338" s="670">
        <f>IFERROR(IF(X338="",0,CEILING((X338/$H338),1)*$H338),"")</f>
        <v>10.199999999999999</v>
      </c>
      <c r="Z338" s="36">
        <f>IFERROR(IF(Y338=0,"",ROUNDUP(Y338/H338,0)*0.00651),"")</f>
        <v>2.6040000000000001E-2</v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10.164705882352941</v>
      </c>
      <c r="BN338" s="64">
        <f>IFERROR(Y338*I338/H338,"0")</f>
        <v>11.52</v>
      </c>
      <c r="BO338" s="64">
        <f>IFERROR(1/J338*(X338/H338),"0")</f>
        <v>1.9392372333548808E-2</v>
      </c>
      <c r="BP338" s="64">
        <f>IFERROR(1/J338*(Y338/H338),"0")</f>
        <v>2.197802197802198E-2</v>
      </c>
    </row>
    <row r="339" spans="1:68" x14ac:dyDescent="0.2">
      <c r="A339" s="683"/>
      <c r="B339" s="682"/>
      <c r="C339" s="682"/>
      <c r="D339" s="682"/>
      <c r="E339" s="682"/>
      <c r="F339" s="682"/>
      <c r="G339" s="682"/>
      <c r="H339" s="682"/>
      <c r="I339" s="682"/>
      <c r="J339" s="682"/>
      <c r="K339" s="682"/>
      <c r="L339" s="682"/>
      <c r="M339" s="682"/>
      <c r="N339" s="682"/>
      <c r="O339" s="684"/>
      <c r="P339" s="675" t="s">
        <v>80</v>
      </c>
      <c r="Q339" s="676"/>
      <c r="R339" s="676"/>
      <c r="S339" s="676"/>
      <c r="T339" s="676"/>
      <c r="U339" s="676"/>
      <c r="V339" s="677"/>
      <c r="W339" s="37" t="s">
        <v>81</v>
      </c>
      <c r="X339" s="671">
        <f>IFERROR(X335/H335,"0")+IFERROR(X336/H336,"0")+IFERROR(X337/H337,"0")+IFERROR(X338/H338,"0")</f>
        <v>3.5294117647058827</v>
      </c>
      <c r="Y339" s="671">
        <f>IFERROR(Y335/H335,"0")+IFERROR(Y336/H336,"0")+IFERROR(Y337/H337,"0")+IFERROR(Y338/H338,"0")</f>
        <v>4</v>
      </c>
      <c r="Z339" s="671">
        <f>IFERROR(IF(Z335="",0,Z335),"0")+IFERROR(IF(Z336="",0,Z336),"0")+IFERROR(IF(Z337="",0,Z337),"0")+IFERROR(IF(Z338="",0,Z338),"0")</f>
        <v>2.6040000000000001E-2</v>
      </c>
      <c r="AA339" s="672"/>
      <c r="AB339" s="672"/>
      <c r="AC339" s="672"/>
    </row>
    <row r="340" spans="1:68" x14ac:dyDescent="0.2">
      <c r="A340" s="682"/>
      <c r="B340" s="682"/>
      <c r="C340" s="682"/>
      <c r="D340" s="682"/>
      <c r="E340" s="682"/>
      <c r="F340" s="682"/>
      <c r="G340" s="682"/>
      <c r="H340" s="682"/>
      <c r="I340" s="682"/>
      <c r="J340" s="682"/>
      <c r="K340" s="682"/>
      <c r="L340" s="682"/>
      <c r="M340" s="682"/>
      <c r="N340" s="682"/>
      <c r="O340" s="684"/>
      <c r="P340" s="675" t="s">
        <v>80</v>
      </c>
      <c r="Q340" s="676"/>
      <c r="R340" s="676"/>
      <c r="S340" s="676"/>
      <c r="T340" s="676"/>
      <c r="U340" s="676"/>
      <c r="V340" s="677"/>
      <c r="W340" s="37" t="s">
        <v>69</v>
      </c>
      <c r="X340" s="671">
        <f>IFERROR(SUM(X335:X338),"0")</f>
        <v>9</v>
      </c>
      <c r="Y340" s="671">
        <f>IFERROR(SUM(Y335:Y338),"0")</f>
        <v>10.199999999999999</v>
      </c>
      <c r="Z340" s="37"/>
      <c r="AA340" s="672"/>
      <c r="AB340" s="672"/>
      <c r="AC340" s="672"/>
    </row>
    <row r="341" spans="1:68" ht="14.25" hidden="1" customHeight="1" x14ac:dyDescent="0.25">
      <c r="A341" s="681" t="s">
        <v>543</v>
      </c>
      <c r="B341" s="682"/>
      <c r="C341" s="682"/>
      <c r="D341" s="682"/>
      <c r="E341" s="682"/>
      <c r="F341" s="682"/>
      <c r="G341" s="682"/>
      <c r="H341" s="682"/>
      <c r="I341" s="682"/>
      <c r="J341" s="682"/>
      <c r="K341" s="682"/>
      <c r="L341" s="682"/>
      <c r="M341" s="682"/>
      <c r="N341" s="682"/>
      <c r="O341" s="682"/>
      <c r="P341" s="682"/>
      <c r="Q341" s="682"/>
      <c r="R341" s="682"/>
      <c r="S341" s="682"/>
      <c r="T341" s="682"/>
      <c r="U341" s="682"/>
      <c r="V341" s="682"/>
      <c r="W341" s="682"/>
      <c r="X341" s="682"/>
      <c r="Y341" s="682"/>
      <c r="Z341" s="682"/>
      <c r="AA341" s="662"/>
      <c r="AB341" s="662"/>
      <c r="AC341" s="662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88">
        <v>4680115881808</v>
      </c>
      <c r="E342" s="689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4"/>
      <c r="V342" s="34"/>
      <c r="W342" s="35" t="s">
        <v>69</v>
      </c>
      <c r="X342" s="669">
        <v>12</v>
      </c>
      <c r="Y342" s="670">
        <f>IFERROR(IF(X342="",0,CEILING((X342/$H342),1)*$H342),"")</f>
        <v>12</v>
      </c>
      <c r="Z342" s="36">
        <f>IFERROR(IF(Y342=0,"",ROUNDUP(Y342/H342,0)*0.00474),"")</f>
        <v>2.844E-2</v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13.440000000000001</v>
      </c>
      <c r="BN342" s="64">
        <f>IFERROR(Y342*I342/H342,"0")</f>
        <v>13.440000000000001</v>
      </c>
      <c r="BO342" s="64">
        <f>IFERROR(1/J342*(X342/H342),"0")</f>
        <v>2.5210084033613446E-2</v>
      </c>
      <c r="BP342" s="64">
        <f>IFERROR(1/J342*(Y342/H342),"0")</f>
        <v>2.5210084033613446E-2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88">
        <v>4680115881822</v>
      </c>
      <c r="E343" s="689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88">
        <v>4680115880016</v>
      </c>
      <c r="E344" s="689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4"/>
      <c r="V344" s="34"/>
      <c r="W344" s="35" t="s">
        <v>69</v>
      </c>
      <c r="X344" s="669">
        <v>12</v>
      </c>
      <c r="Y344" s="670">
        <f>IFERROR(IF(X344="",0,CEILING((X344/$H344),1)*$H344),"")</f>
        <v>12</v>
      </c>
      <c r="Z344" s="36">
        <f>IFERROR(IF(Y344=0,"",ROUNDUP(Y344/H344,0)*0.00474),"")</f>
        <v>2.844E-2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13.440000000000001</v>
      </c>
      <c r="BN344" s="64">
        <f>IFERROR(Y344*I344/H344,"0")</f>
        <v>13.440000000000001</v>
      </c>
      <c r="BO344" s="64">
        <f>IFERROR(1/J344*(X344/H344),"0")</f>
        <v>2.5210084033613446E-2</v>
      </c>
      <c r="BP344" s="64">
        <f>IFERROR(1/J344*(Y344/H344),"0")</f>
        <v>2.5210084033613446E-2</v>
      </c>
    </row>
    <row r="345" spans="1:68" x14ac:dyDescent="0.2">
      <c r="A345" s="683"/>
      <c r="B345" s="682"/>
      <c r="C345" s="682"/>
      <c r="D345" s="682"/>
      <c r="E345" s="682"/>
      <c r="F345" s="682"/>
      <c r="G345" s="682"/>
      <c r="H345" s="682"/>
      <c r="I345" s="682"/>
      <c r="J345" s="682"/>
      <c r="K345" s="682"/>
      <c r="L345" s="682"/>
      <c r="M345" s="682"/>
      <c r="N345" s="682"/>
      <c r="O345" s="684"/>
      <c r="P345" s="675" t="s">
        <v>80</v>
      </c>
      <c r="Q345" s="676"/>
      <c r="R345" s="676"/>
      <c r="S345" s="676"/>
      <c r="T345" s="676"/>
      <c r="U345" s="676"/>
      <c r="V345" s="677"/>
      <c r="W345" s="37" t="s">
        <v>81</v>
      </c>
      <c r="X345" s="671">
        <f>IFERROR(X342/H342,"0")+IFERROR(X343/H343,"0")+IFERROR(X344/H344,"0")</f>
        <v>12</v>
      </c>
      <c r="Y345" s="671">
        <f>IFERROR(Y342/H342,"0")+IFERROR(Y343/H343,"0")+IFERROR(Y344/H344,"0")</f>
        <v>12</v>
      </c>
      <c r="Z345" s="671">
        <f>IFERROR(IF(Z342="",0,Z342),"0")+IFERROR(IF(Z343="",0,Z343),"0")+IFERROR(IF(Z344="",0,Z344),"0")</f>
        <v>5.688E-2</v>
      </c>
      <c r="AA345" s="672"/>
      <c r="AB345" s="672"/>
      <c r="AC345" s="672"/>
    </row>
    <row r="346" spans="1:68" x14ac:dyDescent="0.2">
      <c r="A346" s="682"/>
      <c r="B346" s="682"/>
      <c r="C346" s="682"/>
      <c r="D346" s="682"/>
      <c r="E346" s="682"/>
      <c r="F346" s="682"/>
      <c r="G346" s="682"/>
      <c r="H346" s="682"/>
      <c r="I346" s="682"/>
      <c r="J346" s="682"/>
      <c r="K346" s="682"/>
      <c r="L346" s="682"/>
      <c r="M346" s="682"/>
      <c r="N346" s="682"/>
      <c r="O346" s="684"/>
      <c r="P346" s="675" t="s">
        <v>80</v>
      </c>
      <c r="Q346" s="676"/>
      <c r="R346" s="676"/>
      <c r="S346" s="676"/>
      <c r="T346" s="676"/>
      <c r="U346" s="676"/>
      <c r="V346" s="677"/>
      <c r="W346" s="37" t="s">
        <v>69</v>
      </c>
      <c r="X346" s="671">
        <f>IFERROR(SUM(X342:X344),"0")</f>
        <v>24</v>
      </c>
      <c r="Y346" s="671">
        <f>IFERROR(SUM(Y342:Y344),"0")</f>
        <v>24</v>
      </c>
      <c r="Z346" s="37"/>
      <c r="AA346" s="672"/>
      <c r="AB346" s="672"/>
      <c r="AC346" s="672"/>
    </row>
    <row r="347" spans="1:68" ht="16.5" hidden="1" customHeight="1" x14ac:dyDescent="0.25">
      <c r="A347" s="701" t="s">
        <v>552</v>
      </c>
      <c r="B347" s="682"/>
      <c r="C347" s="682"/>
      <c r="D347" s="682"/>
      <c r="E347" s="682"/>
      <c r="F347" s="682"/>
      <c r="G347" s="682"/>
      <c r="H347" s="682"/>
      <c r="I347" s="682"/>
      <c r="J347" s="682"/>
      <c r="K347" s="682"/>
      <c r="L347" s="682"/>
      <c r="M347" s="682"/>
      <c r="N347" s="682"/>
      <c r="O347" s="682"/>
      <c r="P347" s="682"/>
      <c r="Q347" s="682"/>
      <c r="R347" s="682"/>
      <c r="S347" s="682"/>
      <c r="T347" s="682"/>
      <c r="U347" s="682"/>
      <c r="V347" s="682"/>
      <c r="W347" s="682"/>
      <c r="X347" s="682"/>
      <c r="Y347" s="682"/>
      <c r="Z347" s="682"/>
      <c r="AA347" s="664"/>
      <c r="AB347" s="664"/>
      <c r="AC347" s="664"/>
    </row>
    <row r="348" spans="1:68" ht="14.25" hidden="1" customHeight="1" x14ac:dyDescent="0.25">
      <c r="A348" s="681" t="s">
        <v>146</v>
      </c>
      <c r="B348" s="682"/>
      <c r="C348" s="682"/>
      <c r="D348" s="682"/>
      <c r="E348" s="682"/>
      <c r="F348" s="682"/>
      <c r="G348" s="682"/>
      <c r="H348" s="682"/>
      <c r="I348" s="682"/>
      <c r="J348" s="682"/>
      <c r="K348" s="682"/>
      <c r="L348" s="682"/>
      <c r="M348" s="682"/>
      <c r="N348" s="682"/>
      <c r="O348" s="682"/>
      <c r="P348" s="682"/>
      <c r="Q348" s="682"/>
      <c r="R348" s="682"/>
      <c r="S348" s="682"/>
      <c r="T348" s="682"/>
      <c r="U348" s="682"/>
      <c r="V348" s="682"/>
      <c r="W348" s="682"/>
      <c r="X348" s="682"/>
      <c r="Y348" s="682"/>
      <c r="Z348" s="682"/>
      <c r="AA348" s="662"/>
      <c r="AB348" s="662"/>
      <c r="AC348" s="662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88">
        <v>4607091383836</v>
      </c>
      <c r="E349" s="689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4"/>
      <c r="V349" s="34"/>
      <c r="W349" s="35" t="s">
        <v>69</v>
      </c>
      <c r="X349" s="669">
        <v>6</v>
      </c>
      <c r="Y349" s="670">
        <f>IFERROR(IF(X349="",0,CEILING((X349/$H349),1)*$H349),"")</f>
        <v>7.2</v>
      </c>
      <c r="Z349" s="36">
        <f>IFERROR(IF(Y349=0,"",ROUNDUP(Y349/H349,0)*0.00651),"")</f>
        <v>2.6040000000000001E-2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6.76</v>
      </c>
      <c r="BN349" s="64">
        <f>IFERROR(Y349*I349/H349,"0")</f>
        <v>8.1120000000000001</v>
      </c>
      <c r="BO349" s="64">
        <f>IFERROR(1/J349*(X349/H349),"0")</f>
        <v>1.8315018315018316E-2</v>
      </c>
      <c r="BP349" s="64">
        <f>IFERROR(1/J349*(Y349/H349),"0")</f>
        <v>2.197802197802198E-2</v>
      </c>
    </row>
    <row r="350" spans="1:68" x14ac:dyDescent="0.2">
      <c r="A350" s="683"/>
      <c r="B350" s="682"/>
      <c r="C350" s="682"/>
      <c r="D350" s="682"/>
      <c r="E350" s="682"/>
      <c r="F350" s="682"/>
      <c r="G350" s="682"/>
      <c r="H350" s="682"/>
      <c r="I350" s="682"/>
      <c r="J350" s="682"/>
      <c r="K350" s="682"/>
      <c r="L350" s="682"/>
      <c r="M350" s="682"/>
      <c r="N350" s="682"/>
      <c r="O350" s="684"/>
      <c r="P350" s="675" t="s">
        <v>80</v>
      </c>
      <c r="Q350" s="676"/>
      <c r="R350" s="676"/>
      <c r="S350" s="676"/>
      <c r="T350" s="676"/>
      <c r="U350" s="676"/>
      <c r="V350" s="677"/>
      <c r="W350" s="37" t="s">
        <v>81</v>
      </c>
      <c r="X350" s="671">
        <f>IFERROR(X349/H349,"0")</f>
        <v>3.333333333333333</v>
      </c>
      <c r="Y350" s="671">
        <f>IFERROR(Y349/H349,"0")</f>
        <v>4</v>
      </c>
      <c r="Z350" s="671">
        <f>IFERROR(IF(Z349="",0,Z349),"0")</f>
        <v>2.6040000000000001E-2</v>
      </c>
      <c r="AA350" s="672"/>
      <c r="AB350" s="672"/>
      <c r="AC350" s="672"/>
    </row>
    <row r="351" spans="1:68" x14ac:dyDescent="0.2">
      <c r="A351" s="682"/>
      <c r="B351" s="682"/>
      <c r="C351" s="682"/>
      <c r="D351" s="682"/>
      <c r="E351" s="682"/>
      <c r="F351" s="682"/>
      <c r="G351" s="682"/>
      <c r="H351" s="682"/>
      <c r="I351" s="682"/>
      <c r="J351" s="682"/>
      <c r="K351" s="682"/>
      <c r="L351" s="682"/>
      <c r="M351" s="682"/>
      <c r="N351" s="682"/>
      <c r="O351" s="684"/>
      <c r="P351" s="675" t="s">
        <v>80</v>
      </c>
      <c r="Q351" s="676"/>
      <c r="R351" s="676"/>
      <c r="S351" s="676"/>
      <c r="T351" s="676"/>
      <c r="U351" s="676"/>
      <c r="V351" s="677"/>
      <c r="W351" s="37" t="s">
        <v>69</v>
      </c>
      <c r="X351" s="671">
        <f>IFERROR(SUM(X349:X349),"0")</f>
        <v>6</v>
      </c>
      <c r="Y351" s="671">
        <f>IFERROR(SUM(Y349:Y349),"0")</f>
        <v>7.2</v>
      </c>
      <c r="Z351" s="37"/>
      <c r="AA351" s="672"/>
      <c r="AB351" s="672"/>
      <c r="AC351" s="672"/>
    </row>
    <row r="352" spans="1:68" ht="14.25" hidden="1" customHeight="1" x14ac:dyDescent="0.25">
      <c r="A352" s="681" t="s">
        <v>64</v>
      </c>
      <c r="B352" s="682"/>
      <c r="C352" s="682"/>
      <c r="D352" s="682"/>
      <c r="E352" s="682"/>
      <c r="F352" s="682"/>
      <c r="G352" s="682"/>
      <c r="H352" s="682"/>
      <c r="I352" s="682"/>
      <c r="J352" s="682"/>
      <c r="K352" s="682"/>
      <c r="L352" s="682"/>
      <c r="M352" s="682"/>
      <c r="N352" s="682"/>
      <c r="O352" s="682"/>
      <c r="P352" s="682"/>
      <c r="Q352" s="682"/>
      <c r="R352" s="682"/>
      <c r="S352" s="682"/>
      <c r="T352" s="682"/>
      <c r="U352" s="682"/>
      <c r="V352" s="682"/>
      <c r="W352" s="682"/>
      <c r="X352" s="682"/>
      <c r="Y352" s="682"/>
      <c r="Z352" s="682"/>
      <c r="AA352" s="662"/>
      <c r="AB352" s="662"/>
      <c r="AC352" s="662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88">
        <v>4607091387919</v>
      </c>
      <c r="E353" s="689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7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88">
        <v>4680115883604</v>
      </c>
      <c r="E354" s="689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4"/>
      <c r="V354" s="34"/>
      <c r="W354" s="35" t="s">
        <v>69</v>
      </c>
      <c r="X354" s="669">
        <v>50</v>
      </c>
      <c r="Y354" s="670">
        <f>IFERROR(IF(X354="",0,CEILING((X354/$H354),1)*$H354),"")</f>
        <v>50.400000000000006</v>
      </c>
      <c r="Z354" s="36">
        <f>IFERROR(IF(Y354=0,"",ROUNDUP(Y354/H354,0)*0.00651),"")</f>
        <v>0.15623999999999999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55.999999999999993</v>
      </c>
      <c r="BN354" s="64">
        <f>IFERROR(Y354*I354/H354,"0")</f>
        <v>56.448</v>
      </c>
      <c r="BO354" s="64">
        <f>IFERROR(1/J354*(X354/H354),"0")</f>
        <v>0.13082155939298798</v>
      </c>
      <c r="BP354" s="64">
        <f>IFERROR(1/J354*(Y354/H354),"0")</f>
        <v>0.13186813186813187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88">
        <v>4680115883567</v>
      </c>
      <c r="E355" s="689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4"/>
      <c r="V355" s="34"/>
      <c r="W355" s="35" t="s">
        <v>69</v>
      </c>
      <c r="X355" s="669">
        <v>10</v>
      </c>
      <c r="Y355" s="670">
        <f>IFERROR(IF(X355="",0,CEILING((X355/$H355),1)*$H355),"")</f>
        <v>10.5</v>
      </c>
      <c r="Z355" s="36">
        <f>IFERROR(IF(Y355=0,"",ROUNDUP(Y355/H355,0)*0.00651),"")</f>
        <v>3.2550000000000003E-2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11.142857142857142</v>
      </c>
      <c r="BN355" s="64">
        <f>IFERROR(Y355*I355/H355,"0")</f>
        <v>11.7</v>
      </c>
      <c r="BO355" s="64">
        <f>IFERROR(1/J355*(X355/H355),"0")</f>
        <v>2.6164311878597593E-2</v>
      </c>
      <c r="BP355" s="64">
        <f>IFERROR(1/J355*(Y355/H355),"0")</f>
        <v>2.7472527472527476E-2</v>
      </c>
    </row>
    <row r="356" spans="1:68" x14ac:dyDescent="0.2">
      <c r="A356" s="683"/>
      <c r="B356" s="682"/>
      <c r="C356" s="682"/>
      <c r="D356" s="682"/>
      <c r="E356" s="682"/>
      <c r="F356" s="682"/>
      <c r="G356" s="682"/>
      <c r="H356" s="682"/>
      <c r="I356" s="682"/>
      <c r="J356" s="682"/>
      <c r="K356" s="682"/>
      <c r="L356" s="682"/>
      <c r="M356" s="682"/>
      <c r="N356" s="682"/>
      <c r="O356" s="684"/>
      <c r="P356" s="675" t="s">
        <v>80</v>
      </c>
      <c r="Q356" s="676"/>
      <c r="R356" s="676"/>
      <c r="S356" s="676"/>
      <c r="T356" s="676"/>
      <c r="U356" s="676"/>
      <c r="V356" s="677"/>
      <c r="W356" s="37" t="s">
        <v>81</v>
      </c>
      <c r="X356" s="671">
        <f>IFERROR(X353/H353,"0")+IFERROR(X354/H354,"0")+IFERROR(X355/H355,"0")</f>
        <v>28.571428571428573</v>
      </c>
      <c r="Y356" s="671">
        <f>IFERROR(Y353/H353,"0")+IFERROR(Y354/H354,"0")+IFERROR(Y355/H355,"0")</f>
        <v>29</v>
      </c>
      <c r="Z356" s="671">
        <f>IFERROR(IF(Z353="",0,Z353),"0")+IFERROR(IF(Z354="",0,Z354),"0")+IFERROR(IF(Z355="",0,Z355),"0")</f>
        <v>0.18878999999999999</v>
      </c>
      <c r="AA356" s="672"/>
      <c r="AB356" s="672"/>
      <c r="AC356" s="672"/>
    </row>
    <row r="357" spans="1:68" x14ac:dyDescent="0.2">
      <c r="A357" s="682"/>
      <c r="B357" s="682"/>
      <c r="C357" s="682"/>
      <c r="D357" s="682"/>
      <c r="E357" s="682"/>
      <c r="F357" s="682"/>
      <c r="G357" s="682"/>
      <c r="H357" s="682"/>
      <c r="I357" s="682"/>
      <c r="J357" s="682"/>
      <c r="K357" s="682"/>
      <c r="L357" s="682"/>
      <c r="M357" s="682"/>
      <c r="N357" s="682"/>
      <c r="O357" s="684"/>
      <c r="P357" s="675" t="s">
        <v>80</v>
      </c>
      <c r="Q357" s="676"/>
      <c r="R357" s="676"/>
      <c r="S357" s="676"/>
      <c r="T357" s="676"/>
      <c r="U357" s="676"/>
      <c r="V357" s="677"/>
      <c r="W357" s="37" t="s">
        <v>69</v>
      </c>
      <c r="X357" s="671">
        <f>IFERROR(SUM(X353:X355),"0")</f>
        <v>60</v>
      </c>
      <c r="Y357" s="671">
        <f>IFERROR(SUM(Y353:Y355),"0")</f>
        <v>60.900000000000006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1" t="s">
        <v>566</v>
      </c>
      <c r="B359" s="682"/>
      <c r="C359" s="682"/>
      <c r="D359" s="682"/>
      <c r="E359" s="682"/>
      <c r="F359" s="682"/>
      <c r="G359" s="682"/>
      <c r="H359" s="682"/>
      <c r="I359" s="682"/>
      <c r="J359" s="682"/>
      <c r="K359" s="682"/>
      <c r="L359" s="682"/>
      <c r="M359" s="682"/>
      <c r="N359" s="682"/>
      <c r="O359" s="682"/>
      <c r="P359" s="682"/>
      <c r="Q359" s="682"/>
      <c r="R359" s="682"/>
      <c r="S359" s="682"/>
      <c r="T359" s="682"/>
      <c r="U359" s="682"/>
      <c r="V359" s="682"/>
      <c r="W359" s="682"/>
      <c r="X359" s="682"/>
      <c r="Y359" s="682"/>
      <c r="Z359" s="682"/>
      <c r="AA359" s="664"/>
      <c r="AB359" s="664"/>
      <c r="AC359" s="664"/>
    </row>
    <row r="360" spans="1:68" ht="14.25" hidden="1" customHeight="1" x14ac:dyDescent="0.25">
      <c r="A360" s="681" t="s">
        <v>90</v>
      </c>
      <c r="B360" s="682"/>
      <c r="C360" s="682"/>
      <c r="D360" s="682"/>
      <c r="E360" s="682"/>
      <c r="F360" s="682"/>
      <c r="G360" s="682"/>
      <c r="H360" s="682"/>
      <c r="I360" s="682"/>
      <c r="J360" s="682"/>
      <c r="K360" s="682"/>
      <c r="L360" s="682"/>
      <c r="M360" s="682"/>
      <c r="N360" s="682"/>
      <c r="O360" s="682"/>
      <c r="P360" s="682"/>
      <c r="Q360" s="682"/>
      <c r="R360" s="682"/>
      <c r="S360" s="682"/>
      <c r="T360" s="682"/>
      <c r="U360" s="682"/>
      <c r="V360" s="682"/>
      <c r="W360" s="682"/>
      <c r="X360" s="682"/>
      <c r="Y360" s="682"/>
      <c r="Z360" s="682"/>
      <c r="AA360" s="662"/>
      <c r="AB360" s="662"/>
      <c r="AC360" s="662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88">
        <v>4680115884847</v>
      </c>
      <c r="E361" s="689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88">
        <v>4680115884847</v>
      </c>
      <c r="E362" s="689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88">
        <v>4680115884854</v>
      </c>
      <c r="E363" s="689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88">
        <v>4680115884854</v>
      </c>
      <c r="E364" s="689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4"/>
      <c r="V364" s="34"/>
      <c r="W364" s="35" t="s">
        <v>69</v>
      </c>
      <c r="X364" s="669">
        <v>38</v>
      </c>
      <c r="Y364" s="670">
        <f t="shared" si="52"/>
        <v>45</v>
      </c>
      <c r="Z364" s="36">
        <f>IFERROR(IF(Y364=0,"",ROUNDUP(Y364/H364,0)*0.02175),"")</f>
        <v>6.5250000000000002E-2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39.216000000000001</v>
      </c>
      <c r="BN364" s="64">
        <f t="shared" si="54"/>
        <v>46.440000000000005</v>
      </c>
      <c r="BO364" s="64">
        <f t="shared" si="55"/>
        <v>5.2777777777777771E-2</v>
      </c>
      <c r="BP364" s="64">
        <f t="shared" si="56"/>
        <v>6.25E-2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4301011832</v>
      </c>
      <c r="D365" s="688">
        <v>4607091383997</v>
      </c>
      <c r="E365" s="689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88">
        <v>4680115884830</v>
      </c>
      <c r="E366" s="689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88">
        <v>4680115884830</v>
      </c>
      <c r="E367" s="689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4"/>
      <c r="V367" s="34"/>
      <c r="W367" s="35" t="s">
        <v>69</v>
      </c>
      <c r="X367" s="669">
        <v>449</v>
      </c>
      <c r="Y367" s="670">
        <f t="shared" si="52"/>
        <v>450</v>
      </c>
      <c r="Z367" s="36">
        <f>IFERROR(IF(Y367=0,"",ROUNDUP(Y367/H367,0)*0.02175),"")</f>
        <v>0.65249999999999997</v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463.36800000000005</v>
      </c>
      <c r="BN367" s="64">
        <f t="shared" si="54"/>
        <v>464.4</v>
      </c>
      <c r="BO367" s="64">
        <f t="shared" si="55"/>
        <v>0.62361111111111112</v>
      </c>
      <c r="BP367" s="64">
        <f t="shared" si="56"/>
        <v>0.625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88">
        <v>4680115882638</v>
      </c>
      <c r="E368" s="689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88">
        <v>4680115884922</v>
      </c>
      <c r="E369" s="689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9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4"/>
      <c r="V369" s="34"/>
      <c r="W369" s="35" t="s">
        <v>69</v>
      </c>
      <c r="X369" s="669">
        <v>5</v>
      </c>
      <c r="Y369" s="670">
        <f t="shared" si="52"/>
        <v>5</v>
      </c>
      <c r="Z369" s="36">
        <f>IFERROR(IF(Y369=0,"",ROUNDUP(Y369/H369,0)*0.00902),"")</f>
        <v>9.0200000000000002E-3</v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5.21</v>
      </c>
      <c r="BN369" s="64">
        <f t="shared" si="54"/>
        <v>5.21</v>
      </c>
      <c r="BO369" s="64">
        <f t="shared" si="55"/>
        <v>7.575757575757576E-3</v>
      </c>
      <c r="BP369" s="64">
        <f t="shared" si="56"/>
        <v>7.575757575757576E-3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88">
        <v>4680115884861</v>
      </c>
      <c r="E370" s="689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2"/>
      <c r="C371" s="682"/>
      <c r="D371" s="682"/>
      <c r="E371" s="682"/>
      <c r="F371" s="682"/>
      <c r="G371" s="682"/>
      <c r="H371" s="682"/>
      <c r="I371" s="682"/>
      <c r="J371" s="682"/>
      <c r="K371" s="682"/>
      <c r="L371" s="682"/>
      <c r="M371" s="682"/>
      <c r="N371" s="682"/>
      <c r="O371" s="684"/>
      <c r="P371" s="675" t="s">
        <v>80</v>
      </c>
      <c r="Q371" s="676"/>
      <c r="R371" s="676"/>
      <c r="S371" s="676"/>
      <c r="T371" s="676"/>
      <c r="U371" s="676"/>
      <c r="V371" s="677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33.466666666666669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0.72677000000000003</v>
      </c>
      <c r="AA371" s="672"/>
      <c r="AB371" s="672"/>
      <c r="AC371" s="672"/>
    </row>
    <row r="372" spans="1:68" x14ac:dyDescent="0.2">
      <c r="A372" s="682"/>
      <c r="B372" s="682"/>
      <c r="C372" s="682"/>
      <c r="D372" s="682"/>
      <c r="E372" s="682"/>
      <c r="F372" s="682"/>
      <c r="G372" s="682"/>
      <c r="H372" s="682"/>
      <c r="I372" s="682"/>
      <c r="J372" s="682"/>
      <c r="K372" s="682"/>
      <c r="L372" s="682"/>
      <c r="M372" s="682"/>
      <c r="N372" s="682"/>
      <c r="O372" s="684"/>
      <c r="P372" s="675" t="s">
        <v>80</v>
      </c>
      <c r="Q372" s="676"/>
      <c r="R372" s="676"/>
      <c r="S372" s="676"/>
      <c r="T372" s="676"/>
      <c r="U372" s="676"/>
      <c r="V372" s="677"/>
      <c r="W372" s="37" t="s">
        <v>69</v>
      </c>
      <c r="X372" s="671">
        <f>IFERROR(SUM(X361:X370),"0")</f>
        <v>492</v>
      </c>
      <c r="Y372" s="671">
        <f>IFERROR(SUM(Y361:Y370),"0")</f>
        <v>500</v>
      </c>
      <c r="Z372" s="37"/>
      <c r="AA372" s="672"/>
      <c r="AB372" s="672"/>
      <c r="AC372" s="672"/>
    </row>
    <row r="373" spans="1:68" ht="14.25" hidden="1" customHeight="1" x14ac:dyDescent="0.25">
      <c r="A373" s="681" t="s">
        <v>135</v>
      </c>
      <c r="B373" s="682"/>
      <c r="C373" s="682"/>
      <c r="D373" s="682"/>
      <c r="E373" s="682"/>
      <c r="F373" s="682"/>
      <c r="G373" s="682"/>
      <c r="H373" s="682"/>
      <c r="I373" s="682"/>
      <c r="J373" s="682"/>
      <c r="K373" s="682"/>
      <c r="L373" s="682"/>
      <c r="M373" s="682"/>
      <c r="N373" s="682"/>
      <c r="O373" s="682"/>
      <c r="P373" s="682"/>
      <c r="Q373" s="682"/>
      <c r="R373" s="682"/>
      <c r="S373" s="682"/>
      <c r="T373" s="682"/>
      <c r="U373" s="682"/>
      <c r="V373" s="682"/>
      <c r="W373" s="682"/>
      <c r="X373" s="682"/>
      <c r="Y373" s="682"/>
      <c r="Z373" s="682"/>
      <c r="AA373" s="662"/>
      <c r="AB373" s="662"/>
      <c r="AC373" s="662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88">
        <v>4607091383980</v>
      </c>
      <c r="E374" s="689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4"/>
      <c r="V374" s="34"/>
      <c r="W374" s="35" t="s">
        <v>69</v>
      </c>
      <c r="X374" s="669">
        <v>74</v>
      </c>
      <c r="Y374" s="670">
        <f>IFERROR(IF(X374="",0,CEILING((X374/$H374),1)*$H374),"")</f>
        <v>75</v>
      </c>
      <c r="Z374" s="36">
        <f>IFERROR(IF(Y374=0,"",ROUNDUP(Y374/H374,0)*0.02175),"")</f>
        <v>0.10874999999999999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76.367999999999995</v>
      </c>
      <c r="BN374" s="64">
        <f>IFERROR(Y374*I374/H374,"0")</f>
        <v>77.400000000000006</v>
      </c>
      <c r="BO374" s="64">
        <f>IFERROR(1/J374*(X374/H374),"0")</f>
        <v>0.10277777777777777</v>
      </c>
      <c r="BP374" s="64">
        <f>IFERROR(1/J374*(Y374/H374),"0")</f>
        <v>0.10416666666666666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88">
        <v>4607091384178</v>
      </c>
      <c r="E375" s="689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4"/>
      <c r="V375" s="34"/>
      <c r="W375" s="35" t="s">
        <v>69</v>
      </c>
      <c r="X375" s="669">
        <v>4</v>
      </c>
      <c r="Y375" s="670">
        <f>IFERROR(IF(X375="",0,CEILING((X375/$H375),1)*$H375),"")</f>
        <v>4</v>
      </c>
      <c r="Z375" s="36">
        <f>IFERROR(IF(Y375=0,"",ROUNDUP(Y375/H375,0)*0.00902),"")</f>
        <v>9.0200000000000002E-3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4.21</v>
      </c>
      <c r="BN375" s="64">
        <f>IFERROR(Y375*I375/H375,"0")</f>
        <v>4.21</v>
      </c>
      <c r="BO375" s="64">
        <f>IFERROR(1/J375*(X375/H375),"0")</f>
        <v>7.575757575757576E-3</v>
      </c>
      <c r="BP375" s="64">
        <f>IFERROR(1/J375*(Y375/H375),"0")</f>
        <v>7.575757575757576E-3</v>
      </c>
    </row>
    <row r="376" spans="1:68" x14ac:dyDescent="0.2">
      <c r="A376" s="683"/>
      <c r="B376" s="682"/>
      <c r="C376" s="682"/>
      <c r="D376" s="682"/>
      <c r="E376" s="682"/>
      <c r="F376" s="682"/>
      <c r="G376" s="682"/>
      <c r="H376" s="682"/>
      <c r="I376" s="682"/>
      <c r="J376" s="682"/>
      <c r="K376" s="682"/>
      <c r="L376" s="682"/>
      <c r="M376" s="682"/>
      <c r="N376" s="682"/>
      <c r="O376" s="684"/>
      <c r="P376" s="675" t="s">
        <v>80</v>
      </c>
      <c r="Q376" s="676"/>
      <c r="R376" s="676"/>
      <c r="S376" s="676"/>
      <c r="T376" s="676"/>
      <c r="U376" s="676"/>
      <c r="V376" s="677"/>
      <c r="W376" s="37" t="s">
        <v>81</v>
      </c>
      <c r="X376" s="671">
        <f>IFERROR(X374/H374,"0")+IFERROR(X375/H375,"0")</f>
        <v>5.9333333333333336</v>
      </c>
      <c r="Y376" s="671">
        <f>IFERROR(Y374/H374,"0")+IFERROR(Y375/H375,"0")</f>
        <v>6</v>
      </c>
      <c r="Z376" s="671">
        <f>IFERROR(IF(Z374="",0,Z374),"0")+IFERROR(IF(Z375="",0,Z375),"0")</f>
        <v>0.11776999999999999</v>
      </c>
      <c r="AA376" s="672"/>
      <c r="AB376" s="672"/>
      <c r="AC376" s="672"/>
    </row>
    <row r="377" spans="1:68" x14ac:dyDescent="0.2">
      <c r="A377" s="682"/>
      <c r="B377" s="682"/>
      <c r="C377" s="682"/>
      <c r="D377" s="682"/>
      <c r="E377" s="682"/>
      <c r="F377" s="682"/>
      <c r="G377" s="682"/>
      <c r="H377" s="682"/>
      <c r="I377" s="682"/>
      <c r="J377" s="682"/>
      <c r="K377" s="682"/>
      <c r="L377" s="682"/>
      <c r="M377" s="682"/>
      <c r="N377" s="682"/>
      <c r="O377" s="684"/>
      <c r="P377" s="675" t="s">
        <v>80</v>
      </c>
      <c r="Q377" s="676"/>
      <c r="R377" s="676"/>
      <c r="S377" s="676"/>
      <c r="T377" s="676"/>
      <c r="U377" s="676"/>
      <c r="V377" s="677"/>
      <c r="W377" s="37" t="s">
        <v>69</v>
      </c>
      <c r="X377" s="671">
        <f>IFERROR(SUM(X374:X375),"0")</f>
        <v>78</v>
      </c>
      <c r="Y377" s="671">
        <f>IFERROR(SUM(Y374:Y375),"0")</f>
        <v>79</v>
      </c>
      <c r="Z377" s="37"/>
      <c r="AA377" s="672"/>
      <c r="AB377" s="672"/>
      <c r="AC377" s="672"/>
    </row>
    <row r="378" spans="1:68" ht="14.25" hidden="1" customHeight="1" x14ac:dyDescent="0.25">
      <c r="A378" s="681" t="s">
        <v>64</v>
      </c>
      <c r="B378" s="682"/>
      <c r="C378" s="682"/>
      <c r="D378" s="682"/>
      <c r="E378" s="682"/>
      <c r="F378" s="682"/>
      <c r="G378" s="682"/>
      <c r="H378" s="682"/>
      <c r="I378" s="682"/>
      <c r="J378" s="682"/>
      <c r="K378" s="682"/>
      <c r="L378" s="682"/>
      <c r="M378" s="682"/>
      <c r="N378" s="682"/>
      <c r="O378" s="682"/>
      <c r="P378" s="682"/>
      <c r="Q378" s="682"/>
      <c r="R378" s="682"/>
      <c r="S378" s="682"/>
      <c r="T378" s="682"/>
      <c r="U378" s="682"/>
      <c r="V378" s="682"/>
      <c r="W378" s="682"/>
      <c r="X378" s="682"/>
      <c r="Y378" s="682"/>
      <c r="Z378" s="682"/>
      <c r="AA378" s="662"/>
      <c r="AB378" s="662"/>
      <c r="AC378" s="662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88">
        <v>4607091383928</v>
      </c>
      <c r="E379" s="689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9"/>
      <c r="R379" s="679"/>
      <c r="S379" s="679"/>
      <c r="T379" s="680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88">
        <v>4607091384260</v>
      </c>
      <c r="E380" s="689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73" t="s">
        <v>601</v>
      </c>
      <c r="Q380" s="679"/>
      <c r="R380" s="679"/>
      <c r="S380" s="679"/>
      <c r="T380" s="680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3"/>
      <c r="B381" s="682"/>
      <c r="C381" s="682"/>
      <c r="D381" s="682"/>
      <c r="E381" s="682"/>
      <c r="F381" s="682"/>
      <c r="G381" s="682"/>
      <c r="H381" s="682"/>
      <c r="I381" s="682"/>
      <c r="J381" s="682"/>
      <c r="K381" s="682"/>
      <c r="L381" s="682"/>
      <c r="M381" s="682"/>
      <c r="N381" s="682"/>
      <c r="O381" s="684"/>
      <c r="P381" s="675" t="s">
        <v>80</v>
      </c>
      <c r="Q381" s="676"/>
      <c r="R381" s="676"/>
      <c r="S381" s="676"/>
      <c r="T381" s="676"/>
      <c r="U381" s="676"/>
      <c r="V381" s="677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82"/>
      <c r="B382" s="682"/>
      <c r="C382" s="682"/>
      <c r="D382" s="682"/>
      <c r="E382" s="682"/>
      <c r="F382" s="682"/>
      <c r="G382" s="682"/>
      <c r="H382" s="682"/>
      <c r="I382" s="682"/>
      <c r="J382" s="682"/>
      <c r="K382" s="682"/>
      <c r="L382" s="682"/>
      <c r="M382" s="682"/>
      <c r="N382" s="682"/>
      <c r="O382" s="684"/>
      <c r="P382" s="675" t="s">
        <v>80</v>
      </c>
      <c r="Q382" s="676"/>
      <c r="R382" s="676"/>
      <c r="S382" s="676"/>
      <c r="T382" s="676"/>
      <c r="U382" s="676"/>
      <c r="V382" s="677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81" t="s">
        <v>172</v>
      </c>
      <c r="B383" s="682"/>
      <c r="C383" s="682"/>
      <c r="D383" s="682"/>
      <c r="E383" s="682"/>
      <c r="F383" s="682"/>
      <c r="G383" s="682"/>
      <c r="H383" s="682"/>
      <c r="I383" s="682"/>
      <c r="J383" s="682"/>
      <c r="K383" s="682"/>
      <c r="L383" s="682"/>
      <c r="M383" s="682"/>
      <c r="N383" s="682"/>
      <c r="O383" s="682"/>
      <c r="P383" s="682"/>
      <c r="Q383" s="682"/>
      <c r="R383" s="682"/>
      <c r="S383" s="682"/>
      <c r="T383" s="682"/>
      <c r="U383" s="682"/>
      <c r="V383" s="682"/>
      <c r="W383" s="682"/>
      <c r="X383" s="682"/>
      <c r="Y383" s="682"/>
      <c r="Z383" s="682"/>
      <c r="AA383" s="662"/>
      <c r="AB383" s="662"/>
      <c r="AC383" s="662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88">
        <v>4607091384673</v>
      </c>
      <c r="E384" s="689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26" t="s">
        <v>605</v>
      </c>
      <c r="Q384" s="679"/>
      <c r="R384" s="679"/>
      <c r="S384" s="679"/>
      <c r="T384" s="680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3"/>
      <c r="B385" s="682"/>
      <c r="C385" s="682"/>
      <c r="D385" s="682"/>
      <c r="E385" s="682"/>
      <c r="F385" s="682"/>
      <c r="G385" s="682"/>
      <c r="H385" s="682"/>
      <c r="I385" s="682"/>
      <c r="J385" s="682"/>
      <c r="K385" s="682"/>
      <c r="L385" s="682"/>
      <c r="M385" s="682"/>
      <c r="N385" s="682"/>
      <c r="O385" s="684"/>
      <c r="P385" s="675" t="s">
        <v>80</v>
      </c>
      <c r="Q385" s="676"/>
      <c r="R385" s="676"/>
      <c r="S385" s="676"/>
      <c r="T385" s="676"/>
      <c r="U385" s="676"/>
      <c r="V385" s="677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82"/>
      <c r="B386" s="682"/>
      <c r="C386" s="682"/>
      <c r="D386" s="682"/>
      <c r="E386" s="682"/>
      <c r="F386" s="682"/>
      <c r="G386" s="682"/>
      <c r="H386" s="682"/>
      <c r="I386" s="682"/>
      <c r="J386" s="682"/>
      <c r="K386" s="682"/>
      <c r="L386" s="682"/>
      <c r="M386" s="682"/>
      <c r="N386" s="682"/>
      <c r="O386" s="684"/>
      <c r="P386" s="675" t="s">
        <v>80</v>
      </c>
      <c r="Q386" s="676"/>
      <c r="R386" s="676"/>
      <c r="S386" s="676"/>
      <c r="T386" s="676"/>
      <c r="U386" s="676"/>
      <c r="V386" s="677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1" t="s">
        <v>607</v>
      </c>
      <c r="B387" s="682"/>
      <c r="C387" s="682"/>
      <c r="D387" s="682"/>
      <c r="E387" s="682"/>
      <c r="F387" s="682"/>
      <c r="G387" s="682"/>
      <c r="H387" s="682"/>
      <c r="I387" s="682"/>
      <c r="J387" s="682"/>
      <c r="K387" s="682"/>
      <c r="L387" s="682"/>
      <c r="M387" s="682"/>
      <c r="N387" s="682"/>
      <c r="O387" s="682"/>
      <c r="P387" s="682"/>
      <c r="Q387" s="682"/>
      <c r="R387" s="682"/>
      <c r="S387" s="682"/>
      <c r="T387" s="682"/>
      <c r="U387" s="682"/>
      <c r="V387" s="682"/>
      <c r="W387" s="682"/>
      <c r="X387" s="682"/>
      <c r="Y387" s="682"/>
      <c r="Z387" s="682"/>
      <c r="AA387" s="664"/>
      <c r="AB387" s="664"/>
      <c r="AC387" s="664"/>
    </row>
    <row r="388" spans="1:68" ht="14.25" hidden="1" customHeight="1" x14ac:dyDescent="0.25">
      <c r="A388" s="681" t="s">
        <v>90</v>
      </c>
      <c r="B388" s="682"/>
      <c r="C388" s="682"/>
      <c r="D388" s="682"/>
      <c r="E388" s="682"/>
      <c r="F388" s="682"/>
      <c r="G388" s="682"/>
      <c r="H388" s="682"/>
      <c r="I388" s="682"/>
      <c r="J388" s="682"/>
      <c r="K388" s="682"/>
      <c r="L388" s="682"/>
      <c r="M388" s="682"/>
      <c r="N388" s="682"/>
      <c r="O388" s="682"/>
      <c r="P388" s="682"/>
      <c r="Q388" s="682"/>
      <c r="R388" s="682"/>
      <c r="S388" s="682"/>
      <c r="T388" s="682"/>
      <c r="U388" s="682"/>
      <c r="V388" s="682"/>
      <c r="W388" s="682"/>
      <c r="X388" s="682"/>
      <c r="Y388" s="682"/>
      <c r="Z388" s="682"/>
      <c r="AA388" s="662"/>
      <c r="AB388" s="662"/>
      <c r="AC388" s="662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88">
        <v>4680115881907</v>
      </c>
      <c r="E389" s="689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88">
        <v>4680115881907</v>
      </c>
      <c r="E390" s="689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88">
        <v>4607091384192</v>
      </c>
      <c r="E391" s="689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88">
        <v>4680115884892</v>
      </c>
      <c r="E392" s="689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88">
        <v>4680115884885</v>
      </c>
      <c r="E393" s="689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88">
        <v>4680115884908</v>
      </c>
      <c r="E394" s="689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3"/>
      <c r="B395" s="682"/>
      <c r="C395" s="682"/>
      <c r="D395" s="682"/>
      <c r="E395" s="682"/>
      <c r="F395" s="682"/>
      <c r="G395" s="682"/>
      <c r="H395" s="682"/>
      <c r="I395" s="682"/>
      <c r="J395" s="682"/>
      <c r="K395" s="682"/>
      <c r="L395" s="682"/>
      <c r="M395" s="682"/>
      <c r="N395" s="682"/>
      <c r="O395" s="684"/>
      <c r="P395" s="675" t="s">
        <v>80</v>
      </c>
      <c r="Q395" s="676"/>
      <c r="R395" s="676"/>
      <c r="S395" s="676"/>
      <c r="T395" s="676"/>
      <c r="U395" s="676"/>
      <c r="V395" s="677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82"/>
      <c r="B396" s="682"/>
      <c r="C396" s="682"/>
      <c r="D396" s="682"/>
      <c r="E396" s="682"/>
      <c r="F396" s="682"/>
      <c r="G396" s="682"/>
      <c r="H396" s="682"/>
      <c r="I396" s="682"/>
      <c r="J396" s="682"/>
      <c r="K396" s="682"/>
      <c r="L396" s="682"/>
      <c r="M396" s="682"/>
      <c r="N396" s="682"/>
      <c r="O396" s="684"/>
      <c r="P396" s="675" t="s">
        <v>80</v>
      </c>
      <c r="Q396" s="676"/>
      <c r="R396" s="676"/>
      <c r="S396" s="676"/>
      <c r="T396" s="676"/>
      <c r="U396" s="676"/>
      <c r="V396" s="677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81" t="s">
        <v>146</v>
      </c>
      <c r="B397" s="682"/>
      <c r="C397" s="682"/>
      <c r="D397" s="682"/>
      <c r="E397" s="682"/>
      <c r="F397" s="682"/>
      <c r="G397" s="682"/>
      <c r="H397" s="682"/>
      <c r="I397" s="682"/>
      <c r="J397" s="682"/>
      <c r="K397" s="682"/>
      <c r="L397" s="682"/>
      <c r="M397" s="682"/>
      <c r="N397" s="682"/>
      <c r="O397" s="682"/>
      <c r="P397" s="682"/>
      <c r="Q397" s="682"/>
      <c r="R397" s="682"/>
      <c r="S397" s="682"/>
      <c r="T397" s="682"/>
      <c r="U397" s="682"/>
      <c r="V397" s="682"/>
      <c r="W397" s="682"/>
      <c r="X397" s="682"/>
      <c r="Y397" s="682"/>
      <c r="Z397" s="682"/>
      <c r="AA397" s="662"/>
      <c r="AB397" s="662"/>
      <c r="AC397" s="662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88">
        <v>4607091384802</v>
      </c>
      <c r="E398" s="689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88">
        <v>4607091384826</v>
      </c>
      <c r="E399" s="689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3"/>
      <c r="B400" s="682"/>
      <c r="C400" s="682"/>
      <c r="D400" s="682"/>
      <c r="E400" s="682"/>
      <c r="F400" s="682"/>
      <c r="G400" s="682"/>
      <c r="H400" s="682"/>
      <c r="I400" s="682"/>
      <c r="J400" s="682"/>
      <c r="K400" s="682"/>
      <c r="L400" s="682"/>
      <c r="M400" s="682"/>
      <c r="N400" s="682"/>
      <c r="O400" s="684"/>
      <c r="P400" s="675" t="s">
        <v>80</v>
      </c>
      <c r="Q400" s="676"/>
      <c r="R400" s="676"/>
      <c r="S400" s="676"/>
      <c r="T400" s="676"/>
      <c r="U400" s="676"/>
      <c r="V400" s="677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82"/>
      <c r="B401" s="682"/>
      <c r="C401" s="682"/>
      <c r="D401" s="682"/>
      <c r="E401" s="682"/>
      <c r="F401" s="682"/>
      <c r="G401" s="682"/>
      <c r="H401" s="682"/>
      <c r="I401" s="682"/>
      <c r="J401" s="682"/>
      <c r="K401" s="682"/>
      <c r="L401" s="682"/>
      <c r="M401" s="682"/>
      <c r="N401" s="682"/>
      <c r="O401" s="684"/>
      <c r="P401" s="675" t="s">
        <v>80</v>
      </c>
      <c r="Q401" s="676"/>
      <c r="R401" s="676"/>
      <c r="S401" s="676"/>
      <c r="T401" s="676"/>
      <c r="U401" s="676"/>
      <c r="V401" s="677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81" t="s">
        <v>64</v>
      </c>
      <c r="B402" s="682"/>
      <c r="C402" s="682"/>
      <c r="D402" s="682"/>
      <c r="E402" s="682"/>
      <c r="F402" s="682"/>
      <c r="G402" s="682"/>
      <c r="H402" s="682"/>
      <c r="I402" s="682"/>
      <c r="J402" s="682"/>
      <c r="K402" s="682"/>
      <c r="L402" s="682"/>
      <c r="M402" s="682"/>
      <c r="N402" s="682"/>
      <c r="O402" s="682"/>
      <c r="P402" s="682"/>
      <c r="Q402" s="682"/>
      <c r="R402" s="682"/>
      <c r="S402" s="682"/>
      <c r="T402" s="682"/>
      <c r="U402" s="682"/>
      <c r="V402" s="682"/>
      <c r="W402" s="682"/>
      <c r="X402" s="682"/>
      <c r="Y402" s="682"/>
      <c r="Z402" s="682"/>
      <c r="AA402" s="662"/>
      <c r="AB402" s="662"/>
      <c r="AC402" s="662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88">
        <v>4607091384246</v>
      </c>
      <c r="E403" s="689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88">
        <v>4680115881976</v>
      </c>
      <c r="E404" s="689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9"/>
      <c r="R404" s="679"/>
      <c r="S404" s="679"/>
      <c r="T404" s="680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88">
        <v>4607091384253</v>
      </c>
      <c r="E405" s="689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88">
        <v>4607091384253</v>
      </c>
      <c r="E406" s="689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88">
        <v>4680115881969</v>
      </c>
      <c r="E407" s="689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3"/>
      <c r="B408" s="682"/>
      <c r="C408" s="682"/>
      <c r="D408" s="682"/>
      <c r="E408" s="682"/>
      <c r="F408" s="682"/>
      <c r="G408" s="682"/>
      <c r="H408" s="682"/>
      <c r="I408" s="682"/>
      <c r="J408" s="682"/>
      <c r="K408" s="682"/>
      <c r="L408" s="682"/>
      <c r="M408" s="682"/>
      <c r="N408" s="682"/>
      <c r="O408" s="684"/>
      <c r="P408" s="675" t="s">
        <v>80</v>
      </c>
      <c r="Q408" s="676"/>
      <c r="R408" s="676"/>
      <c r="S408" s="676"/>
      <c r="T408" s="676"/>
      <c r="U408" s="676"/>
      <c r="V408" s="677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82"/>
      <c r="B409" s="682"/>
      <c r="C409" s="682"/>
      <c r="D409" s="682"/>
      <c r="E409" s="682"/>
      <c r="F409" s="682"/>
      <c r="G409" s="682"/>
      <c r="H409" s="682"/>
      <c r="I409" s="682"/>
      <c r="J409" s="682"/>
      <c r="K409" s="682"/>
      <c r="L409" s="682"/>
      <c r="M409" s="682"/>
      <c r="N409" s="682"/>
      <c r="O409" s="684"/>
      <c r="P409" s="675" t="s">
        <v>80</v>
      </c>
      <c r="Q409" s="676"/>
      <c r="R409" s="676"/>
      <c r="S409" s="676"/>
      <c r="T409" s="676"/>
      <c r="U409" s="676"/>
      <c r="V409" s="677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81" t="s">
        <v>172</v>
      </c>
      <c r="B410" s="682"/>
      <c r="C410" s="682"/>
      <c r="D410" s="682"/>
      <c r="E410" s="682"/>
      <c r="F410" s="682"/>
      <c r="G410" s="682"/>
      <c r="H410" s="682"/>
      <c r="I410" s="682"/>
      <c r="J410" s="682"/>
      <c r="K410" s="682"/>
      <c r="L410" s="682"/>
      <c r="M410" s="682"/>
      <c r="N410" s="682"/>
      <c r="O410" s="682"/>
      <c r="P410" s="682"/>
      <c r="Q410" s="682"/>
      <c r="R410" s="682"/>
      <c r="S410" s="682"/>
      <c r="T410" s="682"/>
      <c r="U410" s="682"/>
      <c r="V410" s="682"/>
      <c r="W410" s="682"/>
      <c r="X410" s="682"/>
      <c r="Y410" s="682"/>
      <c r="Z410" s="682"/>
      <c r="AA410" s="662"/>
      <c r="AB410" s="662"/>
      <c r="AC410" s="662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88">
        <v>4607091389357</v>
      </c>
      <c r="E411" s="689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6" t="s">
        <v>644</v>
      </c>
      <c r="Q411" s="679"/>
      <c r="R411" s="679"/>
      <c r="S411" s="679"/>
      <c r="T411" s="680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3"/>
      <c r="B412" s="682"/>
      <c r="C412" s="682"/>
      <c r="D412" s="682"/>
      <c r="E412" s="682"/>
      <c r="F412" s="682"/>
      <c r="G412" s="682"/>
      <c r="H412" s="682"/>
      <c r="I412" s="682"/>
      <c r="J412" s="682"/>
      <c r="K412" s="682"/>
      <c r="L412" s="682"/>
      <c r="M412" s="682"/>
      <c r="N412" s="682"/>
      <c r="O412" s="684"/>
      <c r="P412" s="675" t="s">
        <v>80</v>
      </c>
      <c r="Q412" s="676"/>
      <c r="R412" s="676"/>
      <c r="S412" s="676"/>
      <c r="T412" s="676"/>
      <c r="U412" s="676"/>
      <c r="V412" s="677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82"/>
      <c r="B413" s="682"/>
      <c r="C413" s="682"/>
      <c r="D413" s="682"/>
      <c r="E413" s="682"/>
      <c r="F413" s="682"/>
      <c r="G413" s="682"/>
      <c r="H413" s="682"/>
      <c r="I413" s="682"/>
      <c r="J413" s="682"/>
      <c r="K413" s="682"/>
      <c r="L413" s="682"/>
      <c r="M413" s="682"/>
      <c r="N413" s="682"/>
      <c r="O413" s="684"/>
      <c r="P413" s="675" t="s">
        <v>80</v>
      </c>
      <c r="Q413" s="676"/>
      <c r="R413" s="676"/>
      <c r="S413" s="676"/>
      <c r="T413" s="676"/>
      <c r="U413" s="676"/>
      <c r="V413" s="677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1" t="s">
        <v>647</v>
      </c>
      <c r="B415" s="682"/>
      <c r="C415" s="682"/>
      <c r="D415" s="682"/>
      <c r="E415" s="682"/>
      <c r="F415" s="682"/>
      <c r="G415" s="682"/>
      <c r="H415" s="682"/>
      <c r="I415" s="682"/>
      <c r="J415" s="682"/>
      <c r="K415" s="682"/>
      <c r="L415" s="682"/>
      <c r="M415" s="682"/>
      <c r="N415" s="682"/>
      <c r="O415" s="682"/>
      <c r="P415" s="682"/>
      <c r="Q415" s="682"/>
      <c r="R415" s="682"/>
      <c r="S415" s="682"/>
      <c r="T415" s="682"/>
      <c r="U415" s="682"/>
      <c r="V415" s="682"/>
      <c r="W415" s="682"/>
      <c r="X415" s="682"/>
      <c r="Y415" s="682"/>
      <c r="Z415" s="682"/>
      <c r="AA415" s="664"/>
      <c r="AB415" s="664"/>
      <c r="AC415" s="664"/>
    </row>
    <row r="416" spans="1:68" ht="14.25" hidden="1" customHeight="1" x14ac:dyDescent="0.25">
      <c r="A416" s="681" t="s">
        <v>146</v>
      </c>
      <c r="B416" s="682"/>
      <c r="C416" s="682"/>
      <c r="D416" s="682"/>
      <c r="E416" s="682"/>
      <c r="F416" s="682"/>
      <c r="G416" s="682"/>
      <c r="H416" s="682"/>
      <c r="I416" s="682"/>
      <c r="J416" s="682"/>
      <c r="K416" s="682"/>
      <c r="L416" s="682"/>
      <c r="M416" s="682"/>
      <c r="N416" s="682"/>
      <c r="O416" s="682"/>
      <c r="P416" s="682"/>
      <c r="Q416" s="682"/>
      <c r="R416" s="682"/>
      <c r="S416" s="682"/>
      <c r="T416" s="682"/>
      <c r="U416" s="682"/>
      <c r="V416" s="682"/>
      <c r="W416" s="682"/>
      <c r="X416" s="682"/>
      <c r="Y416" s="682"/>
      <c r="Z416" s="682"/>
      <c r="AA416" s="662"/>
      <c r="AB416" s="662"/>
      <c r="AC416" s="662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88">
        <v>4680115886100</v>
      </c>
      <c r="E417" s="689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875" t="s">
        <v>650</v>
      </c>
      <c r="Q417" s="679"/>
      <c r="R417" s="679"/>
      <c r="S417" s="679"/>
      <c r="T417" s="680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88">
        <v>4680115886117</v>
      </c>
      <c r="E418" s="689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995" t="s">
        <v>654</v>
      </c>
      <c r="Q418" s="679"/>
      <c r="R418" s="679"/>
      <c r="S418" s="679"/>
      <c r="T418" s="680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88">
        <v>4680115886117</v>
      </c>
      <c r="E419" s="689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3" t="s">
        <v>654</v>
      </c>
      <c r="Q419" s="679"/>
      <c r="R419" s="679"/>
      <c r="S419" s="679"/>
      <c r="T419" s="680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88">
        <v>4680115886124</v>
      </c>
      <c r="E420" s="689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3" t="s">
        <v>659</v>
      </c>
      <c r="Q420" s="679"/>
      <c r="R420" s="679"/>
      <c r="S420" s="679"/>
      <c r="T420" s="680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88">
        <v>4680115883147</v>
      </c>
      <c r="E421" s="689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88">
        <v>4680115883147</v>
      </c>
      <c r="E422" s="689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94" t="s">
        <v>664</v>
      </c>
      <c r="Q422" s="679"/>
      <c r="R422" s="679"/>
      <c r="S422" s="679"/>
      <c r="T422" s="680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88">
        <v>4607091384338</v>
      </c>
      <c r="E423" s="689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4"/>
      <c r="V423" s="34"/>
      <c r="W423" s="35" t="s">
        <v>69</v>
      </c>
      <c r="X423" s="669">
        <v>2</v>
      </c>
      <c r="Y423" s="670">
        <f t="shared" si="62"/>
        <v>2.1</v>
      </c>
      <c r="Z423" s="36">
        <f t="shared" si="67"/>
        <v>5.0200000000000002E-3</v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2.1238095238095238</v>
      </c>
      <c r="BN423" s="64">
        <f t="shared" si="64"/>
        <v>2.23</v>
      </c>
      <c r="BO423" s="64">
        <f t="shared" si="65"/>
        <v>4.0700040700040706E-3</v>
      </c>
      <c r="BP423" s="64">
        <f t="shared" si="66"/>
        <v>4.2735042735042739E-3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88">
        <v>4607091389524</v>
      </c>
      <c r="E424" s="689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4"/>
      <c r="V424" s="34"/>
      <c r="W424" s="35" t="s">
        <v>69</v>
      </c>
      <c r="X424" s="669">
        <v>2</v>
      </c>
      <c r="Y424" s="670">
        <f t="shared" si="62"/>
        <v>2.1</v>
      </c>
      <c r="Z424" s="36">
        <f t="shared" si="67"/>
        <v>5.0200000000000002E-3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2.1238095238095238</v>
      </c>
      <c r="BN424" s="64">
        <f t="shared" si="64"/>
        <v>2.23</v>
      </c>
      <c r="BO424" s="64">
        <f t="shared" si="65"/>
        <v>4.0700040700040706E-3</v>
      </c>
      <c r="BP424" s="64">
        <f t="shared" si="66"/>
        <v>4.2735042735042739E-3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88">
        <v>4680115883161</v>
      </c>
      <c r="E425" s="689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88">
        <v>4680115883161</v>
      </c>
      <c r="E426" s="689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6" t="s">
        <v>674</v>
      </c>
      <c r="Q426" s="679"/>
      <c r="R426" s="679"/>
      <c r="S426" s="679"/>
      <c r="T426" s="680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88">
        <v>4607091389531</v>
      </c>
      <c r="E427" s="689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88">
        <v>4607091384345</v>
      </c>
      <c r="E428" s="689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2"/>
      <c r="C429" s="682"/>
      <c r="D429" s="682"/>
      <c r="E429" s="682"/>
      <c r="F429" s="682"/>
      <c r="G429" s="682"/>
      <c r="H429" s="682"/>
      <c r="I429" s="682"/>
      <c r="J429" s="682"/>
      <c r="K429" s="682"/>
      <c r="L429" s="682"/>
      <c r="M429" s="682"/>
      <c r="N429" s="682"/>
      <c r="O429" s="684"/>
      <c r="P429" s="675" t="s">
        <v>80</v>
      </c>
      <c r="Q429" s="676"/>
      <c r="R429" s="676"/>
      <c r="S429" s="676"/>
      <c r="T429" s="676"/>
      <c r="U429" s="676"/>
      <c r="V429" s="677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1.9047619047619047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1.004E-2</v>
      </c>
      <c r="AA429" s="672"/>
      <c r="AB429" s="672"/>
      <c r="AC429" s="672"/>
    </row>
    <row r="430" spans="1:68" x14ac:dyDescent="0.2">
      <c r="A430" s="682"/>
      <c r="B430" s="682"/>
      <c r="C430" s="682"/>
      <c r="D430" s="682"/>
      <c r="E430" s="682"/>
      <c r="F430" s="682"/>
      <c r="G430" s="682"/>
      <c r="H430" s="682"/>
      <c r="I430" s="682"/>
      <c r="J430" s="682"/>
      <c r="K430" s="682"/>
      <c r="L430" s="682"/>
      <c r="M430" s="682"/>
      <c r="N430" s="682"/>
      <c r="O430" s="684"/>
      <c r="P430" s="675" t="s">
        <v>80</v>
      </c>
      <c r="Q430" s="676"/>
      <c r="R430" s="676"/>
      <c r="S430" s="676"/>
      <c r="T430" s="676"/>
      <c r="U430" s="676"/>
      <c r="V430" s="677"/>
      <c r="W430" s="37" t="s">
        <v>69</v>
      </c>
      <c r="X430" s="671">
        <f>IFERROR(SUM(X417:X428),"0")</f>
        <v>4</v>
      </c>
      <c r="Y430" s="671">
        <f>IFERROR(SUM(Y417:Y428),"0")</f>
        <v>4.2</v>
      </c>
      <c r="Z430" s="37"/>
      <c r="AA430" s="672"/>
      <c r="AB430" s="672"/>
      <c r="AC430" s="672"/>
    </row>
    <row r="431" spans="1:68" ht="14.25" hidden="1" customHeight="1" x14ac:dyDescent="0.25">
      <c r="A431" s="681" t="s">
        <v>64</v>
      </c>
      <c r="B431" s="682"/>
      <c r="C431" s="682"/>
      <c r="D431" s="682"/>
      <c r="E431" s="682"/>
      <c r="F431" s="682"/>
      <c r="G431" s="682"/>
      <c r="H431" s="682"/>
      <c r="I431" s="682"/>
      <c r="J431" s="682"/>
      <c r="K431" s="682"/>
      <c r="L431" s="682"/>
      <c r="M431" s="682"/>
      <c r="N431" s="682"/>
      <c r="O431" s="682"/>
      <c r="P431" s="682"/>
      <c r="Q431" s="682"/>
      <c r="R431" s="682"/>
      <c r="S431" s="682"/>
      <c r="T431" s="682"/>
      <c r="U431" s="682"/>
      <c r="V431" s="682"/>
      <c r="W431" s="682"/>
      <c r="X431" s="682"/>
      <c r="Y431" s="682"/>
      <c r="Z431" s="682"/>
      <c r="AA431" s="662"/>
      <c r="AB431" s="662"/>
      <c r="AC431" s="662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88">
        <v>4607091384352</v>
      </c>
      <c r="E432" s="689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88">
        <v>4607091389654</v>
      </c>
      <c r="E433" s="689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3"/>
      <c r="B434" s="682"/>
      <c r="C434" s="682"/>
      <c r="D434" s="682"/>
      <c r="E434" s="682"/>
      <c r="F434" s="682"/>
      <c r="G434" s="682"/>
      <c r="H434" s="682"/>
      <c r="I434" s="682"/>
      <c r="J434" s="682"/>
      <c r="K434" s="682"/>
      <c r="L434" s="682"/>
      <c r="M434" s="682"/>
      <c r="N434" s="682"/>
      <c r="O434" s="684"/>
      <c r="P434" s="675" t="s">
        <v>80</v>
      </c>
      <c r="Q434" s="676"/>
      <c r="R434" s="676"/>
      <c r="S434" s="676"/>
      <c r="T434" s="676"/>
      <c r="U434" s="676"/>
      <c r="V434" s="677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82"/>
      <c r="B435" s="682"/>
      <c r="C435" s="682"/>
      <c r="D435" s="682"/>
      <c r="E435" s="682"/>
      <c r="F435" s="682"/>
      <c r="G435" s="682"/>
      <c r="H435" s="682"/>
      <c r="I435" s="682"/>
      <c r="J435" s="682"/>
      <c r="K435" s="682"/>
      <c r="L435" s="682"/>
      <c r="M435" s="682"/>
      <c r="N435" s="682"/>
      <c r="O435" s="684"/>
      <c r="P435" s="675" t="s">
        <v>80</v>
      </c>
      <c r="Q435" s="676"/>
      <c r="R435" s="676"/>
      <c r="S435" s="676"/>
      <c r="T435" s="676"/>
      <c r="U435" s="676"/>
      <c r="V435" s="677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1" t="s">
        <v>686</v>
      </c>
      <c r="B436" s="682"/>
      <c r="C436" s="682"/>
      <c r="D436" s="682"/>
      <c r="E436" s="682"/>
      <c r="F436" s="682"/>
      <c r="G436" s="682"/>
      <c r="H436" s="682"/>
      <c r="I436" s="682"/>
      <c r="J436" s="682"/>
      <c r="K436" s="682"/>
      <c r="L436" s="682"/>
      <c r="M436" s="682"/>
      <c r="N436" s="682"/>
      <c r="O436" s="682"/>
      <c r="P436" s="682"/>
      <c r="Q436" s="682"/>
      <c r="R436" s="682"/>
      <c r="S436" s="682"/>
      <c r="T436" s="682"/>
      <c r="U436" s="682"/>
      <c r="V436" s="682"/>
      <c r="W436" s="682"/>
      <c r="X436" s="682"/>
      <c r="Y436" s="682"/>
      <c r="Z436" s="682"/>
      <c r="AA436" s="664"/>
      <c r="AB436" s="664"/>
      <c r="AC436" s="664"/>
    </row>
    <row r="437" spans="1:68" ht="14.25" hidden="1" customHeight="1" x14ac:dyDescent="0.25">
      <c r="A437" s="681" t="s">
        <v>135</v>
      </c>
      <c r="B437" s="682"/>
      <c r="C437" s="682"/>
      <c r="D437" s="682"/>
      <c r="E437" s="682"/>
      <c r="F437" s="682"/>
      <c r="G437" s="682"/>
      <c r="H437" s="682"/>
      <c r="I437" s="682"/>
      <c r="J437" s="682"/>
      <c r="K437" s="682"/>
      <c r="L437" s="682"/>
      <c r="M437" s="682"/>
      <c r="N437" s="682"/>
      <c r="O437" s="682"/>
      <c r="P437" s="682"/>
      <c r="Q437" s="682"/>
      <c r="R437" s="682"/>
      <c r="S437" s="682"/>
      <c r="T437" s="682"/>
      <c r="U437" s="682"/>
      <c r="V437" s="682"/>
      <c r="W437" s="682"/>
      <c r="X437" s="682"/>
      <c r="Y437" s="682"/>
      <c r="Z437" s="682"/>
      <c r="AA437" s="662"/>
      <c r="AB437" s="662"/>
      <c r="AC437" s="662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88">
        <v>4680115885240</v>
      </c>
      <c r="E438" s="689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88">
        <v>4607091389364</v>
      </c>
      <c r="E439" s="689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9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3"/>
      <c r="B440" s="682"/>
      <c r="C440" s="682"/>
      <c r="D440" s="682"/>
      <c r="E440" s="682"/>
      <c r="F440" s="682"/>
      <c r="G440" s="682"/>
      <c r="H440" s="682"/>
      <c r="I440" s="682"/>
      <c r="J440" s="682"/>
      <c r="K440" s="682"/>
      <c r="L440" s="682"/>
      <c r="M440" s="682"/>
      <c r="N440" s="682"/>
      <c r="O440" s="684"/>
      <c r="P440" s="675" t="s">
        <v>80</v>
      </c>
      <c r="Q440" s="676"/>
      <c r="R440" s="676"/>
      <c r="S440" s="676"/>
      <c r="T440" s="676"/>
      <c r="U440" s="676"/>
      <c r="V440" s="677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82"/>
      <c r="B441" s="682"/>
      <c r="C441" s="682"/>
      <c r="D441" s="682"/>
      <c r="E441" s="682"/>
      <c r="F441" s="682"/>
      <c r="G441" s="682"/>
      <c r="H441" s="682"/>
      <c r="I441" s="682"/>
      <c r="J441" s="682"/>
      <c r="K441" s="682"/>
      <c r="L441" s="682"/>
      <c r="M441" s="682"/>
      <c r="N441" s="682"/>
      <c r="O441" s="684"/>
      <c r="P441" s="675" t="s">
        <v>80</v>
      </c>
      <c r="Q441" s="676"/>
      <c r="R441" s="676"/>
      <c r="S441" s="676"/>
      <c r="T441" s="676"/>
      <c r="U441" s="676"/>
      <c r="V441" s="677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81" t="s">
        <v>146</v>
      </c>
      <c r="B442" s="682"/>
      <c r="C442" s="682"/>
      <c r="D442" s="682"/>
      <c r="E442" s="682"/>
      <c r="F442" s="682"/>
      <c r="G442" s="682"/>
      <c r="H442" s="682"/>
      <c r="I442" s="682"/>
      <c r="J442" s="682"/>
      <c r="K442" s="682"/>
      <c r="L442" s="682"/>
      <c r="M442" s="682"/>
      <c r="N442" s="682"/>
      <c r="O442" s="682"/>
      <c r="P442" s="682"/>
      <c r="Q442" s="682"/>
      <c r="R442" s="682"/>
      <c r="S442" s="682"/>
      <c r="T442" s="682"/>
      <c r="U442" s="682"/>
      <c r="V442" s="682"/>
      <c r="W442" s="682"/>
      <c r="X442" s="682"/>
      <c r="Y442" s="682"/>
      <c r="Z442" s="682"/>
      <c r="AA442" s="662"/>
      <c r="AB442" s="662"/>
      <c r="AC442" s="662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88">
        <v>4680115886094</v>
      </c>
      <c r="E443" s="689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6" t="s">
        <v>695</v>
      </c>
      <c r="Q443" s="679"/>
      <c r="R443" s="679"/>
      <c r="S443" s="679"/>
      <c r="T443" s="680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88">
        <v>4607091389425</v>
      </c>
      <c r="E444" s="689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88">
        <v>4680115880771</v>
      </c>
      <c r="E445" s="689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3" t="s">
        <v>702</v>
      </c>
      <c r="Q445" s="679"/>
      <c r="R445" s="679"/>
      <c r="S445" s="679"/>
      <c r="T445" s="680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88">
        <v>4607091389500</v>
      </c>
      <c r="E446" s="689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3"/>
      <c r="B447" s="682"/>
      <c r="C447" s="682"/>
      <c r="D447" s="682"/>
      <c r="E447" s="682"/>
      <c r="F447" s="682"/>
      <c r="G447" s="682"/>
      <c r="H447" s="682"/>
      <c r="I447" s="682"/>
      <c r="J447" s="682"/>
      <c r="K447" s="682"/>
      <c r="L447" s="682"/>
      <c r="M447" s="682"/>
      <c r="N447" s="682"/>
      <c r="O447" s="684"/>
      <c r="P447" s="675" t="s">
        <v>80</v>
      </c>
      <c r="Q447" s="676"/>
      <c r="R447" s="676"/>
      <c r="S447" s="676"/>
      <c r="T447" s="676"/>
      <c r="U447" s="676"/>
      <c r="V447" s="677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82"/>
      <c r="B448" s="682"/>
      <c r="C448" s="682"/>
      <c r="D448" s="682"/>
      <c r="E448" s="682"/>
      <c r="F448" s="682"/>
      <c r="G448" s="682"/>
      <c r="H448" s="682"/>
      <c r="I448" s="682"/>
      <c r="J448" s="682"/>
      <c r="K448" s="682"/>
      <c r="L448" s="682"/>
      <c r="M448" s="682"/>
      <c r="N448" s="682"/>
      <c r="O448" s="684"/>
      <c r="P448" s="675" t="s">
        <v>80</v>
      </c>
      <c r="Q448" s="676"/>
      <c r="R448" s="676"/>
      <c r="S448" s="676"/>
      <c r="T448" s="676"/>
      <c r="U448" s="676"/>
      <c r="V448" s="677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1" t="s">
        <v>706</v>
      </c>
      <c r="B449" s="682"/>
      <c r="C449" s="682"/>
      <c r="D449" s="682"/>
      <c r="E449" s="682"/>
      <c r="F449" s="682"/>
      <c r="G449" s="682"/>
      <c r="H449" s="682"/>
      <c r="I449" s="682"/>
      <c r="J449" s="682"/>
      <c r="K449" s="682"/>
      <c r="L449" s="682"/>
      <c r="M449" s="682"/>
      <c r="N449" s="682"/>
      <c r="O449" s="682"/>
      <c r="P449" s="682"/>
      <c r="Q449" s="682"/>
      <c r="R449" s="682"/>
      <c r="S449" s="682"/>
      <c r="T449" s="682"/>
      <c r="U449" s="682"/>
      <c r="V449" s="682"/>
      <c r="W449" s="682"/>
      <c r="X449" s="682"/>
      <c r="Y449" s="682"/>
      <c r="Z449" s="682"/>
      <c r="AA449" s="664"/>
      <c r="AB449" s="664"/>
      <c r="AC449" s="664"/>
    </row>
    <row r="450" spans="1:68" ht="14.25" hidden="1" customHeight="1" x14ac:dyDescent="0.25">
      <c r="A450" s="681" t="s">
        <v>146</v>
      </c>
      <c r="B450" s="682"/>
      <c r="C450" s="682"/>
      <c r="D450" s="682"/>
      <c r="E450" s="682"/>
      <c r="F450" s="682"/>
      <c r="G450" s="682"/>
      <c r="H450" s="682"/>
      <c r="I450" s="682"/>
      <c r="J450" s="682"/>
      <c r="K450" s="682"/>
      <c r="L450" s="682"/>
      <c r="M450" s="682"/>
      <c r="N450" s="682"/>
      <c r="O450" s="682"/>
      <c r="P450" s="682"/>
      <c r="Q450" s="682"/>
      <c r="R450" s="682"/>
      <c r="S450" s="682"/>
      <c r="T450" s="682"/>
      <c r="U450" s="682"/>
      <c r="V450" s="682"/>
      <c r="W450" s="682"/>
      <c r="X450" s="682"/>
      <c r="Y450" s="682"/>
      <c r="Z450" s="682"/>
      <c r="AA450" s="662"/>
      <c r="AB450" s="662"/>
      <c r="AC450" s="662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88">
        <v>4680115885189</v>
      </c>
      <c r="E451" s="689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88">
        <v>4680115885110</v>
      </c>
      <c r="E452" s="689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9"/>
      <c r="R452" s="679"/>
      <c r="S452" s="679"/>
      <c r="T452" s="680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3"/>
      <c r="B453" s="682"/>
      <c r="C453" s="682"/>
      <c r="D453" s="682"/>
      <c r="E453" s="682"/>
      <c r="F453" s="682"/>
      <c r="G453" s="682"/>
      <c r="H453" s="682"/>
      <c r="I453" s="682"/>
      <c r="J453" s="682"/>
      <c r="K453" s="682"/>
      <c r="L453" s="682"/>
      <c r="M453" s="682"/>
      <c r="N453" s="682"/>
      <c r="O453" s="684"/>
      <c r="P453" s="675" t="s">
        <v>80</v>
      </c>
      <c r="Q453" s="676"/>
      <c r="R453" s="676"/>
      <c r="S453" s="676"/>
      <c r="T453" s="676"/>
      <c r="U453" s="676"/>
      <c r="V453" s="677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82"/>
      <c r="B454" s="682"/>
      <c r="C454" s="682"/>
      <c r="D454" s="682"/>
      <c r="E454" s="682"/>
      <c r="F454" s="682"/>
      <c r="G454" s="682"/>
      <c r="H454" s="682"/>
      <c r="I454" s="682"/>
      <c r="J454" s="682"/>
      <c r="K454" s="682"/>
      <c r="L454" s="682"/>
      <c r="M454" s="682"/>
      <c r="N454" s="682"/>
      <c r="O454" s="684"/>
      <c r="P454" s="675" t="s">
        <v>80</v>
      </c>
      <c r="Q454" s="676"/>
      <c r="R454" s="676"/>
      <c r="S454" s="676"/>
      <c r="T454" s="676"/>
      <c r="U454" s="676"/>
      <c r="V454" s="677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1" t="s">
        <v>714</v>
      </c>
      <c r="B455" s="682"/>
      <c r="C455" s="682"/>
      <c r="D455" s="682"/>
      <c r="E455" s="682"/>
      <c r="F455" s="682"/>
      <c r="G455" s="682"/>
      <c r="H455" s="682"/>
      <c r="I455" s="682"/>
      <c r="J455" s="682"/>
      <c r="K455" s="682"/>
      <c r="L455" s="682"/>
      <c r="M455" s="682"/>
      <c r="N455" s="682"/>
      <c r="O455" s="682"/>
      <c r="P455" s="682"/>
      <c r="Q455" s="682"/>
      <c r="R455" s="682"/>
      <c r="S455" s="682"/>
      <c r="T455" s="682"/>
      <c r="U455" s="682"/>
      <c r="V455" s="682"/>
      <c r="W455" s="682"/>
      <c r="X455" s="682"/>
      <c r="Y455" s="682"/>
      <c r="Z455" s="682"/>
      <c r="AA455" s="664"/>
      <c r="AB455" s="664"/>
      <c r="AC455" s="664"/>
    </row>
    <row r="456" spans="1:68" ht="14.25" hidden="1" customHeight="1" x14ac:dyDescent="0.25">
      <c r="A456" s="681" t="s">
        <v>146</v>
      </c>
      <c r="B456" s="682"/>
      <c r="C456" s="682"/>
      <c r="D456" s="682"/>
      <c r="E456" s="682"/>
      <c r="F456" s="682"/>
      <c r="G456" s="682"/>
      <c r="H456" s="682"/>
      <c r="I456" s="682"/>
      <c r="J456" s="682"/>
      <c r="K456" s="682"/>
      <c r="L456" s="682"/>
      <c r="M456" s="682"/>
      <c r="N456" s="682"/>
      <c r="O456" s="682"/>
      <c r="P456" s="682"/>
      <c r="Q456" s="682"/>
      <c r="R456" s="682"/>
      <c r="S456" s="682"/>
      <c r="T456" s="682"/>
      <c r="U456" s="682"/>
      <c r="V456" s="682"/>
      <c r="W456" s="682"/>
      <c r="X456" s="682"/>
      <c r="Y456" s="682"/>
      <c r="Z456" s="682"/>
      <c r="AA456" s="662"/>
      <c r="AB456" s="662"/>
      <c r="AC456" s="662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88">
        <v>4680115885103</v>
      </c>
      <c r="E457" s="689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3"/>
      <c r="B458" s="682"/>
      <c r="C458" s="682"/>
      <c r="D458" s="682"/>
      <c r="E458" s="682"/>
      <c r="F458" s="682"/>
      <c r="G458" s="682"/>
      <c r="H458" s="682"/>
      <c r="I458" s="682"/>
      <c r="J458" s="682"/>
      <c r="K458" s="682"/>
      <c r="L458" s="682"/>
      <c r="M458" s="682"/>
      <c r="N458" s="682"/>
      <c r="O458" s="684"/>
      <c r="P458" s="675" t="s">
        <v>80</v>
      </c>
      <c r="Q458" s="676"/>
      <c r="R458" s="676"/>
      <c r="S458" s="676"/>
      <c r="T458" s="676"/>
      <c r="U458" s="676"/>
      <c r="V458" s="677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82"/>
      <c r="B459" s="682"/>
      <c r="C459" s="682"/>
      <c r="D459" s="682"/>
      <c r="E459" s="682"/>
      <c r="F459" s="682"/>
      <c r="G459" s="682"/>
      <c r="H459" s="682"/>
      <c r="I459" s="682"/>
      <c r="J459" s="682"/>
      <c r="K459" s="682"/>
      <c r="L459" s="682"/>
      <c r="M459" s="682"/>
      <c r="N459" s="682"/>
      <c r="O459" s="684"/>
      <c r="P459" s="675" t="s">
        <v>80</v>
      </c>
      <c r="Q459" s="676"/>
      <c r="R459" s="676"/>
      <c r="S459" s="676"/>
      <c r="T459" s="676"/>
      <c r="U459" s="676"/>
      <c r="V459" s="677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81" t="s">
        <v>172</v>
      </c>
      <c r="B460" s="682"/>
      <c r="C460" s="682"/>
      <c r="D460" s="682"/>
      <c r="E460" s="682"/>
      <c r="F460" s="682"/>
      <c r="G460" s="682"/>
      <c r="H460" s="682"/>
      <c r="I460" s="682"/>
      <c r="J460" s="682"/>
      <c r="K460" s="682"/>
      <c r="L460" s="682"/>
      <c r="M460" s="682"/>
      <c r="N460" s="682"/>
      <c r="O460" s="682"/>
      <c r="P460" s="682"/>
      <c r="Q460" s="682"/>
      <c r="R460" s="682"/>
      <c r="S460" s="682"/>
      <c r="T460" s="682"/>
      <c r="U460" s="682"/>
      <c r="V460" s="682"/>
      <c r="W460" s="682"/>
      <c r="X460" s="682"/>
      <c r="Y460" s="682"/>
      <c r="Z460" s="682"/>
      <c r="AA460" s="662"/>
      <c r="AB460" s="662"/>
      <c r="AC460" s="662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88">
        <v>4680115885509</v>
      </c>
      <c r="E461" s="689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3"/>
      <c r="B462" s="682"/>
      <c r="C462" s="682"/>
      <c r="D462" s="682"/>
      <c r="E462" s="682"/>
      <c r="F462" s="682"/>
      <c r="G462" s="682"/>
      <c r="H462" s="682"/>
      <c r="I462" s="682"/>
      <c r="J462" s="682"/>
      <c r="K462" s="682"/>
      <c r="L462" s="682"/>
      <c r="M462" s="682"/>
      <c r="N462" s="682"/>
      <c r="O462" s="684"/>
      <c r="P462" s="675" t="s">
        <v>80</v>
      </c>
      <c r="Q462" s="676"/>
      <c r="R462" s="676"/>
      <c r="S462" s="676"/>
      <c r="T462" s="676"/>
      <c r="U462" s="676"/>
      <c r="V462" s="677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82"/>
      <c r="B463" s="682"/>
      <c r="C463" s="682"/>
      <c r="D463" s="682"/>
      <c r="E463" s="682"/>
      <c r="F463" s="682"/>
      <c r="G463" s="682"/>
      <c r="H463" s="682"/>
      <c r="I463" s="682"/>
      <c r="J463" s="682"/>
      <c r="K463" s="682"/>
      <c r="L463" s="682"/>
      <c r="M463" s="682"/>
      <c r="N463" s="682"/>
      <c r="O463" s="684"/>
      <c r="P463" s="675" t="s">
        <v>80</v>
      </c>
      <c r="Q463" s="676"/>
      <c r="R463" s="676"/>
      <c r="S463" s="676"/>
      <c r="T463" s="676"/>
      <c r="U463" s="676"/>
      <c r="V463" s="677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1" t="s">
        <v>721</v>
      </c>
      <c r="B465" s="682"/>
      <c r="C465" s="682"/>
      <c r="D465" s="682"/>
      <c r="E465" s="682"/>
      <c r="F465" s="682"/>
      <c r="G465" s="682"/>
      <c r="H465" s="682"/>
      <c r="I465" s="682"/>
      <c r="J465" s="682"/>
      <c r="K465" s="682"/>
      <c r="L465" s="682"/>
      <c r="M465" s="682"/>
      <c r="N465" s="682"/>
      <c r="O465" s="682"/>
      <c r="P465" s="682"/>
      <c r="Q465" s="682"/>
      <c r="R465" s="682"/>
      <c r="S465" s="682"/>
      <c r="T465" s="682"/>
      <c r="U465" s="682"/>
      <c r="V465" s="682"/>
      <c r="W465" s="682"/>
      <c r="X465" s="682"/>
      <c r="Y465" s="682"/>
      <c r="Z465" s="682"/>
      <c r="AA465" s="664"/>
      <c r="AB465" s="664"/>
      <c r="AC465" s="664"/>
    </row>
    <row r="466" spans="1:68" ht="14.25" hidden="1" customHeight="1" x14ac:dyDescent="0.25">
      <c r="A466" s="681" t="s">
        <v>90</v>
      </c>
      <c r="B466" s="682"/>
      <c r="C466" s="682"/>
      <c r="D466" s="682"/>
      <c r="E466" s="682"/>
      <c r="F466" s="682"/>
      <c r="G466" s="682"/>
      <c r="H466" s="682"/>
      <c r="I466" s="682"/>
      <c r="J466" s="682"/>
      <c r="K466" s="682"/>
      <c r="L466" s="682"/>
      <c r="M466" s="682"/>
      <c r="N466" s="682"/>
      <c r="O466" s="682"/>
      <c r="P466" s="682"/>
      <c r="Q466" s="682"/>
      <c r="R466" s="682"/>
      <c r="S466" s="682"/>
      <c r="T466" s="682"/>
      <c r="U466" s="682"/>
      <c r="V466" s="682"/>
      <c r="W466" s="682"/>
      <c r="X466" s="682"/>
      <c r="Y466" s="682"/>
      <c r="Z466" s="682"/>
      <c r="AA466" s="662"/>
      <c r="AB466" s="662"/>
      <c r="AC466" s="662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88">
        <v>4607091389067</v>
      </c>
      <c r="E467" s="689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88">
        <v>4680115885271</v>
      </c>
      <c r="E468" s="689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88">
        <v>4680115885226</v>
      </c>
      <c r="E469" s="689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7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88">
        <v>4607091389104</v>
      </c>
      <c r="E470" s="689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88">
        <v>4680115884519</v>
      </c>
      <c r="E471" s="689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88">
        <v>4680115886391</v>
      </c>
      <c r="E472" s="689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2" t="s">
        <v>739</v>
      </c>
      <c r="Q472" s="679"/>
      <c r="R472" s="679"/>
      <c r="S472" s="679"/>
      <c r="T472" s="680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88">
        <v>4680115880603</v>
      </c>
      <c r="E473" s="689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88">
        <v>4680115880603</v>
      </c>
      <c r="E474" s="689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88">
        <v>4680115882782</v>
      </c>
      <c r="E475" s="689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88">
        <v>4680115886469</v>
      </c>
      <c r="E476" s="689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9"/>
      <c r="R476" s="679"/>
      <c r="S476" s="679"/>
      <c r="T476" s="680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88">
        <v>4680115886483</v>
      </c>
      <c r="E477" s="689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6" t="s">
        <v>750</v>
      </c>
      <c r="Q477" s="679"/>
      <c r="R477" s="679"/>
      <c r="S477" s="679"/>
      <c r="T477" s="680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88">
        <v>4680115885479</v>
      </c>
      <c r="E478" s="689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9"/>
      <c r="R478" s="679"/>
      <c r="S478" s="679"/>
      <c r="T478" s="680"/>
      <c r="U478" s="34"/>
      <c r="V478" s="34"/>
      <c r="W478" s="35" t="s">
        <v>69</v>
      </c>
      <c r="X478" s="669">
        <v>3</v>
      </c>
      <c r="Y478" s="670">
        <f t="shared" si="68"/>
        <v>4.8</v>
      </c>
      <c r="Z478" s="36">
        <f>IFERROR(IF(Y478=0,"",ROUNDUP(Y478/H478,0)*0.00651),"")</f>
        <v>1.302E-2</v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3.2250000000000001</v>
      </c>
      <c r="BN478" s="64">
        <f t="shared" si="70"/>
        <v>5.16</v>
      </c>
      <c r="BO478" s="64">
        <f t="shared" si="71"/>
        <v>6.8681318681318689E-3</v>
      </c>
      <c r="BP478" s="64">
        <f t="shared" si="72"/>
        <v>1.098901098901099E-2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88">
        <v>4607091389982</v>
      </c>
      <c r="E479" s="689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88">
        <v>4607091389982</v>
      </c>
      <c r="E480" s="689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88">
        <v>4680115886490</v>
      </c>
      <c r="E481" s="689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8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2"/>
      <c r="C482" s="682"/>
      <c r="D482" s="682"/>
      <c r="E482" s="682"/>
      <c r="F482" s="682"/>
      <c r="G482" s="682"/>
      <c r="H482" s="682"/>
      <c r="I482" s="682"/>
      <c r="J482" s="682"/>
      <c r="K482" s="682"/>
      <c r="L482" s="682"/>
      <c r="M482" s="682"/>
      <c r="N482" s="682"/>
      <c r="O482" s="684"/>
      <c r="P482" s="675" t="s">
        <v>80</v>
      </c>
      <c r="Q482" s="676"/>
      <c r="R482" s="676"/>
      <c r="S482" s="676"/>
      <c r="T482" s="676"/>
      <c r="U482" s="676"/>
      <c r="V482" s="677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1.25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1.302E-2</v>
      </c>
      <c r="AA482" s="672"/>
      <c r="AB482" s="672"/>
      <c r="AC482" s="672"/>
    </row>
    <row r="483" spans="1:68" x14ac:dyDescent="0.2">
      <c r="A483" s="682"/>
      <c r="B483" s="682"/>
      <c r="C483" s="682"/>
      <c r="D483" s="682"/>
      <c r="E483" s="682"/>
      <c r="F483" s="682"/>
      <c r="G483" s="682"/>
      <c r="H483" s="682"/>
      <c r="I483" s="682"/>
      <c r="J483" s="682"/>
      <c r="K483" s="682"/>
      <c r="L483" s="682"/>
      <c r="M483" s="682"/>
      <c r="N483" s="682"/>
      <c r="O483" s="684"/>
      <c r="P483" s="675" t="s">
        <v>80</v>
      </c>
      <c r="Q483" s="676"/>
      <c r="R483" s="676"/>
      <c r="S483" s="676"/>
      <c r="T483" s="676"/>
      <c r="U483" s="676"/>
      <c r="V483" s="677"/>
      <c r="W483" s="37" t="s">
        <v>69</v>
      </c>
      <c r="X483" s="671">
        <f>IFERROR(SUM(X467:X481),"0")</f>
        <v>3</v>
      </c>
      <c r="Y483" s="671">
        <f>IFERROR(SUM(Y467:Y481),"0")</f>
        <v>4.8</v>
      </c>
      <c r="Z483" s="37"/>
      <c r="AA483" s="672"/>
      <c r="AB483" s="672"/>
      <c r="AC483" s="672"/>
    </row>
    <row r="484" spans="1:68" ht="14.25" hidden="1" customHeight="1" x14ac:dyDescent="0.25">
      <c r="A484" s="681" t="s">
        <v>135</v>
      </c>
      <c r="B484" s="682"/>
      <c r="C484" s="682"/>
      <c r="D484" s="682"/>
      <c r="E484" s="682"/>
      <c r="F484" s="682"/>
      <c r="G484" s="682"/>
      <c r="H484" s="682"/>
      <c r="I484" s="682"/>
      <c r="J484" s="682"/>
      <c r="K484" s="682"/>
      <c r="L484" s="682"/>
      <c r="M484" s="682"/>
      <c r="N484" s="682"/>
      <c r="O484" s="682"/>
      <c r="P484" s="682"/>
      <c r="Q484" s="682"/>
      <c r="R484" s="682"/>
      <c r="S484" s="682"/>
      <c r="T484" s="682"/>
      <c r="U484" s="682"/>
      <c r="V484" s="682"/>
      <c r="W484" s="682"/>
      <c r="X484" s="682"/>
      <c r="Y484" s="682"/>
      <c r="Z484" s="682"/>
      <c r="AA484" s="662"/>
      <c r="AB484" s="662"/>
      <c r="AC484" s="662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88">
        <v>4607091388930</v>
      </c>
      <c r="E485" s="689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88">
        <v>4607091388930</v>
      </c>
      <c r="E486" s="689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6" t="s">
        <v>765</v>
      </c>
      <c r="Q486" s="679"/>
      <c r="R486" s="679"/>
      <c r="S486" s="679"/>
      <c r="T486" s="680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88">
        <v>4680115886407</v>
      </c>
      <c r="E487" s="689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4" t="s">
        <v>769</v>
      </c>
      <c r="Q487" s="679"/>
      <c r="R487" s="679"/>
      <c r="S487" s="679"/>
      <c r="T487" s="680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88">
        <v>4680115880054</v>
      </c>
      <c r="E488" s="689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65" t="s">
        <v>772</v>
      </c>
      <c r="Q488" s="679"/>
      <c r="R488" s="679"/>
      <c r="S488" s="679"/>
      <c r="T488" s="680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3"/>
      <c r="B489" s="682"/>
      <c r="C489" s="682"/>
      <c r="D489" s="682"/>
      <c r="E489" s="682"/>
      <c r="F489" s="682"/>
      <c r="G489" s="682"/>
      <c r="H489" s="682"/>
      <c r="I489" s="682"/>
      <c r="J489" s="682"/>
      <c r="K489" s="682"/>
      <c r="L489" s="682"/>
      <c r="M489" s="682"/>
      <c r="N489" s="682"/>
      <c r="O489" s="684"/>
      <c r="P489" s="675" t="s">
        <v>80</v>
      </c>
      <c r="Q489" s="676"/>
      <c r="R489" s="676"/>
      <c r="S489" s="676"/>
      <c r="T489" s="676"/>
      <c r="U489" s="676"/>
      <c r="V489" s="677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82"/>
      <c r="B490" s="682"/>
      <c r="C490" s="682"/>
      <c r="D490" s="682"/>
      <c r="E490" s="682"/>
      <c r="F490" s="682"/>
      <c r="G490" s="682"/>
      <c r="H490" s="682"/>
      <c r="I490" s="682"/>
      <c r="J490" s="682"/>
      <c r="K490" s="682"/>
      <c r="L490" s="682"/>
      <c r="M490" s="682"/>
      <c r="N490" s="682"/>
      <c r="O490" s="684"/>
      <c r="P490" s="675" t="s">
        <v>80</v>
      </c>
      <c r="Q490" s="676"/>
      <c r="R490" s="676"/>
      <c r="S490" s="676"/>
      <c r="T490" s="676"/>
      <c r="U490" s="676"/>
      <c r="V490" s="677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81" t="s">
        <v>146</v>
      </c>
      <c r="B491" s="682"/>
      <c r="C491" s="682"/>
      <c r="D491" s="682"/>
      <c r="E491" s="682"/>
      <c r="F491" s="682"/>
      <c r="G491" s="682"/>
      <c r="H491" s="682"/>
      <c r="I491" s="682"/>
      <c r="J491" s="682"/>
      <c r="K491" s="682"/>
      <c r="L491" s="682"/>
      <c r="M491" s="682"/>
      <c r="N491" s="682"/>
      <c r="O491" s="682"/>
      <c r="P491" s="682"/>
      <c r="Q491" s="682"/>
      <c r="R491" s="682"/>
      <c r="S491" s="682"/>
      <c r="T491" s="682"/>
      <c r="U491" s="682"/>
      <c r="V491" s="682"/>
      <c r="W491" s="682"/>
      <c r="X491" s="682"/>
      <c r="Y491" s="682"/>
      <c r="Z491" s="682"/>
      <c r="AA491" s="662"/>
      <c r="AB491" s="662"/>
      <c r="AC491" s="662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88">
        <v>4680115883116</v>
      </c>
      <c r="E492" s="689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6" t="s">
        <v>775</v>
      </c>
      <c r="Q492" s="679"/>
      <c r="R492" s="679"/>
      <c r="S492" s="679"/>
      <c r="T492" s="680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88">
        <v>4680115883093</v>
      </c>
      <c r="E493" s="689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7" t="s">
        <v>779</v>
      </c>
      <c r="Q493" s="679"/>
      <c r="R493" s="679"/>
      <c r="S493" s="679"/>
      <c r="T493" s="680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88">
        <v>4680115883109</v>
      </c>
      <c r="E494" s="689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60" t="s">
        <v>783</v>
      </c>
      <c r="Q494" s="679"/>
      <c r="R494" s="679"/>
      <c r="S494" s="679"/>
      <c r="T494" s="680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88">
        <v>4680115886438</v>
      </c>
      <c r="E495" s="689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792" t="s">
        <v>787</v>
      </c>
      <c r="Q495" s="679"/>
      <c r="R495" s="679"/>
      <c r="S495" s="679"/>
      <c r="T495" s="680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88">
        <v>4680115882072</v>
      </c>
      <c r="E496" s="689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60" t="s">
        <v>790</v>
      </c>
      <c r="Q496" s="679"/>
      <c r="R496" s="679"/>
      <c r="S496" s="679"/>
      <c r="T496" s="680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88">
        <v>4680115882072</v>
      </c>
      <c r="E497" s="689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7" t="s">
        <v>792</v>
      </c>
      <c r="Q497" s="679"/>
      <c r="R497" s="679"/>
      <c r="S497" s="679"/>
      <c r="T497" s="680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88">
        <v>4680115882072</v>
      </c>
      <c r="E498" s="689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7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88">
        <v>4680115882102</v>
      </c>
      <c r="E499" s="689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88">
        <v>4680115882102</v>
      </c>
      <c r="E500" s="689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91" t="s">
        <v>799</v>
      </c>
      <c r="Q500" s="679"/>
      <c r="R500" s="679"/>
      <c r="S500" s="679"/>
      <c r="T500" s="680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88">
        <v>4680115882096</v>
      </c>
      <c r="E501" s="689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4"/>
      <c r="V501" s="34"/>
      <c r="W501" s="35" t="s">
        <v>69</v>
      </c>
      <c r="X501" s="669">
        <v>9</v>
      </c>
      <c r="Y501" s="670">
        <f t="shared" si="73"/>
        <v>10.8</v>
      </c>
      <c r="Z501" s="36">
        <f>IFERROR(IF(Y501=0,"",ROUNDUP(Y501/H501,0)*0.00902),"")</f>
        <v>2.7060000000000001E-2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9.5250000000000004</v>
      </c>
      <c r="BN501" s="64">
        <f t="shared" si="75"/>
        <v>11.430000000000001</v>
      </c>
      <c r="BO501" s="64">
        <f t="shared" si="76"/>
        <v>1.893939393939394E-2</v>
      </c>
      <c r="BP501" s="64">
        <f t="shared" si="77"/>
        <v>2.2727272727272728E-2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88">
        <v>4680115882096</v>
      </c>
      <c r="E502" s="689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6" t="s">
        <v>804</v>
      </c>
      <c r="Q502" s="679"/>
      <c r="R502" s="679"/>
      <c r="S502" s="679"/>
      <c r="T502" s="680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88">
        <v>4680115882096</v>
      </c>
      <c r="E503" s="689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2"/>
      <c r="C504" s="682"/>
      <c r="D504" s="682"/>
      <c r="E504" s="682"/>
      <c r="F504" s="682"/>
      <c r="G504" s="682"/>
      <c r="H504" s="682"/>
      <c r="I504" s="682"/>
      <c r="J504" s="682"/>
      <c r="K504" s="682"/>
      <c r="L504" s="682"/>
      <c r="M504" s="682"/>
      <c r="N504" s="682"/>
      <c r="O504" s="684"/>
      <c r="P504" s="675" t="s">
        <v>80</v>
      </c>
      <c r="Q504" s="676"/>
      <c r="R504" s="676"/>
      <c r="S504" s="676"/>
      <c r="T504" s="676"/>
      <c r="U504" s="676"/>
      <c r="V504" s="677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2.5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2.7060000000000001E-2</v>
      </c>
      <c r="AA504" s="672"/>
      <c r="AB504" s="672"/>
      <c r="AC504" s="672"/>
    </row>
    <row r="505" spans="1:68" x14ac:dyDescent="0.2">
      <c r="A505" s="682"/>
      <c r="B505" s="682"/>
      <c r="C505" s="682"/>
      <c r="D505" s="682"/>
      <c r="E505" s="682"/>
      <c r="F505" s="682"/>
      <c r="G505" s="682"/>
      <c r="H505" s="682"/>
      <c r="I505" s="682"/>
      <c r="J505" s="682"/>
      <c r="K505" s="682"/>
      <c r="L505" s="682"/>
      <c r="M505" s="682"/>
      <c r="N505" s="682"/>
      <c r="O505" s="684"/>
      <c r="P505" s="675" t="s">
        <v>80</v>
      </c>
      <c r="Q505" s="676"/>
      <c r="R505" s="676"/>
      <c r="S505" s="676"/>
      <c r="T505" s="676"/>
      <c r="U505" s="676"/>
      <c r="V505" s="677"/>
      <c r="W505" s="37" t="s">
        <v>69</v>
      </c>
      <c r="X505" s="671">
        <f>IFERROR(SUM(X492:X503),"0")</f>
        <v>9</v>
      </c>
      <c r="Y505" s="671">
        <f>IFERROR(SUM(Y492:Y503),"0")</f>
        <v>10.8</v>
      </c>
      <c r="Z505" s="37"/>
      <c r="AA505" s="672"/>
      <c r="AB505" s="672"/>
      <c r="AC505" s="672"/>
    </row>
    <row r="506" spans="1:68" ht="14.25" hidden="1" customHeight="1" x14ac:dyDescent="0.25">
      <c r="A506" s="681" t="s">
        <v>64</v>
      </c>
      <c r="B506" s="682"/>
      <c r="C506" s="682"/>
      <c r="D506" s="682"/>
      <c r="E506" s="682"/>
      <c r="F506" s="682"/>
      <c r="G506" s="682"/>
      <c r="H506" s="682"/>
      <c r="I506" s="682"/>
      <c r="J506" s="682"/>
      <c r="K506" s="682"/>
      <c r="L506" s="682"/>
      <c r="M506" s="682"/>
      <c r="N506" s="682"/>
      <c r="O506" s="682"/>
      <c r="P506" s="682"/>
      <c r="Q506" s="682"/>
      <c r="R506" s="682"/>
      <c r="S506" s="682"/>
      <c r="T506" s="682"/>
      <c r="U506" s="682"/>
      <c r="V506" s="682"/>
      <c r="W506" s="682"/>
      <c r="X506" s="682"/>
      <c r="Y506" s="682"/>
      <c r="Z506" s="682"/>
      <c r="AA506" s="662"/>
      <c r="AB506" s="662"/>
      <c r="AC506" s="662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88">
        <v>4607091383409</v>
      </c>
      <c r="E507" s="689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88">
        <v>4607091383416</v>
      </c>
      <c r="E508" s="689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88">
        <v>4680115883536</v>
      </c>
      <c r="E509" s="689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3"/>
      <c r="B510" s="682"/>
      <c r="C510" s="682"/>
      <c r="D510" s="682"/>
      <c r="E510" s="682"/>
      <c r="F510" s="682"/>
      <c r="G510" s="682"/>
      <c r="H510" s="682"/>
      <c r="I510" s="682"/>
      <c r="J510" s="682"/>
      <c r="K510" s="682"/>
      <c r="L510" s="682"/>
      <c r="M510" s="682"/>
      <c r="N510" s="682"/>
      <c r="O510" s="684"/>
      <c r="P510" s="675" t="s">
        <v>80</v>
      </c>
      <c r="Q510" s="676"/>
      <c r="R510" s="676"/>
      <c r="S510" s="676"/>
      <c r="T510" s="676"/>
      <c r="U510" s="676"/>
      <c r="V510" s="677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82"/>
      <c r="B511" s="682"/>
      <c r="C511" s="682"/>
      <c r="D511" s="682"/>
      <c r="E511" s="682"/>
      <c r="F511" s="682"/>
      <c r="G511" s="682"/>
      <c r="H511" s="682"/>
      <c r="I511" s="682"/>
      <c r="J511" s="682"/>
      <c r="K511" s="682"/>
      <c r="L511" s="682"/>
      <c r="M511" s="682"/>
      <c r="N511" s="682"/>
      <c r="O511" s="684"/>
      <c r="P511" s="675" t="s">
        <v>80</v>
      </c>
      <c r="Q511" s="676"/>
      <c r="R511" s="676"/>
      <c r="S511" s="676"/>
      <c r="T511" s="676"/>
      <c r="U511" s="676"/>
      <c r="V511" s="677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81" t="s">
        <v>172</v>
      </c>
      <c r="B512" s="682"/>
      <c r="C512" s="682"/>
      <c r="D512" s="682"/>
      <c r="E512" s="682"/>
      <c r="F512" s="682"/>
      <c r="G512" s="682"/>
      <c r="H512" s="682"/>
      <c r="I512" s="682"/>
      <c r="J512" s="682"/>
      <c r="K512" s="682"/>
      <c r="L512" s="682"/>
      <c r="M512" s="682"/>
      <c r="N512" s="682"/>
      <c r="O512" s="682"/>
      <c r="P512" s="682"/>
      <c r="Q512" s="682"/>
      <c r="R512" s="682"/>
      <c r="S512" s="682"/>
      <c r="T512" s="682"/>
      <c r="U512" s="682"/>
      <c r="V512" s="682"/>
      <c r="W512" s="682"/>
      <c r="X512" s="682"/>
      <c r="Y512" s="682"/>
      <c r="Z512" s="682"/>
      <c r="AA512" s="662"/>
      <c r="AB512" s="662"/>
      <c r="AC512" s="662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88">
        <v>4680115885035</v>
      </c>
      <c r="E513" s="689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88">
        <v>4680115885936</v>
      </c>
      <c r="E514" s="689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41" t="s">
        <v>820</v>
      </c>
      <c r="Q514" s="679"/>
      <c r="R514" s="679"/>
      <c r="S514" s="679"/>
      <c r="T514" s="680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3"/>
      <c r="B515" s="682"/>
      <c r="C515" s="682"/>
      <c r="D515" s="682"/>
      <c r="E515" s="682"/>
      <c r="F515" s="682"/>
      <c r="G515" s="682"/>
      <c r="H515" s="682"/>
      <c r="I515" s="682"/>
      <c r="J515" s="682"/>
      <c r="K515" s="682"/>
      <c r="L515" s="682"/>
      <c r="M515" s="682"/>
      <c r="N515" s="682"/>
      <c r="O515" s="684"/>
      <c r="P515" s="675" t="s">
        <v>80</v>
      </c>
      <c r="Q515" s="676"/>
      <c r="R515" s="676"/>
      <c r="S515" s="676"/>
      <c r="T515" s="676"/>
      <c r="U515" s="676"/>
      <c r="V515" s="677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82"/>
      <c r="B516" s="682"/>
      <c r="C516" s="682"/>
      <c r="D516" s="682"/>
      <c r="E516" s="682"/>
      <c r="F516" s="682"/>
      <c r="G516" s="682"/>
      <c r="H516" s="682"/>
      <c r="I516" s="682"/>
      <c r="J516" s="682"/>
      <c r="K516" s="682"/>
      <c r="L516" s="682"/>
      <c r="M516" s="682"/>
      <c r="N516" s="682"/>
      <c r="O516" s="684"/>
      <c r="P516" s="675" t="s">
        <v>80</v>
      </c>
      <c r="Q516" s="676"/>
      <c r="R516" s="676"/>
      <c r="S516" s="676"/>
      <c r="T516" s="676"/>
      <c r="U516" s="676"/>
      <c r="V516" s="677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1" t="s">
        <v>821</v>
      </c>
      <c r="B518" s="682"/>
      <c r="C518" s="682"/>
      <c r="D518" s="682"/>
      <c r="E518" s="682"/>
      <c r="F518" s="682"/>
      <c r="G518" s="682"/>
      <c r="H518" s="682"/>
      <c r="I518" s="682"/>
      <c r="J518" s="682"/>
      <c r="K518" s="682"/>
      <c r="L518" s="682"/>
      <c r="M518" s="682"/>
      <c r="N518" s="682"/>
      <c r="O518" s="682"/>
      <c r="P518" s="682"/>
      <c r="Q518" s="682"/>
      <c r="R518" s="682"/>
      <c r="S518" s="682"/>
      <c r="T518" s="682"/>
      <c r="U518" s="682"/>
      <c r="V518" s="682"/>
      <c r="W518" s="682"/>
      <c r="X518" s="682"/>
      <c r="Y518" s="682"/>
      <c r="Z518" s="682"/>
      <c r="AA518" s="664"/>
      <c r="AB518" s="664"/>
      <c r="AC518" s="664"/>
    </row>
    <row r="519" spans="1:68" ht="14.25" hidden="1" customHeight="1" x14ac:dyDescent="0.25">
      <c r="A519" s="681" t="s">
        <v>90</v>
      </c>
      <c r="B519" s="682"/>
      <c r="C519" s="682"/>
      <c r="D519" s="682"/>
      <c r="E519" s="682"/>
      <c r="F519" s="682"/>
      <c r="G519" s="682"/>
      <c r="H519" s="682"/>
      <c r="I519" s="682"/>
      <c r="J519" s="682"/>
      <c r="K519" s="682"/>
      <c r="L519" s="682"/>
      <c r="M519" s="682"/>
      <c r="N519" s="682"/>
      <c r="O519" s="682"/>
      <c r="P519" s="682"/>
      <c r="Q519" s="682"/>
      <c r="R519" s="682"/>
      <c r="S519" s="682"/>
      <c r="T519" s="682"/>
      <c r="U519" s="682"/>
      <c r="V519" s="682"/>
      <c r="W519" s="682"/>
      <c r="X519" s="682"/>
      <c r="Y519" s="682"/>
      <c r="Z519" s="682"/>
      <c r="AA519" s="662"/>
      <c r="AB519" s="662"/>
      <c r="AC519" s="662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88">
        <v>4640242181011</v>
      </c>
      <c r="E520" s="689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8" t="s">
        <v>824</v>
      </c>
      <c r="Q520" s="679"/>
      <c r="R520" s="679"/>
      <c r="S520" s="679"/>
      <c r="T520" s="680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88">
        <v>4640242180441</v>
      </c>
      <c r="E521" s="689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0" t="s">
        <v>828</v>
      </c>
      <c r="Q521" s="679"/>
      <c r="R521" s="679"/>
      <c r="S521" s="679"/>
      <c r="T521" s="680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88">
        <v>4640242180564</v>
      </c>
      <c r="E522" s="689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2" t="s">
        <v>832</v>
      </c>
      <c r="Q522" s="679"/>
      <c r="R522" s="679"/>
      <c r="S522" s="679"/>
      <c r="T522" s="680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88">
        <v>4640242180922</v>
      </c>
      <c r="E523" s="689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812" t="s">
        <v>836</v>
      </c>
      <c r="Q523" s="679"/>
      <c r="R523" s="679"/>
      <c r="S523" s="679"/>
      <c r="T523" s="680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88">
        <v>4640242180038</v>
      </c>
      <c r="E524" s="689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762" t="s">
        <v>840</v>
      </c>
      <c r="Q524" s="679"/>
      <c r="R524" s="679"/>
      <c r="S524" s="679"/>
      <c r="T524" s="680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88">
        <v>4640242181172</v>
      </c>
      <c r="E525" s="689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47" t="s">
        <v>843</v>
      </c>
      <c r="Q525" s="679"/>
      <c r="R525" s="679"/>
      <c r="S525" s="679"/>
      <c r="T525" s="680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3"/>
      <c r="B526" s="682"/>
      <c r="C526" s="682"/>
      <c r="D526" s="682"/>
      <c r="E526" s="682"/>
      <c r="F526" s="682"/>
      <c r="G526" s="682"/>
      <c r="H526" s="682"/>
      <c r="I526" s="682"/>
      <c r="J526" s="682"/>
      <c r="K526" s="682"/>
      <c r="L526" s="682"/>
      <c r="M526" s="682"/>
      <c r="N526" s="682"/>
      <c r="O526" s="684"/>
      <c r="P526" s="675" t="s">
        <v>80</v>
      </c>
      <c r="Q526" s="676"/>
      <c r="R526" s="676"/>
      <c r="S526" s="676"/>
      <c r="T526" s="676"/>
      <c r="U526" s="676"/>
      <c r="V526" s="677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82"/>
      <c r="B527" s="682"/>
      <c r="C527" s="682"/>
      <c r="D527" s="682"/>
      <c r="E527" s="682"/>
      <c r="F527" s="682"/>
      <c r="G527" s="682"/>
      <c r="H527" s="682"/>
      <c r="I527" s="682"/>
      <c r="J527" s="682"/>
      <c r="K527" s="682"/>
      <c r="L527" s="682"/>
      <c r="M527" s="682"/>
      <c r="N527" s="682"/>
      <c r="O527" s="684"/>
      <c r="P527" s="675" t="s">
        <v>80</v>
      </c>
      <c r="Q527" s="676"/>
      <c r="R527" s="676"/>
      <c r="S527" s="676"/>
      <c r="T527" s="676"/>
      <c r="U527" s="676"/>
      <c r="V527" s="677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81" t="s">
        <v>135</v>
      </c>
      <c r="B528" s="682"/>
      <c r="C528" s="682"/>
      <c r="D528" s="682"/>
      <c r="E528" s="682"/>
      <c r="F528" s="682"/>
      <c r="G528" s="682"/>
      <c r="H528" s="682"/>
      <c r="I528" s="682"/>
      <c r="J528" s="682"/>
      <c r="K528" s="682"/>
      <c r="L528" s="682"/>
      <c r="M528" s="682"/>
      <c r="N528" s="682"/>
      <c r="O528" s="682"/>
      <c r="P528" s="682"/>
      <c r="Q528" s="682"/>
      <c r="R528" s="682"/>
      <c r="S528" s="682"/>
      <c r="T528" s="682"/>
      <c r="U528" s="682"/>
      <c r="V528" s="682"/>
      <c r="W528" s="682"/>
      <c r="X528" s="682"/>
      <c r="Y528" s="682"/>
      <c r="Z528" s="682"/>
      <c r="AA528" s="662"/>
      <c r="AB528" s="662"/>
      <c r="AC528" s="662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88">
        <v>4640242180519</v>
      </c>
      <c r="E529" s="689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8" t="s">
        <v>846</v>
      </c>
      <c r="Q529" s="679"/>
      <c r="R529" s="679"/>
      <c r="S529" s="679"/>
      <c r="T529" s="680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88">
        <v>4640242180519</v>
      </c>
      <c r="E530" s="689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874" t="s">
        <v>849</v>
      </c>
      <c r="Q530" s="679"/>
      <c r="R530" s="679"/>
      <c r="S530" s="679"/>
      <c r="T530" s="680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88">
        <v>4640242180526</v>
      </c>
      <c r="E531" s="689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9"/>
      <c r="R531" s="679"/>
      <c r="S531" s="679"/>
      <c r="T531" s="680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88">
        <v>4640242180090</v>
      </c>
      <c r="E532" s="689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3" t="s">
        <v>856</v>
      </c>
      <c r="Q532" s="679"/>
      <c r="R532" s="679"/>
      <c r="S532" s="679"/>
      <c r="T532" s="680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88">
        <v>4640242181363</v>
      </c>
      <c r="E533" s="689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7" t="s">
        <v>860</v>
      </c>
      <c r="Q533" s="679"/>
      <c r="R533" s="679"/>
      <c r="S533" s="679"/>
      <c r="T533" s="680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3"/>
      <c r="B534" s="682"/>
      <c r="C534" s="682"/>
      <c r="D534" s="682"/>
      <c r="E534" s="682"/>
      <c r="F534" s="682"/>
      <c r="G534" s="682"/>
      <c r="H534" s="682"/>
      <c r="I534" s="682"/>
      <c r="J534" s="682"/>
      <c r="K534" s="682"/>
      <c r="L534" s="682"/>
      <c r="M534" s="682"/>
      <c r="N534" s="682"/>
      <c r="O534" s="684"/>
      <c r="P534" s="675" t="s">
        <v>80</v>
      </c>
      <c r="Q534" s="676"/>
      <c r="R534" s="676"/>
      <c r="S534" s="676"/>
      <c r="T534" s="676"/>
      <c r="U534" s="676"/>
      <c r="V534" s="677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82"/>
      <c r="B535" s="682"/>
      <c r="C535" s="682"/>
      <c r="D535" s="682"/>
      <c r="E535" s="682"/>
      <c r="F535" s="682"/>
      <c r="G535" s="682"/>
      <c r="H535" s="682"/>
      <c r="I535" s="682"/>
      <c r="J535" s="682"/>
      <c r="K535" s="682"/>
      <c r="L535" s="682"/>
      <c r="M535" s="682"/>
      <c r="N535" s="682"/>
      <c r="O535" s="684"/>
      <c r="P535" s="675" t="s">
        <v>80</v>
      </c>
      <c r="Q535" s="676"/>
      <c r="R535" s="676"/>
      <c r="S535" s="676"/>
      <c r="T535" s="676"/>
      <c r="U535" s="676"/>
      <c r="V535" s="677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81" t="s">
        <v>146</v>
      </c>
      <c r="B536" s="682"/>
      <c r="C536" s="682"/>
      <c r="D536" s="682"/>
      <c r="E536" s="682"/>
      <c r="F536" s="682"/>
      <c r="G536" s="682"/>
      <c r="H536" s="682"/>
      <c r="I536" s="682"/>
      <c r="J536" s="682"/>
      <c r="K536" s="682"/>
      <c r="L536" s="682"/>
      <c r="M536" s="682"/>
      <c r="N536" s="682"/>
      <c r="O536" s="682"/>
      <c r="P536" s="682"/>
      <c r="Q536" s="682"/>
      <c r="R536" s="682"/>
      <c r="S536" s="682"/>
      <c r="T536" s="682"/>
      <c r="U536" s="682"/>
      <c r="V536" s="682"/>
      <c r="W536" s="682"/>
      <c r="X536" s="682"/>
      <c r="Y536" s="682"/>
      <c r="Z536" s="682"/>
      <c r="AA536" s="662"/>
      <c r="AB536" s="662"/>
      <c r="AC536" s="662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88">
        <v>4640242180816</v>
      </c>
      <c r="E537" s="689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879" t="s">
        <v>863</v>
      </c>
      <c r="Q537" s="679"/>
      <c r="R537" s="679"/>
      <c r="S537" s="679"/>
      <c r="T537" s="680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865</v>
      </c>
      <c r="B538" s="54" t="s">
        <v>866</v>
      </c>
      <c r="C538" s="31">
        <v>4301031244</v>
      </c>
      <c r="D538" s="688">
        <v>4640242180595</v>
      </c>
      <c r="E538" s="689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4" t="s">
        <v>867</v>
      </c>
      <c r="Q538" s="679"/>
      <c r="R538" s="679"/>
      <c r="S538" s="679"/>
      <c r="T538" s="680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88">
        <v>4640242181615</v>
      </c>
      <c r="E539" s="689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9"/>
      <c r="R539" s="679"/>
      <c r="S539" s="679"/>
      <c r="T539" s="680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88">
        <v>4640242181639</v>
      </c>
      <c r="E540" s="689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8" t="s">
        <v>875</v>
      </c>
      <c r="Q540" s="679"/>
      <c r="R540" s="679"/>
      <c r="S540" s="679"/>
      <c r="T540" s="680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88">
        <v>4640242181622</v>
      </c>
      <c r="E541" s="689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1034" t="s">
        <v>879</v>
      </c>
      <c r="Q541" s="679"/>
      <c r="R541" s="679"/>
      <c r="S541" s="679"/>
      <c r="T541" s="680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88">
        <v>4640242180908</v>
      </c>
      <c r="E542" s="689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4" t="s">
        <v>883</v>
      </c>
      <c r="Q542" s="679"/>
      <c r="R542" s="679"/>
      <c r="S542" s="679"/>
      <c r="T542" s="680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88">
        <v>4640242180489</v>
      </c>
      <c r="E543" s="689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27" t="s">
        <v>886</v>
      </c>
      <c r="Q543" s="679"/>
      <c r="R543" s="679"/>
      <c r="S543" s="679"/>
      <c r="T543" s="680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3"/>
      <c r="B544" s="682"/>
      <c r="C544" s="682"/>
      <c r="D544" s="682"/>
      <c r="E544" s="682"/>
      <c r="F544" s="682"/>
      <c r="G544" s="682"/>
      <c r="H544" s="682"/>
      <c r="I544" s="682"/>
      <c r="J544" s="682"/>
      <c r="K544" s="682"/>
      <c r="L544" s="682"/>
      <c r="M544" s="682"/>
      <c r="N544" s="682"/>
      <c r="O544" s="684"/>
      <c r="P544" s="675" t="s">
        <v>80</v>
      </c>
      <c r="Q544" s="676"/>
      <c r="R544" s="676"/>
      <c r="S544" s="676"/>
      <c r="T544" s="676"/>
      <c r="U544" s="676"/>
      <c r="V544" s="677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82"/>
      <c r="B545" s="682"/>
      <c r="C545" s="682"/>
      <c r="D545" s="682"/>
      <c r="E545" s="682"/>
      <c r="F545" s="682"/>
      <c r="G545" s="682"/>
      <c r="H545" s="682"/>
      <c r="I545" s="682"/>
      <c r="J545" s="682"/>
      <c r="K545" s="682"/>
      <c r="L545" s="682"/>
      <c r="M545" s="682"/>
      <c r="N545" s="682"/>
      <c r="O545" s="684"/>
      <c r="P545" s="675" t="s">
        <v>80</v>
      </c>
      <c r="Q545" s="676"/>
      <c r="R545" s="676"/>
      <c r="S545" s="676"/>
      <c r="T545" s="676"/>
      <c r="U545" s="676"/>
      <c r="V545" s="677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81" t="s">
        <v>64</v>
      </c>
      <c r="B546" s="682"/>
      <c r="C546" s="682"/>
      <c r="D546" s="682"/>
      <c r="E546" s="682"/>
      <c r="F546" s="682"/>
      <c r="G546" s="682"/>
      <c r="H546" s="682"/>
      <c r="I546" s="682"/>
      <c r="J546" s="682"/>
      <c r="K546" s="682"/>
      <c r="L546" s="682"/>
      <c r="M546" s="682"/>
      <c r="N546" s="682"/>
      <c r="O546" s="682"/>
      <c r="P546" s="682"/>
      <c r="Q546" s="682"/>
      <c r="R546" s="682"/>
      <c r="S546" s="682"/>
      <c r="T546" s="682"/>
      <c r="U546" s="682"/>
      <c r="V546" s="682"/>
      <c r="W546" s="682"/>
      <c r="X546" s="682"/>
      <c r="Y546" s="682"/>
      <c r="Z546" s="682"/>
      <c r="AA546" s="662"/>
      <c r="AB546" s="662"/>
      <c r="AC546" s="662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88">
        <v>4640242180533</v>
      </c>
      <c r="E547" s="689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9"/>
      <c r="R547" s="679"/>
      <c r="S547" s="679"/>
      <c r="T547" s="680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88">
        <v>4640242180533</v>
      </c>
      <c r="E548" s="689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832" t="s">
        <v>892</v>
      </c>
      <c r="Q548" s="679"/>
      <c r="R548" s="679"/>
      <c r="S548" s="679"/>
      <c r="T548" s="680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88">
        <v>4640242180533</v>
      </c>
      <c r="E549" s="689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9"/>
      <c r="R549" s="679"/>
      <c r="S549" s="679"/>
      <c r="T549" s="680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88">
        <v>4640242180540</v>
      </c>
      <c r="E550" s="689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9"/>
      <c r="R550" s="679"/>
      <c r="S550" s="679"/>
      <c r="T550" s="680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88">
        <v>4640242181233</v>
      </c>
      <c r="E551" s="689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3" t="s">
        <v>900</v>
      </c>
      <c r="Q551" s="679"/>
      <c r="R551" s="679"/>
      <c r="S551" s="679"/>
      <c r="T551" s="680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88">
        <v>4640242181226</v>
      </c>
      <c r="E552" s="689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37" t="s">
        <v>903</v>
      </c>
      <c r="Q552" s="679"/>
      <c r="R552" s="679"/>
      <c r="S552" s="679"/>
      <c r="T552" s="680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3"/>
      <c r="B553" s="682"/>
      <c r="C553" s="682"/>
      <c r="D553" s="682"/>
      <c r="E553" s="682"/>
      <c r="F553" s="682"/>
      <c r="G553" s="682"/>
      <c r="H553" s="682"/>
      <c r="I553" s="682"/>
      <c r="J553" s="682"/>
      <c r="K553" s="682"/>
      <c r="L553" s="682"/>
      <c r="M553" s="682"/>
      <c r="N553" s="682"/>
      <c r="O553" s="684"/>
      <c r="P553" s="675" t="s">
        <v>80</v>
      </c>
      <c r="Q553" s="676"/>
      <c r="R553" s="676"/>
      <c r="S553" s="676"/>
      <c r="T553" s="676"/>
      <c r="U553" s="676"/>
      <c r="V553" s="677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82"/>
      <c r="B554" s="682"/>
      <c r="C554" s="682"/>
      <c r="D554" s="682"/>
      <c r="E554" s="682"/>
      <c r="F554" s="682"/>
      <c r="G554" s="682"/>
      <c r="H554" s="682"/>
      <c r="I554" s="682"/>
      <c r="J554" s="682"/>
      <c r="K554" s="682"/>
      <c r="L554" s="682"/>
      <c r="M554" s="682"/>
      <c r="N554" s="682"/>
      <c r="O554" s="684"/>
      <c r="P554" s="675" t="s">
        <v>80</v>
      </c>
      <c r="Q554" s="676"/>
      <c r="R554" s="676"/>
      <c r="S554" s="676"/>
      <c r="T554" s="676"/>
      <c r="U554" s="676"/>
      <c r="V554" s="677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81" t="s">
        <v>172</v>
      </c>
      <c r="B555" s="682"/>
      <c r="C555" s="682"/>
      <c r="D555" s="682"/>
      <c r="E555" s="682"/>
      <c r="F555" s="682"/>
      <c r="G555" s="682"/>
      <c r="H555" s="682"/>
      <c r="I555" s="682"/>
      <c r="J555" s="682"/>
      <c r="K555" s="682"/>
      <c r="L555" s="682"/>
      <c r="M555" s="682"/>
      <c r="N555" s="682"/>
      <c r="O555" s="682"/>
      <c r="P555" s="682"/>
      <c r="Q555" s="682"/>
      <c r="R555" s="682"/>
      <c r="S555" s="682"/>
      <c r="T555" s="682"/>
      <c r="U555" s="682"/>
      <c r="V555" s="682"/>
      <c r="W555" s="682"/>
      <c r="X555" s="682"/>
      <c r="Y555" s="682"/>
      <c r="Z555" s="682"/>
      <c r="AA555" s="662"/>
      <c r="AB555" s="662"/>
      <c r="AC555" s="662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88">
        <v>4640242180120</v>
      </c>
      <c r="E556" s="689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31" t="s">
        <v>906</v>
      </c>
      <c r="Q556" s="679"/>
      <c r="R556" s="679"/>
      <c r="S556" s="679"/>
      <c r="T556" s="680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88">
        <v>4640242180120</v>
      </c>
      <c r="E557" s="689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0" t="s">
        <v>909</v>
      </c>
      <c r="Q557" s="679"/>
      <c r="R557" s="679"/>
      <c r="S557" s="679"/>
      <c r="T557" s="680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88">
        <v>4640242180120</v>
      </c>
      <c r="E558" s="689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8" t="s">
        <v>911</v>
      </c>
      <c r="Q558" s="679"/>
      <c r="R558" s="679"/>
      <c r="S558" s="679"/>
      <c r="T558" s="680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88">
        <v>4640242180137</v>
      </c>
      <c r="E559" s="689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9"/>
      <c r="R559" s="679"/>
      <c r="S559" s="679"/>
      <c r="T559" s="680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88">
        <v>4640242180137</v>
      </c>
      <c r="E560" s="689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5" t="s">
        <v>917</v>
      </c>
      <c r="Q560" s="679"/>
      <c r="R560" s="679"/>
      <c r="S560" s="679"/>
      <c r="T560" s="680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88">
        <v>4640242180137</v>
      </c>
      <c r="E561" s="689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9"/>
      <c r="R561" s="679"/>
      <c r="S561" s="679"/>
      <c r="T561" s="680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3"/>
      <c r="B562" s="682"/>
      <c r="C562" s="682"/>
      <c r="D562" s="682"/>
      <c r="E562" s="682"/>
      <c r="F562" s="682"/>
      <c r="G562" s="682"/>
      <c r="H562" s="682"/>
      <c r="I562" s="682"/>
      <c r="J562" s="682"/>
      <c r="K562" s="682"/>
      <c r="L562" s="682"/>
      <c r="M562" s="682"/>
      <c r="N562" s="682"/>
      <c r="O562" s="684"/>
      <c r="P562" s="675" t="s">
        <v>80</v>
      </c>
      <c r="Q562" s="676"/>
      <c r="R562" s="676"/>
      <c r="S562" s="676"/>
      <c r="T562" s="676"/>
      <c r="U562" s="676"/>
      <c r="V562" s="677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82"/>
      <c r="B563" s="682"/>
      <c r="C563" s="682"/>
      <c r="D563" s="682"/>
      <c r="E563" s="682"/>
      <c r="F563" s="682"/>
      <c r="G563" s="682"/>
      <c r="H563" s="682"/>
      <c r="I563" s="682"/>
      <c r="J563" s="682"/>
      <c r="K563" s="682"/>
      <c r="L563" s="682"/>
      <c r="M563" s="682"/>
      <c r="N563" s="682"/>
      <c r="O563" s="684"/>
      <c r="P563" s="675" t="s">
        <v>80</v>
      </c>
      <c r="Q563" s="676"/>
      <c r="R563" s="676"/>
      <c r="S563" s="676"/>
      <c r="T563" s="676"/>
      <c r="U563" s="676"/>
      <c r="V563" s="677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1" t="s">
        <v>920</v>
      </c>
      <c r="B564" s="682"/>
      <c r="C564" s="682"/>
      <c r="D564" s="682"/>
      <c r="E564" s="682"/>
      <c r="F564" s="682"/>
      <c r="G564" s="682"/>
      <c r="H564" s="682"/>
      <c r="I564" s="682"/>
      <c r="J564" s="682"/>
      <c r="K564" s="682"/>
      <c r="L564" s="682"/>
      <c r="M564" s="682"/>
      <c r="N564" s="682"/>
      <c r="O564" s="682"/>
      <c r="P564" s="682"/>
      <c r="Q564" s="682"/>
      <c r="R564" s="682"/>
      <c r="S564" s="682"/>
      <c r="T564" s="682"/>
      <c r="U564" s="682"/>
      <c r="V564" s="682"/>
      <c r="W564" s="682"/>
      <c r="X564" s="682"/>
      <c r="Y564" s="682"/>
      <c r="Z564" s="682"/>
      <c r="AA564" s="664"/>
      <c r="AB564" s="664"/>
      <c r="AC564" s="664"/>
    </row>
    <row r="565" spans="1:68" ht="14.25" hidden="1" customHeight="1" x14ac:dyDescent="0.25">
      <c r="A565" s="681" t="s">
        <v>90</v>
      </c>
      <c r="B565" s="682"/>
      <c r="C565" s="682"/>
      <c r="D565" s="682"/>
      <c r="E565" s="682"/>
      <c r="F565" s="682"/>
      <c r="G565" s="682"/>
      <c r="H565" s="682"/>
      <c r="I565" s="682"/>
      <c r="J565" s="682"/>
      <c r="K565" s="682"/>
      <c r="L565" s="682"/>
      <c r="M565" s="682"/>
      <c r="N565" s="682"/>
      <c r="O565" s="682"/>
      <c r="P565" s="682"/>
      <c r="Q565" s="682"/>
      <c r="R565" s="682"/>
      <c r="S565" s="682"/>
      <c r="T565" s="682"/>
      <c r="U565" s="682"/>
      <c r="V565" s="682"/>
      <c r="W565" s="682"/>
      <c r="X565" s="682"/>
      <c r="Y565" s="682"/>
      <c r="Z565" s="682"/>
      <c r="AA565" s="662"/>
      <c r="AB565" s="662"/>
      <c r="AC565" s="662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88">
        <v>4640242180045</v>
      </c>
      <c r="E566" s="689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3" t="s">
        <v>923</v>
      </c>
      <c r="Q566" s="679"/>
      <c r="R566" s="679"/>
      <c r="S566" s="679"/>
      <c r="T566" s="680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88">
        <v>4640242180601</v>
      </c>
      <c r="E567" s="689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40" t="s">
        <v>927</v>
      </c>
      <c r="Q567" s="679"/>
      <c r="R567" s="679"/>
      <c r="S567" s="679"/>
      <c r="T567" s="680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3"/>
      <c r="B568" s="682"/>
      <c r="C568" s="682"/>
      <c r="D568" s="682"/>
      <c r="E568" s="682"/>
      <c r="F568" s="682"/>
      <c r="G568" s="682"/>
      <c r="H568" s="682"/>
      <c r="I568" s="682"/>
      <c r="J568" s="682"/>
      <c r="K568" s="682"/>
      <c r="L568" s="682"/>
      <c r="M568" s="682"/>
      <c r="N568" s="682"/>
      <c r="O568" s="684"/>
      <c r="P568" s="675" t="s">
        <v>80</v>
      </c>
      <c r="Q568" s="676"/>
      <c r="R568" s="676"/>
      <c r="S568" s="676"/>
      <c r="T568" s="676"/>
      <c r="U568" s="676"/>
      <c r="V568" s="677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82"/>
      <c r="B569" s="682"/>
      <c r="C569" s="682"/>
      <c r="D569" s="682"/>
      <c r="E569" s="682"/>
      <c r="F569" s="682"/>
      <c r="G569" s="682"/>
      <c r="H569" s="682"/>
      <c r="I569" s="682"/>
      <c r="J569" s="682"/>
      <c r="K569" s="682"/>
      <c r="L569" s="682"/>
      <c r="M569" s="682"/>
      <c r="N569" s="682"/>
      <c r="O569" s="684"/>
      <c r="P569" s="675" t="s">
        <v>80</v>
      </c>
      <c r="Q569" s="676"/>
      <c r="R569" s="676"/>
      <c r="S569" s="676"/>
      <c r="T569" s="676"/>
      <c r="U569" s="676"/>
      <c r="V569" s="677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81" t="s">
        <v>135</v>
      </c>
      <c r="B570" s="682"/>
      <c r="C570" s="682"/>
      <c r="D570" s="682"/>
      <c r="E570" s="682"/>
      <c r="F570" s="682"/>
      <c r="G570" s="682"/>
      <c r="H570" s="682"/>
      <c r="I570" s="682"/>
      <c r="J570" s="682"/>
      <c r="K570" s="682"/>
      <c r="L570" s="682"/>
      <c r="M570" s="682"/>
      <c r="N570" s="682"/>
      <c r="O570" s="682"/>
      <c r="P570" s="682"/>
      <c r="Q570" s="682"/>
      <c r="R570" s="682"/>
      <c r="S570" s="682"/>
      <c r="T570" s="682"/>
      <c r="U570" s="682"/>
      <c r="V570" s="682"/>
      <c r="W570" s="682"/>
      <c r="X570" s="682"/>
      <c r="Y570" s="682"/>
      <c r="Z570" s="682"/>
      <c r="AA570" s="662"/>
      <c r="AB570" s="662"/>
      <c r="AC570" s="662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88">
        <v>4640242180090</v>
      </c>
      <c r="E571" s="689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5" t="s">
        <v>931</v>
      </c>
      <c r="Q571" s="679"/>
      <c r="R571" s="679"/>
      <c r="S571" s="679"/>
      <c r="T571" s="680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3"/>
      <c r="B572" s="682"/>
      <c r="C572" s="682"/>
      <c r="D572" s="682"/>
      <c r="E572" s="682"/>
      <c r="F572" s="682"/>
      <c r="G572" s="682"/>
      <c r="H572" s="682"/>
      <c r="I572" s="682"/>
      <c r="J572" s="682"/>
      <c r="K572" s="682"/>
      <c r="L572" s="682"/>
      <c r="M572" s="682"/>
      <c r="N572" s="682"/>
      <c r="O572" s="684"/>
      <c r="P572" s="675" t="s">
        <v>80</v>
      </c>
      <c r="Q572" s="676"/>
      <c r="R572" s="676"/>
      <c r="S572" s="676"/>
      <c r="T572" s="676"/>
      <c r="U572" s="676"/>
      <c r="V572" s="677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82"/>
      <c r="B573" s="682"/>
      <c r="C573" s="682"/>
      <c r="D573" s="682"/>
      <c r="E573" s="682"/>
      <c r="F573" s="682"/>
      <c r="G573" s="682"/>
      <c r="H573" s="682"/>
      <c r="I573" s="682"/>
      <c r="J573" s="682"/>
      <c r="K573" s="682"/>
      <c r="L573" s="682"/>
      <c r="M573" s="682"/>
      <c r="N573" s="682"/>
      <c r="O573" s="684"/>
      <c r="P573" s="675" t="s">
        <v>80</v>
      </c>
      <c r="Q573" s="676"/>
      <c r="R573" s="676"/>
      <c r="S573" s="676"/>
      <c r="T573" s="676"/>
      <c r="U573" s="676"/>
      <c r="V573" s="677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81" t="s">
        <v>146</v>
      </c>
      <c r="B574" s="682"/>
      <c r="C574" s="682"/>
      <c r="D574" s="682"/>
      <c r="E574" s="682"/>
      <c r="F574" s="682"/>
      <c r="G574" s="682"/>
      <c r="H574" s="682"/>
      <c r="I574" s="682"/>
      <c r="J574" s="682"/>
      <c r="K574" s="682"/>
      <c r="L574" s="682"/>
      <c r="M574" s="682"/>
      <c r="N574" s="682"/>
      <c r="O574" s="682"/>
      <c r="P574" s="682"/>
      <c r="Q574" s="682"/>
      <c r="R574" s="682"/>
      <c r="S574" s="682"/>
      <c r="T574" s="682"/>
      <c r="U574" s="682"/>
      <c r="V574" s="682"/>
      <c r="W574" s="682"/>
      <c r="X574" s="682"/>
      <c r="Y574" s="682"/>
      <c r="Z574" s="682"/>
      <c r="AA574" s="662"/>
      <c r="AB574" s="662"/>
      <c r="AC574" s="662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88">
        <v>4640242180076</v>
      </c>
      <c r="E575" s="689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9"/>
      <c r="R575" s="679"/>
      <c r="S575" s="679"/>
      <c r="T575" s="680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3"/>
      <c r="B576" s="682"/>
      <c r="C576" s="682"/>
      <c r="D576" s="682"/>
      <c r="E576" s="682"/>
      <c r="F576" s="682"/>
      <c r="G576" s="682"/>
      <c r="H576" s="682"/>
      <c r="I576" s="682"/>
      <c r="J576" s="682"/>
      <c r="K576" s="682"/>
      <c r="L576" s="682"/>
      <c r="M576" s="682"/>
      <c r="N576" s="682"/>
      <c r="O576" s="684"/>
      <c r="P576" s="675" t="s">
        <v>80</v>
      </c>
      <c r="Q576" s="676"/>
      <c r="R576" s="676"/>
      <c r="S576" s="676"/>
      <c r="T576" s="676"/>
      <c r="U576" s="676"/>
      <c r="V576" s="677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82"/>
      <c r="B577" s="682"/>
      <c r="C577" s="682"/>
      <c r="D577" s="682"/>
      <c r="E577" s="682"/>
      <c r="F577" s="682"/>
      <c r="G577" s="682"/>
      <c r="H577" s="682"/>
      <c r="I577" s="682"/>
      <c r="J577" s="682"/>
      <c r="K577" s="682"/>
      <c r="L577" s="682"/>
      <c r="M577" s="682"/>
      <c r="N577" s="682"/>
      <c r="O577" s="684"/>
      <c r="P577" s="675" t="s">
        <v>80</v>
      </c>
      <c r="Q577" s="676"/>
      <c r="R577" s="676"/>
      <c r="S577" s="676"/>
      <c r="T577" s="676"/>
      <c r="U577" s="676"/>
      <c r="V577" s="677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4"/>
      <c r="B578" s="682"/>
      <c r="C578" s="682"/>
      <c r="D578" s="682"/>
      <c r="E578" s="682"/>
      <c r="F578" s="682"/>
      <c r="G578" s="682"/>
      <c r="H578" s="682"/>
      <c r="I578" s="682"/>
      <c r="J578" s="682"/>
      <c r="K578" s="682"/>
      <c r="L578" s="682"/>
      <c r="M578" s="682"/>
      <c r="N578" s="682"/>
      <c r="O578" s="845"/>
      <c r="P578" s="773" t="s">
        <v>937</v>
      </c>
      <c r="Q578" s="774"/>
      <c r="R578" s="774"/>
      <c r="S578" s="774"/>
      <c r="T578" s="774"/>
      <c r="U578" s="774"/>
      <c r="V578" s="775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2822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2890.2799999999997</v>
      </c>
      <c r="Z578" s="37"/>
      <c r="AA578" s="672"/>
      <c r="AB578" s="672"/>
      <c r="AC578" s="672"/>
    </row>
    <row r="579" spans="1:32" x14ac:dyDescent="0.2">
      <c r="A579" s="682"/>
      <c r="B579" s="682"/>
      <c r="C579" s="682"/>
      <c r="D579" s="682"/>
      <c r="E579" s="682"/>
      <c r="F579" s="682"/>
      <c r="G579" s="682"/>
      <c r="H579" s="682"/>
      <c r="I579" s="682"/>
      <c r="J579" s="682"/>
      <c r="K579" s="682"/>
      <c r="L579" s="682"/>
      <c r="M579" s="682"/>
      <c r="N579" s="682"/>
      <c r="O579" s="845"/>
      <c r="P579" s="773" t="s">
        <v>938</v>
      </c>
      <c r="Q579" s="774"/>
      <c r="R579" s="774"/>
      <c r="S579" s="774"/>
      <c r="T579" s="774"/>
      <c r="U579" s="774"/>
      <c r="V579" s="775"/>
      <c r="W579" s="37" t="s">
        <v>69</v>
      </c>
      <c r="X579" s="671">
        <f>IFERROR(SUM(BM22:BM575),"0")</f>
        <v>2987.3006807963284</v>
      </c>
      <c r="Y579" s="671">
        <f>IFERROR(SUM(BN22:BN575),"0")</f>
        <v>3059.5559999999996</v>
      </c>
      <c r="Z579" s="37"/>
      <c r="AA579" s="672"/>
      <c r="AB579" s="672"/>
      <c r="AC579" s="672"/>
    </row>
    <row r="580" spans="1:32" x14ac:dyDescent="0.2">
      <c r="A580" s="682"/>
      <c r="B580" s="682"/>
      <c r="C580" s="682"/>
      <c r="D580" s="682"/>
      <c r="E580" s="682"/>
      <c r="F580" s="682"/>
      <c r="G580" s="682"/>
      <c r="H580" s="682"/>
      <c r="I580" s="682"/>
      <c r="J580" s="682"/>
      <c r="K580" s="682"/>
      <c r="L580" s="682"/>
      <c r="M580" s="682"/>
      <c r="N580" s="682"/>
      <c r="O580" s="845"/>
      <c r="P580" s="773" t="s">
        <v>939</v>
      </c>
      <c r="Q580" s="774"/>
      <c r="R580" s="774"/>
      <c r="S580" s="774"/>
      <c r="T580" s="774"/>
      <c r="U580" s="774"/>
      <c r="V580" s="775"/>
      <c r="W580" s="37" t="s">
        <v>940</v>
      </c>
      <c r="X580" s="38">
        <f>ROUNDUP(SUM(BO22:BO575),0)</f>
        <v>6</v>
      </c>
      <c r="Y580" s="38">
        <f>ROUNDUP(SUM(BP22:BP575),0)</f>
        <v>6</v>
      </c>
      <c r="Z580" s="37"/>
      <c r="AA580" s="672"/>
      <c r="AB580" s="672"/>
      <c r="AC580" s="672"/>
    </row>
    <row r="581" spans="1:32" x14ac:dyDescent="0.2">
      <c r="A581" s="682"/>
      <c r="B581" s="682"/>
      <c r="C581" s="682"/>
      <c r="D581" s="682"/>
      <c r="E581" s="682"/>
      <c r="F581" s="682"/>
      <c r="G581" s="682"/>
      <c r="H581" s="682"/>
      <c r="I581" s="682"/>
      <c r="J581" s="682"/>
      <c r="K581" s="682"/>
      <c r="L581" s="682"/>
      <c r="M581" s="682"/>
      <c r="N581" s="682"/>
      <c r="O581" s="845"/>
      <c r="P581" s="773" t="s">
        <v>941</v>
      </c>
      <c r="Q581" s="774"/>
      <c r="R581" s="774"/>
      <c r="S581" s="774"/>
      <c r="T581" s="774"/>
      <c r="U581" s="774"/>
      <c r="V581" s="775"/>
      <c r="W581" s="37" t="s">
        <v>69</v>
      </c>
      <c r="X581" s="671">
        <f>GrossWeightTotal+PalletQtyTotal*25</f>
        <v>3137.3006807963284</v>
      </c>
      <c r="Y581" s="671">
        <f>GrossWeightTotalR+PalletQtyTotalR*25</f>
        <v>3209.5559999999996</v>
      </c>
      <c r="Z581" s="37"/>
      <c r="AA581" s="672"/>
      <c r="AB581" s="672"/>
      <c r="AC581" s="672"/>
    </row>
    <row r="582" spans="1:32" x14ac:dyDescent="0.2">
      <c r="A582" s="682"/>
      <c r="B582" s="682"/>
      <c r="C582" s="682"/>
      <c r="D582" s="682"/>
      <c r="E582" s="682"/>
      <c r="F582" s="682"/>
      <c r="G582" s="682"/>
      <c r="H582" s="682"/>
      <c r="I582" s="682"/>
      <c r="J582" s="682"/>
      <c r="K582" s="682"/>
      <c r="L582" s="682"/>
      <c r="M582" s="682"/>
      <c r="N582" s="682"/>
      <c r="O582" s="845"/>
      <c r="P582" s="773" t="s">
        <v>942</v>
      </c>
      <c r="Q582" s="774"/>
      <c r="R582" s="774"/>
      <c r="S582" s="774"/>
      <c r="T582" s="774"/>
      <c r="U582" s="774"/>
      <c r="V582" s="775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562.86351469880867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578</v>
      </c>
      <c r="Z582" s="37"/>
      <c r="AA582" s="672"/>
      <c r="AB582" s="672"/>
      <c r="AC582" s="672"/>
    </row>
    <row r="583" spans="1:32" ht="14.25" hidden="1" customHeight="1" x14ac:dyDescent="0.2">
      <c r="A583" s="682"/>
      <c r="B583" s="682"/>
      <c r="C583" s="682"/>
      <c r="D583" s="682"/>
      <c r="E583" s="682"/>
      <c r="F583" s="682"/>
      <c r="G583" s="682"/>
      <c r="H583" s="682"/>
      <c r="I583" s="682"/>
      <c r="J583" s="682"/>
      <c r="K583" s="682"/>
      <c r="L583" s="682"/>
      <c r="M583" s="682"/>
      <c r="N583" s="682"/>
      <c r="O583" s="845"/>
      <c r="P583" s="773" t="s">
        <v>943</v>
      </c>
      <c r="Q583" s="774"/>
      <c r="R583" s="774"/>
      <c r="S583" s="774"/>
      <c r="T583" s="774"/>
      <c r="U583" s="774"/>
      <c r="V583" s="775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6.1336499999999994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1" t="s">
        <v>63</v>
      </c>
      <c r="C585" s="686" t="s">
        <v>88</v>
      </c>
      <c r="D585" s="813"/>
      <c r="E585" s="813"/>
      <c r="F585" s="813"/>
      <c r="G585" s="813"/>
      <c r="H585" s="814"/>
      <c r="I585" s="686" t="s">
        <v>288</v>
      </c>
      <c r="J585" s="813"/>
      <c r="K585" s="813"/>
      <c r="L585" s="813"/>
      <c r="M585" s="813"/>
      <c r="N585" s="813"/>
      <c r="O585" s="813"/>
      <c r="P585" s="813"/>
      <c r="Q585" s="813"/>
      <c r="R585" s="813"/>
      <c r="S585" s="813"/>
      <c r="T585" s="813"/>
      <c r="U585" s="814"/>
      <c r="V585" s="686" t="s">
        <v>565</v>
      </c>
      <c r="W585" s="814"/>
      <c r="X585" s="686" t="s">
        <v>646</v>
      </c>
      <c r="Y585" s="813"/>
      <c r="Z585" s="813"/>
      <c r="AA585" s="814"/>
      <c r="AB585" s="661" t="s">
        <v>721</v>
      </c>
      <c r="AC585" s="686" t="s">
        <v>821</v>
      </c>
      <c r="AD585" s="814"/>
      <c r="AF585" s="663"/>
    </row>
    <row r="586" spans="1:32" ht="14.25" customHeight="1" thickTop="1" x14ac:dyDescent="0.2">
      <c r="A586" s="828" t="s">
        <v>946</v>
      </c>
      <c r="B586" s="686" t="s">
        <v>63</v>
      </c>
      <c r="C586" s="686" t="s">
        <v>89</v>
      </c>
      <c r="D586" s="686" t="s">
        <v>112</v>
      </c>
      <c r="E586" s="686" t="s">
        <v>180</v>
      </c>
      <c r="F586" s="686" t="s">
        <v>211</v>
      </c>
      <c r="G586" s="686" t="s">
        <v>256</v>
      </c>
      <c r="H586" s="686" t="s">
        <v>88</v>
      </c>
      <c r="I586" s="686" t="s">
        <v>289</v>
      </c>
      <c r="J586" s="686" t="s">
        <v>317</v>
      </c>
      <c r="K586" s="686" t="s">
        <v>378</v>
      </c>
      <c r="L586" s="686" t="s">
        <v>403</v>
      </c>
      <c r="M586" s="686" t="s">
        <v>421</v>
      </c>
      <c r="N586" s="663"/>
      <c r="O586" s="686" t="s">
        <v>425</v>
      </c>
      <c r="P586" s="686" t="s">
        <v>434</v>
      </c>
      <c r="Q586" s="686" t="s">
        <v>450</v>
      </c>
      <c r="R586" s="686" t="s">
        <v>460</v>
      </c>
      <c r="S586" s="686" t="s">
        <v>467</v>
      </c>
      <c r="T586" s="686" t="s">
        <v>475</v>
      </c>
      <c r="U586" s="686" t="s">
        <v>552</v>
      </c>
      <c r="V586" s="686" t="s">
        <v>566</v>
      </c>
      <c r="W586" s="686" t="s">
        <v>607</v>
      </c>
      <c r="X586" s="686" t="s">
        <v>647</v>
      </c>
      <c r="Y586" s="686" t="s">
        <v>686</v>
      </c>
      <c r="Z586" s="686" t="s">
        <v>706</v>
      </c>
      <c r="AA586" s="686" t="s">
        <v>714</v>
      </c>
      <c r="AB586" s="686" t="s">
        <v>721</v>
      </c>
      <c r="AC586" s="686" t="s">
        <v>821</v>
      </c>
      <c r="AD586" s="686" t="s">
        <v>920</v>
      </c>
      <c r="AF586" s="663"/>
    </row>
    <row r="587" spans="1:32" ht="13.5" customHeight="1" thickBot="1" x14ac:dyDescent="0.25">
      <c r="A587" s="829"/>
      <c r="B587" s="687"/>
      <c r="C587" s="687"/>
      <c r="D587" s="687"/>
      <c r="E587" s="687"/>
      <c r="F587" s="687"/>
      <c r="G587" s="687"/>
      <c r="H587" s="687"/>
      <c r="I587" s="687"/>
      <c r="J587" s="687"/>
      <c r="K587" s="687"/>
      <c r="L587" s="687"/>
      <c r="M587" s="687"/>
      <c r="N587" s="663"/>
      <c r="O587" s="687"/>
      <c r="P587" s="687"/>
      <c r="Q587" s="687"/>
      <c r="R587" s="687"/>
      <c r="S587" s="687"/>
      <c r="T587" s="687"/>
      <c r="U587" s="687"/>
      <c r="V587" s="687"/>
      <c r="W587" s="687"/>
      <c r="X587" s="687"/>
      <c r="Y587" s="687"/>
      <c r="Z587" s="687"/>
      <c r="AA587" s="687"/>
      <c r="AB587" s="687"/>
      <c r="AC587" s="687"/>
      <c r="AD587" s="687"/>
      <c r="AF587" s="663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96.4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351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313.8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138.9</v>
      </c>
      <c r="G588" s="46">
        <f>IFERROR(Y137*1,"0")+IFERROR(Y138*1,"0")+IFERROR(Y142*1,"0")+IFERROR(Y143*1,"0")+IFERROR(Y147*1,"0")+IFERROR(Y148*1,"0")</f>
        <v>90.48</v>
      </c>
      <c r="H588" s="46">
        <f>IFERROR(Y153*1,"0")+IFERROR(Y157*1,"0")+IFERROR(Y158*1,"0")+IFERROR(Y159*1,"0")+IFERROR(Y160*1,"0")+IFERROR(Y164*1,"0")+IFERROR(Y165*1,"0")</f>
        <v>73</v>
      </c>
      <c r="I588" s="46">
        <f>IFERROR(Y171*1,"0")+IFERROR(Y175*1,"0")+IFERROR(Y176*1,"0")+IFERROR(Y177*1,"0")+IFERROR(Y178*1,"0")+IFERROR(Y179*1,"0")+IFERROR(Y180*1,"0")+IFERROR(Y181*1,"0")+IFERROR(Y182*1,"0")+IFERROR(Y183*1,"0")</f>
        <v>86.100000000000009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138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3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9.6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10.5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915.6</v>
      </c>
      <c r="U588" s="46">
        <f>IFERROR(Y349*1,"0")+IFERROR(Y353*1,"0")+IFERROR(Y354*1,"0")+IFERROR(Y355*1,"0")</f>
        <v>68.100000000000009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579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4.2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15.600000000000001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3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5"/>
        <filter val="1,67"/>
        <filter val="1,90"/>
        <filter val="10,00"/>
        <filter val="11,25"/>
        <filter val="11,43"/>
        <filter val="111,00"/>
        <filter val="12,00"/>
        <filter val="12,25"/>
        <filter val="135,00"/>
        <filter val="14,00"/>
        <filter val="140,00"/>
        <filter val="15,33"/>
        <filter val="155,00"/>
        <filter val="160,00"/>
        <filter val="17,00"/>
        <filter val="17,50"/>
        <filter val="17,54"/>
        <filter val="18,00"/>
        <filter val="194,00"/>
        <filter val="2 822,00"/>
        <filter val="2 987,30"/>
        <filter val="2,00"/>
        <filter val="2,50"/>
        <filter val="20,00"/>
        <filter val="206,00"/>
        <filter val="21,00"/>
        <filter val="21,78"/>
        <filter val="22,00"/>
        <filter val="22,96"/>
        <filter val="24,00"/>
        <filter val="28,00"/>
        <filter val="28,57"/>
        <filter val="29,07"/>
        <filter val="3 137,30"/>
        <filter val="3,00"/>
        <filter val="3,33"/>
        <filter val="3,53"/>
        <filter val="3,75"/>
        <filter val="31,85"/>
        <filter val="32,00"/>
        <filter val="32,96"/>
        <filter val="33,47"/>
        <filter val="35,00"/>
        <filter val="36,00"/>
        <filter val="38,00"/>
        <filter val="38,10"/>
        <filter val="4,00"/>
        <filter val="4,76"/>
        <filter val="40,00"/>
        <filter val="42,00"/>
        <filter val="449,00"/>
        <filter val="48,40"/>
        <filter val="49,00"/>
        <filter val="492,00"/>
        <filter val="5,00"/>
        <filter val="5,93"/>
        <filter val="50,00"/>
        <filter val="54,00"/>
        <filter val="562,86"/>
        <filter val="6"/>
        <filter val="6,00"/>
        <filter val="6,44"/>
        <filter val="6,67"/>
        <filter val="60,00"/>
        <filter val="62,00"/>
        <filter val="655,00"/>
        <filter val="69,00"/>
        <filter val="7,00"/>
        <filter val="7,69"/>
        <filter val="74,00"/>
        <filter val="78,00"/>
        <filter val="79,00"/>
        <filter val="83,97"/>
        <filter val="84,00"/>
        <filter val="9,00"/>
        <filter val="95,00"/>
        <filter val="98,00"/>
      </filters>
    </filterColumn>
    <filterColumn colId="29" showButton="0"/>
    <filterColumn colId="30" showButton="0"/>
  </autoFilter>
  <mergeCells count="1038">
    <mergeCell ref="D17:E18"/>
    <mergeCell ref="D344:E344"/>
    <mergeCell ref="P527:V527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07:T307"/>
    <mergeCell ref="P444:T444"/>
    <mergeCell ref="P365:T365"/>
    <mergeCell ref="P581:V581"/>
    <mergeCell ref="R586:R587"/>
    <mergeCell ref="T586:T587"/>
    <mergeCell ref="A44:O45"/>
    <mergeCell ref="D522:E522"/>
    <mergeCell ref="D571:E571"/>
    <mergeCell ref="P60:T60"/>
    <mergeCell ref="D552:E552"/>
    <mergeCell ref="D239:E239"/>
    <mergeCell ref="D95:E95"/>
    <mergeCell ref="D266:E266"/>
    <mergeCell ref="D537:E537"/>
    <mergeCell ref="U17:V17"/>
    <mergeCell ref="Y17:Y18"/>
    <mergeCell ref="D331:E331"/>
    <mergeCell ref="P372:V372"/>
    <mergeCell ref="P124:T124"/>
    <mergeCell ref="D355:E355"/>
    <mergeCell ref="D97:E97"/>
    <mergeCell ref="D268:E268"/>
    <mergeCell ref="D566:E566"/>
    <mergeCell ref="P126:T126"/>
    <mergeCell ref="A484:Z484"/>
    <mergeCell ref="A149:O150"/>
    <mergeCell ref="D407:E407"/>
    <mergeCell ref="P499:T499"/>
    <mergeCell ref="A447:O448"/>
    <mergeCell ref="A555:Z555"/>
    <mergeCell ref="P69:V69"/>
    <mergeCell ref="P140:V140"/>
    <mergeCell ref="A136:Z136"/>
    <mergeCell ref="A21:Z21"/>
    <mergeCell ref="A192:Z192"/>
    <mergeCell ref="P311:V311"/>
    <mergeCell ref="A57:Z57"/>
    <mergeCell ref="Q6:R6"/>
    <mergeCell ref="P200:T200"/>
    <mergeCell ref="A385:O386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D547:E547"/>
    <mergeCell ref="A83:O84"/>
    <mergeCell ref="A536:Z536"/>
    <mergeCell ref="D468:E468"/>
    <mergeCell ref="N17:N18"/>
    <mergeCell ref="D49:E49"/>
    <mergeCell ref="P22:T22"/>
    <mergeCell ref="D65:E65"/>
    <mergeCell ref="P193:T193"/>
    <mergeCell ref="A462:O463"/>
    <mergeCell ref="P314:T314"/>
    <mergeCell ref="D428:E428"/>
    <mergeCell ref="P236:V236"/>
    <mergeCell ref="A359:Z359"/>
    <mergeCell ref="A517:Z517"/>
    <mergeCell ref="Q5:R5"/>
    <mergeCell ref="D120:E120"/>
    <mergeCell ref="F17:F18"/>
    <mergeCell ref="P72:T72"/>
    <mergeCell ref="P199:T199"/>
    <mergeCell ref="P290:V290"/>
    <mergeCell ref="P370:T370"/>
    <mergeCell ref="D107:E107"/>
    <mergeCell ref="D478:E478"/>
    <mergeCell ref="P497:T497"/>
    <mergeCell ref="D234:E234"/>
    <mergeCell ref="P288:T288"/>
    <mergeCell ref="D405:E405"/>
    <mergeCell ref="A408:O409"/>
    <mergeCell ref="P65:T65"/>
    <mergeCell ref="D549:E549"/>
    <mergeCell ref="D244:E244"/>
    <mergeCell ref="P228:T228"/>
    <mergeCell ref="A429:O430"/>
    <mergeCell ref="D171:E171"/>
    <mergeCell ref="D342:E342"/>
    <mergeCell ref="P355:T355"/>
    <mergeCell ref="D336:E336"/>
    <mergeCell ref="A26:O27"/>
    <mergeCell ref="D177:E177"/>
    <mergeCell ref="P281:V281"/>
    <mergeCell ref="P183:T183"/>
    <mergeCell ref="P354:T354"/>
    <mergeCell ref="D164:E164"/>
    <mergeCell ref="P541:T541"/>
    <mergeCell ref="D217:E217"/>
    <mergeCell ref="P222:T222"/>
    <mergeCell ref="V11:W11"/>
    <mergeCell ref="D392:E392"/>
    <mergeCell ref="A465:Z465"/>
    <mergeCell ref="D457:E457"/>
    <mergeCell ref="A326:O327"/>
    <mergeCell ref="P367:T367"/>
    <mergeCell ref="S586:S58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D216:E216"/>
    <mergeCell ref="P344:T344"/>
    <mergeCell ref="P195:V195"/>
    <mergeCell ref="V12:W12"/>
    <mergeCell ref="A28:Z28"/>
    <mergeCell ref="D433:E433"/>
    <mergeCell ref="P368:T368"/>
    <mergeCell ref="A506:Z506"/>
    <mergeCell ref="P285:V285"/>
    <mergeCell ref="P25:T25"/>
    <mergeCell ref="F10:G10"/>
    <mergeCell ref="P362:T362"/>
    <mergeCell ref="D305:E305"/>
    <mergeCell ref="D99:E99"/>
    <mergeCell ref="D270:E270"/>
    <mergeCell ref="P78:V78"/>
    <mergeCell ref="P349:T349"/>
    <mergeCell ref="A130:Z130"/>
    <mergeCell ref="P376:V376"/>
    <mergeCell ref="P420:T420"/>
    <mergeCell ref="A544:O545"/>
    <mergeCell ref="D310:E310"/>
    <mergeCell ref="P364:T364"/>
    <mergeCell ref="D503:E503"/>
    <mergeCell ref="AD17:AF18"/>
    <mergeCell ref="P167:V167"/>
    <mergeCell ref="D101:E101"/>
    <mergeCell ref="D76:E76"/>
    <mergeCell ref="P55:V55"/>
    <mergeCell ref="P117:V117"/>
    <mergeCell ref="A20:Z20"/>
    <mergeCell ref="P300:V300"/>
    <mergeCell ref="P371:V371"/>
    <mergeCell ref="D452:E452"/>
    <mergeCell ref="P123:T123"/>
    <mergeCell ref="A112:Z112"/>
    <mergeCell ref="P421:T421"/>
    <mergeCell ref="A348:Z348"/>
    <mergeCell ref="D247:E247"/>
    <mergeCell ref="A320:Z320"/>
    <mergeCell ref="P144:V144"/>
    <mergeCell ref="P67:T67"/>
    <mergeCell ref="P2:W3"/>
    <mergeCell ref="D560:E560"/>
    <mergeCell ref="P127:T127"/>
    <mergeCell ref="P298:T298"/>
    <mergeCell ref="P198:T198"/>
    <mergeCell ref="D508:E508"/>
    <mergeCell ref="P218:V218"/>
    <mergeCell ref="P54:T54"/>
    <mergeCell ref="P369:T369"/>
    <mergeCell ref="D35:E35"/>
    <mergeCell ref="A170:Z170"/>
    <mergeCell ref="D228:E228"/>
    <mergeCell ref="A371:O372"/>
    <mergeCell ref="P418:T418"/>
    <mergeCell ref="P312:V312"/>
    <mergeCell ref="D404:E404"/>
    <mergeCell ref="D539:E539"/>
    <mergeCell ref="D10:E10"/>
    <mergeCell ref="F5:G5"/>
    <mergeCell ref="P351:V351"/>
    <mergeCell ref="A347:Z347"/>
    <mergeCell ref="P68:V68"/>
    <mergeCell ref="A64:Z64"/>
    <mergeCell ref="A257:Z257"/>
    <mergeCell ref="P439:T439"/>
    <mergeCell ref="D249:E249"/>
    <mergeCell ref="H5:M5"/>
    <mergeCell ref="P31:V31"/>
    <mergeCell ref="P38:T38"/>
    <mergeCell ref="P109:T109"/>
    <mergeCell ref="D364:E364"/>
    <mergeCell ref="D497:E497"/>
    <mergeCell ref="D22:E22"/>
    <mergeCell ref="A328:Z328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P214:T214"/>
    <mergeCell ref="P270:T270"/>
    <mergeCell ref="A400:O401"/>
    <mergeCell ref="D213:E213"/>
    <mergeCell ref="D384:E384"/>
    <mergeCell ref="P49:T49"/>
    <mergeCell ref="P284:V284"/>
    <mergeCell ref="A110:O111"/>
    <mergeCell ref="A166:O167"/>
    <mergeCell ref="P36:T36"/>
    <mergeCell ref="P478:T478"/>
    <mergeCell ref="P107:T107"/>
    <mergeCell ref="D321:E321"/>
    <mergeCell ref="P129:V129"/>
    <mergeCell ref="P63:V63"/>
    <mergeCell ref="P101:T101"/>
    <mergeCell ref="A128:O129"/>
    <mergeCell ref="D575:E575"/>
    <mergeCell ref="D550:E550"/>
    <mergeCell ref="P509:T509"/>
    <mergeCell ref="D175:E175"/>
    <mergeCell ref="P82:T82"/>
    <mergeCell ref="P48:T48"/>
    <mergeCell ref="D227:E227"/>
    <mergeCell ref="Q586:Q587"/>
    <mergeCell ref="P262:V262"/>
    <mergeCell ref="A9:C9"/>
    <mergeCell ref="P125:T125"/>
    <mergeCell ref="P321:T321"/>
    <mergeCell ref="D525:E525"/>
    <mergeCell ref="D202:E202"/>
    <mergeCell ref="P557:T557"/>
    <mergeCell ref="D58:E58"/>
    <mergeCell ref="D500:E500"/>
    <mergeCell ref="A302:Z302"/>
    <mergeCell ref="D294:E294"/>
    <mergeCell ref="P568:V568"/>
    <mergeCell ref="P323:T323"/>
    <mergeCell ref="A414:Z414"/>
    <mergeCell ref="D231:E231"/>
    <mergeCell ref="D529:E529"/>
    <mergeCell ref="A156:Z156"/>
    <mergeCell ref="A460:Z460"/>
    <mergeCell ref="P573:V573"/>
    <mergeCell ref="P116:V116"/>
    <mergeCell ref="P103:V103"/>
    <mergeCell ref="Q13:R13"/>
    <mergeCell ref="P134:V134"/>
    <mergeCell ref="A293:Z293"/>
    <mergeCell ref="P339:V339"/>
    <mergeCell ref="P201:T201"/>
    <mergeCell ref="A220:Z220"/>
    <mergeCell ref="D389:E389"/>
    <mergeCell ref="P401:V401"/>
    <mergeCell ref="D80:E80"/>
    <mergeCell ref="P188:T188"/>
    <mergeCell ref="P357:V357"/>
    <mergeCell ref="P382:V382"/>
    <mergeCell ref="P553:V553"/>
    <mergeCell ref="A169:Z169"/>
    <mergeCell ref="A225:Z225"/>
    <mergeCell ref="P551:T551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A518:Z518"/>
    <mergeCell ref="A318:O319"/>
    <mergeCell ref="P176:T176"/>
    <mergeCell ref="P114:T114"/>
    <mergeCell ref="P247:T247"/>
    <mergeCell ref="D221:E221"/>
    <mergeCell ref="A415:Z415"/>
    <mergeCell ref="D121:E121"/>
    <mergeCell ref="P296:V296"/>
    <mergeCell ref="P356:V356"/>
    <mergeCell ref="P507:T507"/>
    <mergeCell ref="P363:T363"/>
    <mergeCell ref="P338:T338"/>
    <mergeCell ref="AD586:AD587"/>
    <mergeCell ref="P98:T98"/>
    <mergeCell ref="D212:E212"/>
    <mergeCell ref="P567:T567"/>
    <mergeCell ref="D317:E317"/>
    <mergeCell ref="D439:E439"/>
    <mergeCell ref="A341:Z341"/>
    <mergeCell ref="D6:M6"/>
    <mergeCell ref="A456:Z456"/>
    <mergeCell ref="P461:T461"/>
    <mergeCell ref="D304:E304"/>
    <mergeCell ref="A512:Z512"/>
    <mergeCell ref="P175:T175"/>
    <mergeCell ref="D540:E540"/>
    <mergeCell ref="A85:Z85"/>
    <mergeCell ref="D143:E143"/>
    <mergeCell ref="A278:Z278"/>
    <mergeCell ref="P227:T227"/>
    <mergeCell ref="P398:T398"/>
    <mergeCell ref="P525:T525"/>
    <mergeCell ref="D368:E368"/>
    <mergeCell ref="A515:O516"/>
    <mergeCell ref="P106:T106"/>
    <mergeCell ref="P177:T177"/>
    <mergeCell ref="A223:O224"/>
    <mergeCell ref="P93:T93"/>
    <mergeCell ref="P475:T475"/>
    <mergeCell ref="P164:T164"/>
    <mergeCell ref="P269:T269"/>
    <mergeCell ref="P335:T335"/>
    <mergeCell ref="V6:W9"/>
    <mergeCell ref="D199:E199"/>
    <mergeCell ref="P44:V44"/>
    <mergeCell ref="D367:E367"/>
    <mergeCell ref="D481:E481"/>
    <mergeCell ref="D299:E299"/>
    <mergeCell ref="H10:M10"/>
    <mergeCell ref="AA17:AA18"/>
    <mergeCell ref="A135:Z135"/>
    <mergeCell ref="A13:M13"/>
    <mergeCell ref="P211:T211"/>
    <mergeCell ref="P260:T260"/>
    <mergeCell ref="D59:E59"/>
    <mergeCell ref="A206:O207"/>
    <mergeCell ref="P309:T309"/>
    <mergeCell ref="D399:E399"/>
    <mergeCell ref="A504:O505"/>
    <mergeCell ref="P505:V505"/>
    <mergeCell ref="D178:E178"/>
    <mergeCell ref="A12:M12"/>
    <mergeCell ref="A19:Z19"/>
    <mergeCell ref="Q11:R11"/>
    <mergeCell ref="P97:T97"/>
    <mergeCell ref="P230:T230"/>
    <mergeCell ref="D370:E370"/>
    <mergeCell ref="D222:E222"/>
    <mergeCell ref="P35:T35"/>
    <mergeCell ref="G17:G18"/>
    <mergeCell ref="P399:T399"/>
    <mergeCell ref="A466:Z466"/>
    <mergeCell ref="P184:V184"/>
    <mergeCell ref="D314:E314"/>
    <mergeCell ref="P413:V413"/>
    <mergeCell ref="D159:E159"/>
    <mergeCell ref="AC17:AC18"/>
    <mergeCell ref="P212:T212"/>
    <mergeCell ref="P485:T485"/>
    <mergeCell ref="P108:T108"/>
    <mergeCell ref="P279:T279"/>
    <mergeCell ref="D89:E89"/>
    <mergeCell ref="D393:E393"/>
    <mergeCell ref="D418:E418"/>
    <mergeCell ref="P472:T472"/>
    <mergeCell ref="A491:Z491"/>
    <mergeCell ref="P254:T254"/>
    <mergeCell ref="A235:O236"/>
    <mergeCell ref="P487:T487"/>
    <mergeCell ref="P343:T343"/>
    <mergeCell ref="D153:E153"/>
    <mergeCell ref="D420:E420"/>
    <mergeCell ref="P430:V430"/>
    <mergeCell ref="AB17:AB18"/>
    <mergeCell ref="D215:E215"/>
    <mergeCell ref="A255:O256"/>
    <mergeCell ref="P250:V250"/>
    <mergeCell ref="M17:M18"/>
    <mergeCell ref="A339:O340"/>
    <mergeCell ref="O17:O18"/>
    <mergeCell ref="P336:T336"/>
    <mergeCell ref="P429:V429"/>
    <mergeCell ref="A453:O454"/>
    <mergeCell ref="P223:V223"/>
    <mergeCell ref="A104:Z104"/>
    <mergeCell ref="P322:T322"/>
    <mergeCell ref="D132:E132"/>
    <mergeCell ref="P89:T89"/>
    <mergeCell ref="AC586:AC587"/>
    <mergeCell ref="D51:E51"/>
    <mergeCell ref="P306:T306"/>
    <mergeCell ref="D349:E349"/>
    <mergeCell ref="P477:T477"/>
    <mergeCell ref="D476:E476"/>
    <mergeCell ref="P533:T533"/>
    <mergeCell ref="A274:Z274"/>
    <mergeCell ref="AC585:AD585"/>
    <mergeCell ref="P172:V172"/>
    <mergeCell ref="P299:T299"/>
    <mergeCell ref="P150:V150"/>
    <mergeCell ref="P326:V326"/>
    <mergeCell ref="D138:E138"/>
    <mergeCell ref="P386:V386"/>
    <mergeCell ref="P393:T393"/>
    <mergeCell ref="D203:E203"/>
    <mergeCell ref="D374:E374"/>
    <mergeCell ref="A510:O511"/>
    <mergeCell ref="A186:Z186"/>
    <mergeCell ref="P232:T232"/>
    <mergeCell ref="P159:T159"/>
    <mergeCell ref="P330:T330"/>
    <mergeCell ref="D267:E267"/>
    <mergeCell ref="A276:O277"/>
    <mergeCell ref="D438:E438"/>
    <mergeCell ref="D509:E509"/>
    <mergeCell ref="P566:T566"/>
    <mergeCell ref="D425:E425"/>
    <mergeCell ref="P96:T96"/>
    <mergeCell ref="A146:Z146"/>
    <mergeCell ref="P261:T261"/>
    <mergeCell ref="J9:M9"/>
    <mergeCell ref="D283:E283"/>
    <mergeCell ref="P446:T446"/>
    <mergeCell ref="P538:T538"/>
    <mergeCell ref="A90:O91"/>
    <mergeCell ref="P454:V454"/>
    <mergeCell ref="D193:E193"/>
    <mergeCell ref="D127:E127"/>
    <mergeCell ref="P233:T233"/>
    <mergeCell ref="P37:T37"/>
    <mergeCell ref="D176:E176"/>
    <mergeCell ref="P304:T304"/>
    <mergeCell ref="D114:E114"/>
    <mergeCell ref="P155:V155"/>
    <mergeCell ref="A154:O155"/>
    <mergeCell ref="P540:T540"/>
    <mergeCell ref="P562:V562"/>
    <mergeCell ref="P143:T143"/>
    <mergeCell ref="P248:T248"/>
    <mergeCell ref="D362:E362"/>
    <mergeCell ref="P30:V30"/>
    <mergeCell ref="H17:H18"/>
    <mergeCell ref="D204:E204"/>
    <mergeCell ref="P217:T217"/>
    <mergeCell ref="P503:T503"/>
    <mergeCell ref="D198:E198"/>
    <mergeCell ref="P532:T532"/>
    <mergeCell ref="D269:E269"/>
    <mergeCell ref="P559:T559"/>
    <mergeCell ref="A252:Z252"/>
    <mergeCell ref="D427:E427"/>
    <mergeCell ref="A284:O285"/>
    <mergeCell ref="A15:M15"/>
    <mergeCell ref="P238:T238"/>
    <mergeCell ref="D48:E48"/>
    <mergeCell ref="P229:T229"/>
    <mergeCell ref="D477:E477"/>
    <mergeCell ref="X585:AA585"/>
    <mergeCell ref="D125:E125"/>
    <mergeCell ref="P179:T179"/>
    <mergeCell ref="P204:T204"/>
    <mergeCell ref="A264:Z264"/>
    <mergeCell ref="P375:T375"/>
    <mergeCell ref="A574:Z574"/>
    <mergeCell ref="A576:O577"/>
    <mergeCell ref="D75:E75"/>
    <mergeCell ref="P325:T325"/>
    <mergeCell ref="A271:O272"/>
    <mergeCell ref="P390:T390"/>
    <mergeCell ref="P241:V241"/>
    <mergeCell ref="P41:V41"/>
    <mergeCell ref="P483:V483"/>
    <mergeCell ref="P561:T561"/>
    <mergeCell ref="D298:E298"/>
    <mergeCell ref="D181:E181"/>
    <mergeCell ref="P56:V56"/>
    <mergeCell ref="P500:T500"/>
    <mergeCell ref="D39:E39"/>
    <mergeCell ref="P24:T24"/>
    <mergeCell ref="P80:T80"/>
    <mergeCell ref="D194:E194"/>
    <mergeCell ref="Z17:Z18"/>
    <mergeCell ref="P173:V173"/>
    <mergeCell ref="A172:O173"/>
    <mergeCell ref="D36:E36"/>
    <mergeCell ref="A546:Z546"/>
    <mergeCell ref="P380:T380"/>
    <mergeCell ref="A464:Z464"/>
    <mergeCell ref="A141:Z141"/>
    <mergeCell ref="A144:O145"/>
    <mergeCell ref="P530:T530"/>
    <mergeCell ref="D513:E513"/>
    <mergeCell ref="D557:E557"/>
    <mergeCell ref="P350:V350"/>
    <mergeCell ref="A297:Z297"/>
    <mergeCell ref="P417:T417"/>
    <mergeCell ref="P501:T501"/>
    <mergeCell ref="D487:E487"/>
    <mergeCell ref="D343:E343"/>
    <mergeCell ref="A416:Z416"/>
    <mergeCell ref="P74:T74"/>
    <mergeCell ref="D330:E330"/>
    <mergeCell ref="D72:E72"/>
    <mergeCell ref="P301:V301"/>
    <mergeCell ref="P498:T498"/>
    <mergeCell ref="P295:V295"/>
    <mergeCell ref="P276:V276"/>
    <mergeCell ref="P537:T537"/>
    <mergeCell ref="P474:T474"/>
    <mergeCell ref="D61:E61"/>
    <mergeCell ref="P115:T115"/>
    <mergeCell ref="D254:E254"/>
    <mergeCell ref="P271:V271"/>
    <mergeCell ref="P458:V458"/>
    <mergeCell ref="A388:Z388"/>
    <mergeCell ref="D446:E446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A295:O296"/>
    <mergeCell ref="D338:E338"/>
    <mergeCell ref="P361:T361"/>
    <mergeCell ref="D469:E469"/>
    <mergeCell ref="Q8:R8"/>
    <mergeCell ref="P510:V510"/>
    <mergeCell ref="D183:E183"/>
    <mergeCell ref="P267:T267"/>
    <mergeCell ref="P438:T438"/>
    <mergeCell ref="D248:E248"/>
    <mergeCell ref="D419:E419"/>
    <mergeCell ref="D275:E275"/>
    <mergeCell ref="D444:E444"/>
    <mergeCell ref="P83:V83"/>
    <mergeCell ref="A79:Z79"/>
    <mergeCell ref="P425:T425"/>
    <mergeCell ref="T6:U9"/>
    <mergeCell ref="P319:V319"/>
    <mergeCell ref="Q10:R10"/>
    <mergeCell ref="A30:O31"/>
    <mergeCell ref="A442:Z442"/>
    <mergeCell ref="P318:V318"/>
    <mergeCell ref="A14:M14"/>
    <mergeCell ref="D109:E109"/>
    <mergeCell ref="D480:E480"/>
    <mergeCell ref="A489:O490"/>
    <mergeCell ref="D551:E551"/>
    <mergeCell ref="P424:T424"/>
    <mergeCell ref="A280:O281"/>
    <mergeCell ref="D467:E467"/>
    <mergeCell ref="D538:E538"/>
    <mergeCell ref="P138:T138"/>
    <mergeCell ref="D533:E533"/>
    <mergeCell ref="P256:V256"/>
    <mergeCell ref="P554:V554"/>
    <mergeCell ref="A208:Z208"/>
    <mergeCell ref="D43:E43"/>
    <mergeCell ref="P84:V84"/>
    <mergeCell ref="D485:E485"/>
    <mergeCell ref="P149:V149"/>
    <mergeCell ref="P447:V447"/>
    <mergeCell ref="D137:E137"/>
    <mergeCell ref="P216:T216"/>
    <mergeCell ref="P385:V385"/>
    <mergeCell ref="P15:T16"/>
    <mergeCell ref="A262:O263"/>
    <mergeCell ref="P132:T132"/>
    <mergeCell ref="A265:Z265"/>
    <mergeCell ref="D532:E532"/>
    <mergeCell ref="D507:E507"/>
    <mergeCell ref="P88:T88"/>
    <mergeCell ref="P51:T51"/>
    <mergeCell ref="P153:T153"/>
    <mergeCell ref="P324:T324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263:V263"/>
    <mergeCell ref="P434:V434"/>
    <mergeCell ref="A253:Z253"/>
    <mergeCell ref="I585:U585"/>
    <mergeCell ref="P514:T514"/>
    <mergeCell ref="B586:B587"/>
    <mergeCell ref="D422:E422"/>
    <mergeCell ref="D74:E74"/>
    <mergeCell ref="P87:T87"/>
    <mergeCell ref="D201:E201"/>
    <mergeCell ref="D335:E335"/>
    <mergeCell ref="P451:T451"/>
    <mergeCell ref="C586:C587"/>
    <mergeCell ref="P440:V440"/>
    <mergeCell ref="D52:E52"/>
    <mergeCell ref="P110:V110"/>
    <mergeCell ref="P408:V408"/>
    <mergeCell ref="P579:V579"/>
    <mergeCell ref="D325:E325"/>
    <mergeCell ref="P245:T245"/>
    <mergeCell ref="D188:E188"/>
    <mergeCell ref="P543:T543"/>
    <mergeCell ref="A440:O441"/>
    <mergeCell ref="D424:E424"/>
    <mergeCell ref="A568:O569"/>
    <mergeCell ref="W586:W587"/>
    <mergeCell ref="A586:A587"/>
    <mergeCell ref="P577:V577"/>
    <mergeCell ref="P563:V563"/>
    <mergeCell ref="I586:I587"/>
    <mergeCell ref="D561:E561"/>
    <mergeCell ref="P205:T205"/>
    <mergeCell ref="D260:E260"/>
    <mergeCell ref="A195:O196"/>
    <mergeCell ref="D322:E322"/>
    <mergeCell ref="A534:O535"/>
    <mergeCell ref="P556:T556"/>
    <mergeCell ref="P548:T548"/>
    <mergeCell ref="A578:O583"/>
    <mergeCell ref="D182:E182"/>
    <mergeCell ref="P310:T310"/>
    <mergeCell ref="D567:E567"/>
    <mergeCell ref="P558:T558"/>
    <mergeCell ref="A92:Z92"/>
    <mergeCell ref="P534:V534"/>
    <mergeCell ref="H586:H587"/>
    <mergeCell ref="A5:C5"/>
    <mergeCell ref="D548:E548"/>
    <mergeCell ref="P412:V412"/>
    <mergeCell ref="A237:Z237"/>
    <mergeCell ref="P583:V583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7:A18"/>
    <mergeCell ref="K17:K18"/>
    <mergeCell ref="A118:Z118"/>
    <mergeCell ref="C17:C18"/>
    <mergeCell ref="P493:T493"/>
    <mergeCell ref="D37:E37"/>
    <mergeCell ref="D230:E230"/>
    <mergeCell ref="P529:T529"/>
    <mergeCell ref="V585:W585"/>
    <mergeCell ref="P66:T66"/>
    <mergeCell ref="D9:E9"/>
    <mergeCell ref="P137:T137"/>
    <mergeCell ref="D180:E180"/>
    <mergeCell ref="F9:G9"/>
    <mergeCell ref="P53:T53"/>
    <mergeCell ref="P576:V576"/>
    <mergeCell ref="A6:C6"/>
    <mergeCell ref="D309:E309"/>
    <mergeCell ref="D113:E113"/>
    <mergeCell ref="P180:T180"/>
    <mergeCell ref="D88:E88"/>
    <mergeCell ref="P142:T142"/>
    <mergeCell ref="D148:E148"/>
    <mergeCell ref="A526:O527"/>
    <mergeCell ref="D324:E324"/>
    <mergeCell ref="P403:T403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196:V196"/>
    <mergeCell ref="P489:V489"/>
    <mergeCell ref="P119:T119"/>
    <mergeCell ref="P246:T246"/>
    <mergeCell ref="P62:V62"/>
    <mergeCell ref="P133:V133"/>
    <mergeCell ref="D160:E160"/>
    <mergeCell ref="P139:V139"/>
    <mergeCell ref="I17:I18"/>
    <mergeCell ref="P481:T481"/>
    <mergeCell ref="D306:E306"/>
    <mergeCell ref="P189:T189"/>
    <mergeCell ref="P523:T523"/>
    <mergeCell ref="Q9:R9"/>
    <mergeCell ref="P463:V463"/>
    <mergeCell ref="D451:E451"/>
    <mergeCell ref="A32:Z32"/>
    <mergeCell ref="A303:Z303"/>
    <mergeCell ref="D24:E24"/>
    <mergeCell ref="D390:E390"/>
    <mergeCell ref="P469:T469"/>
    <mergeCell ref="P495:T495"/>
    <mergeCell ref="A47:Z47"/>
    <mergeCell ref="P289:T289"/>
    <mergeCell ref="P422:T422"/>
    <mergeCell ref="D232:E232"/>
    <mergeCell ref="D403:E403"/>
    <mergeCell ref="D530:E530"/>
    <mergeCell ref="P239:T239"/>
    <mergeCell ref="D38:E38"/>
    <mergeCell ref="A356:O357"/>
    <mergeCell ref="D308:E308"/>
    <mergeCell ref="P39:T39"/>
    <mergeCell ref="A46:Z46"/>
    <mergeCell ref="D87:E87"/>
    <mergeCell ref="D209:E209"/>
    <mergeCell ref="D147:E147"/>
    <mergeCell ref="A282:Z282"/>
    <mergeCell ref="P337:T337"/>
    <mergeCell ref="D380:E380"/>
    <mergeCell ref="D245:E245"/>
    <mergeCell ref="D445:E445"/>
    <mergeCell ref="P508:T508"/>
    <mergeCell ref="A105:Z105"/>
    <mergeCell ref="D122:E122"/>
    <mergeCell ref="J17:J18"/>
    <mergeCell ref="D82:E82"/>
    <mergeCell ref="L17:L18"/>
    <mergeCell ref="P426:T426"/>
    <mergeCell ref="P490:V490"/>
    <mergeCell ref="P346:V346"/>
    <mergeCell ref="P582:V582"/>
    <mergeCell ref="A116:O117"/>
    <mergeCell ref="P277:V277"/>
    <mergeCell ref="D100:E100"/>
    <mergeCell ref="P113:T113"/>
    <mergeCell ref="P428:T428"/>
    <mergeCell ref="P17:T18"/>
    <mergeCell ref="D523:E523"/>
    <mergeCell ref="P194:T194"/>
    <mergeCell ref="P50:T50"/>
    <mergeCell ref="P492:T492"/>
    <mergeCell ref="D50:E50"/>
    <mergeCell ref="A482:O483"/>
    <mergeCell ref="D158:E158"/>
    <mergeCell ref="D329:E329"/>
    <mergeCell ref="D229:E229"/>
    <mergeCell ref="A402:Z402"/>
    <mergeCell ref="P479:T479"/>
    <mergeCell ref="P131:T131"/>
    <mergeCell ref="P578:V578"/>
    <mergeCell ref="D492:E492"/>
    <mergeCell ref="P305:T305"/>
    <mergeCell ref="A565:Z565"/>
    <mergeCell ref="D96:E96"/>
    <mergeCell ref="P515:V515"/>
    <mergeCell ref="P513:T513"/>
    <mergeCell ref="P52:T52"/>
    <mergeCell ref="P494:T494"/>
    <mergeCell ref="A168:Z168"/>
    <mergeCell ref="P353:T353"/>
    <mergeCell ref="P524:T524"/>
    <mergeCell ref="A40:O41"/>
    <mergeCell ref="D531:E531"/>
    <mergeCell ref="P433:T433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D5:E5"/>
    <mergeCell ref="D8:M8"/>
    <mergeCell ref="W17:W18"/>
    <mergeCell ref="P27:V27"/>
    <mergeCell ref="D142:E142"/>
    <mergeCell ref="D7:M7"/>
    <mergeCell ref="A373:Z373"/>
    <mergeCell ref="P91:V91"/>
    <mergeCell ref="D365:E365"/>
    <mergeCell ref="D1:F1"/>
    <mergeCell ref="P190:V190"/>
    <mergeCell ref="A242:Z242"/>
    <mergeCell ref="A313:Z313"/>
    <mergeCell ref="P111:V111"/>
    <mergeCell ref="P409:V409"/>
    <mergeCell ref="P40:V40"/>
    <mergeCell ref="D501:E501"/>
    <mergeCell ref="A163:Z163"/>
    <mergeCell ref="D495:E495"/>
    <mergeCell ref="P405:T405"/>
    <mergeCell ref="P476:T476"/>
    <mergeCell ref="D432:E432"/>
    <mergeCell ref="P171:T171"/>
    <mergeCell ref="P340:V340"/>
    <mergeCell ref="D353:E353"/>
    <mergeCell ref="P407:T407"/>
    <mergeCell ref="D524:E524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161:V161"/>
    <mergeCell ref="P332:V332"/>
    <mergeCell ref="P459:V459"/>
    <mergeCell ref="A151:Z151"/>
    <mergeCell ref="A449:Z449"/>
    <mergeCell ref="A376:O377"/>
    <mergeCell ref="P234:T234"/>
    <mergeCell ref="P154:V154"/>
    <mergeCell ref="D211:E211"/>
    <mergeCell ref="P268:T268"/>
    <mergeCell ref="D108:E108"/>
    <mergeCell ref="D375:E375"/>
    <mergeCell ref="D470:E470"/>
    <mergeCell ref="P502:T502"/>
    <mergeCell ref="D559:E559"/>
    <mergeCell ref="L586:L587"/>
    <mergeCell ref="P396:V396"/>
    <mergeCell ref="P259:T259"/>
    <mergeCell ref="A395:O396"/>
    <mergeCell ref="P148:T148"/>
    <mergeCell ref="A240:O241"/>
    <mergeCell ref="D498:E498"/>
    <mergeCell ref="D354:E354"/>
    <mergeCell ref="P162:V162"/>
    <mergeCell ref="A332:O333"/>
    <mergeCell ref="A562:O563"/>
    <mergeCell ref="P539:T539"/>
    <mergeCell ref="D520:E520"/>
    <mergeCell ref="P120:T120"/>
    <mergeCell ref="D259:E259"/>
    <mergeCell ref="D369:E369"/>
    <mergeCell ref="P423:T423"/>
    <mergeCell ref="P580:V580"/>
    <mergeCell ref="U586:U587"/>
    <mergeCell ref="J586:J587"/>
    <mergeCell ref="A519:Z519"/>
    <mergeCell ref="K586:K587"/>
    <mergeCell ref="D541:E541"/>
    <mergeCell ref="P572:V572"/>
    <mergeCell ref="P560:T560"/>
    <mergeCell ref="P586:P587"/>
    <mergeCell ref="E586:E587"/>
    <mergeCell ref="P535:V535"/>
    <mergeCell ref="D558:E558"/>
    <mergeCell ref="P468:T468"/>
    <mergeCell ref="D474:E474"/>
    <mergeCell ref="A458:O459"/>
    <mergeCell ref="D66:E66"/>
    <mergeCell ref="P316:T316"/>
    <mergeCell ref="D126:E126"/>
    <mergeCell ref="P443:T443"/>
    <mergeCell ref="P552:T552"/>
    <mergeCell ref="D53:E53"/>
    <mergeCell ref="D289:E289"/>
    <mergeCell ref="D411:E411"/>
    <mergeCell ref="A34:Z34"/>
    <mergeCell ref="D586:D587"/>
    <mergeCell ref="F586:F587"/>
    <mergeCell ref="D366:E366"/>
    <mergeCell ref="P550:T550"/>
    <mergeCell ref="A226:Z226"/>
    <mergeCell ref="A161:O162"/>
    <mergeCell ref="P473:T473"/>
    <mergeCell ref="P158:T158"/>
    <mergeCell ref="P329:T329"/>
    <mergeCell ref="P522:T522"/>
    <mergeCell ref="D406:E406"/>
    <mergeCell ref="P251:V251"/>
    <mergeCell ref="O586:O587"/>
    <mergeCell ref="P45:V45"/>
    <mergeCell ref="A70:Z70"/>
    <mergeCell ref="P95:T95"/>
    <mergeCell ref="P266:T266"/>
    <mergeCell ref="P331:T331"/>
    <mergeCell ref="AA586:AA587"/>
    <mergeCell ref="P160:T160"/>
    <mergeCell ref="P395:V395"/>
    <mergeCell ref="P209:T209"/>
    <mergeCell ref="P147:T147"/>
    <mergeCell ref="P445:T445"/>
    <mergeCell ref="D379:E379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D443:E443"/>
    <mergeCell ref="P571:T571"/>
    <mergeCell ref="D210:E210"/>
    <mergeCell ref="D514:E514"/>
    <mergeCell ref="A250:O251"/>
    <mergeCell ref="P384:T384"/>
    <mergeCell ref="D205:E205"/>
    <mergeCell ref="A378:Z378"/>
    <mergeCell ref="P249:T249"/>
    <mergeCell ref="P520:T520"/>
    <mergeCell ref="D363:E363"/>
    <mergeCell ref="A572:O573"/>
    <mergeCell ref="Y586:Y587"/>
    <mergeCell ref="Z586:Z587"/>
    <mergeCell ref="A352:Z352"/>
    <mergeCell ref="D472:E472"/>
    <mergeCell ref="P516:V516"/>
    <mergeCell ref="AB586:AB587"/>
    <mergeCell ref="P531:T531"/>
    <mergeCell ref="A311:O312"/>
    <mergeCell ref="P452:T452"/>
    <mergeCell ref="P206:V206"/>
    <mergeCell ref="P377:V377"/>
    <mergeCell ref="A258:Z258"/>
    <mergeCell ref="P448:V448"/>
    <mergeCell ref="P504:V504"/>
    <mergeCell ref="P275:T275"/>
    <mergeCell ref="B17:B18"/>
    <mergeCell ref="A77:O78"/>
    <mergeCell ref="D479:E479"/>
    <mergeCell ref="P441:V441"/>
    <mergeCell ref="D131:E131"/>
    <mergeCell ref="A437:Z437"/>
    <mergeCell ref="P235:V235"/>
    <mergeCell ref="A431:Z431"/>
    <mergeCell ref="A564:Z564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189:E189"/>
    <mergeCell ref="D493:E493"/>
    <mergeCell ref="P99:T99"/>
    <mergeCell ref="R1:T1"/>
    <mergeCell ref="D71:E71"/>
    <mergeCell ref="A218:O219"/>
    <mergeCell ref="P221:T221"/>
    <mergeCell ref="P392:T392"/>
    <mergeCell ref="A345:O346"/>
    <mergeCell ref="P215:T215"/>
    <mergeCell ref="D307:E307"/>
    <mergeCell ref="P457:T457"/>
    <mergeCell ref="A139:O140"/>
    <mergeCell ref="A381:O382"/>
    <mergeCell ref="P165:T165"/>
    <mergeCell ref="P432:T432"/>
    <mergeCell ref="P400:V400"/>
    <mergeCell ref="P549:T549"/>
    <mergeCell ref="D98:E98"/>
    <mergeCell ref="D73:E73"/>
    <mergeCell ref="P77:V77"/>
    <mergeCell ref="A436:Z436"/>
    <mergeCell ref="P166:V166"/>
    <mergeCell ref="V10:W10"/>
    <mergeCell ref="A300:O301"/>
    <mergeCell ref="P366:T366"/>
    <mergeCell ref="A360:Z360"/>
    <mergeCell ref="D473:E473"/>
    <mergeCell ref="D60:E60"/>
    <mergeCell ref="P73:T73"/>
    <mergeCell ref="P244:T244"/>
    <mergeCell ref="P315:T315"/>
    <mergeCell ref="A190:O191"/>
    <mergeCell ref="P231:T231"/>
    <mergeCell ref="D423:E423"/>
    <mergeCell ref="H9:I9"/>
    <mergeCell ref="P224:V224"/>
    <mergeCell ref="P389:T389"/>
    <mergeCell ref="P453:V453"/>
    <mergeCell ref="A334:Z334"/>
    <mergeCell ref="A383:Z383"/>
    <mergeCell ref="P545:V545"/>
    <mergeCell ref="A570:Z570"/>
    <mergeCell ref="P26:V26"/>
    <mergeCell ref="A350:O351"/>
    <mergeCell ref="P391:T391"/>
    <mergeCell ref="P511:V511"/>
    <mergeCell ref="G586:G587"/>
    <mergeCell ref="D499:E499"/>
    <mergeCell ref="D238:E238"/>
    <mergeCell ref="D426:E426"/>
    <mergeCell ref="D486:E486"/>
    <mergeCell ref="P157:T157"/>
    <mergeCell ref="P213:T213"/>
    <mergeCell ref="P327:V327"/>
    <mergeCell ref="A152:Z152"/>
    <mergeCell ref="D315:E315"/>
    <mergeCell ref="P394:T394"/>
    <mergeCell ref="A184:O185"/>
    <mergeCell ref="A450:Z450"/>
    <mergeCell ref="P521:T521"/>
    <mergeCell ref="D502:E502"/>
    <mergeCell ref="P29:T29"/>
    <mergeCell ref="P100:T100"/>
    <mergeCell ref="A290:O291"/>
    <mergeCell ref="D81:E81"/>
    <mergeCell ref="P94:T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2025-04-01T11:04:23Z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