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342EFA9-9862-4062-B448-6CA492EA9C3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BP575" i="1" s="1"/>
  <c r="X573" i="1"/>
  <c r="X572" i="1"/>
  <c r="BO571" i="1"/>
  <c r="BM571" i="1"/>
  <c r="Y571" i="1"/>
  <c r="Y572" i="1" s="1"/>
  <c r="X569" i="1"/>
  <c r="X568" i="1"/>
  <c r="BO567" i="1"/>
  <c r="BM567" i="1"/>
  <c r="Y567" i="1"/>
  <c r="BP567" i="1" s="1"/>
  <c r="BO566" i="1"/>
  <c r="BM566" i="1"/>
  <c r="Y566" i="1"/>
  <c r="X563" i="1"/>
  <c r="X562" i="1"/>
  <c r="BO561" i="1"/>
  <c r="BM561" i="1"/>
  <c r="Y561" i="1"/>
  <c r="BP560" i="1"/>
  <c r="BO560" i="1"/>
  <c r="BN560" i="1"/>
  <c r="BM560" i="1"/>
  <c r="Z560" i="1"/>
  <c r="Y560" i="1"/>
  <c r="BO559" i="1"/>
  <c r="BM559" i="1"/>
  <c r="Y559" i="1"/>
  <c r="BO558" i="1"/>
  <c r="BM558" i="1"/>
  <c r="Y558" i="1"/>
  <c r="BN558" i="1" s="1"/>
  <c r="BO557" i="1"/>
  <c r="BM557" i="1"/>
  <c r="Y557" i="1"/>
  <c r="BO556" i="1"/>
  <c r="BM556" i="1"/>
  <c r="Z556" i="1"/>
  <c r="Y556" i="1"/>
  <c r="BP556" i="1" s="1"/>
  <c r="X554" i="1"/>
  <c r="X553" i="1"/>
  <c r="BO552" i="1"/>
  <c r="BM552" i="1"/>
  <c r="Y552" i="1"/>
  <c r="BN552" i="1" s="1"/>
  <c r="BO551" i="1"/>
  <c r="BM551" i="1"/>
  <c r="Y551" i="1"/>
  <c r="BP551" i="1" s="1"/>
  <c r="BO550" i="1"/>
  <c r="BM550" i="1"/>
  <c r="Y550" i="1"/>
  <c r="BN550" i="1" s="1"/>
  <c r="BO549" i="1"/>
  <c r="BM549" i="1"/>
  <c r="Y549" i="1"/>
  <c r="BP549" i="1" s="1"/>
  <c r="BO548" i="1"/>
  <c r="BM548" i="1"/>
  <c r="Y548" i="1"/>
  <c r="BN548" i="1" s="1"/>
  <c r="BO547" i="1"/>
  <c r="BM547" i="1"/>
  <c r="Y547" i="1"/>
  <c r="X545" i="1"/>
  <c r="X544" i="1"/>
  <c r="BO543" i="1"/>
  <c r="BM543" i="1"/>
  <c r="Y543" i="1"/>
  <c r="BO542" i="1"/>
  <c r="BM542" i="1"/>
  <c r="Y542" i="1"/>
  <c r="BN542" i="1" s="1"/>
  <c r="BO541" i="1"/>
  <c r="BM541" i="1"/>
  <c r="Y541" i="1"/>
  <c r="BO540" i="1"/>
  <c r="BM540" i="1"/>
  <c r="Y540" i="1"/>
  <c r="BP539" i="1"/>
  <c r="BO539" i="1"/>
  <c r="BN539" i="1"/>
  <c r="BM539" i="1"/>
  <c r="Z539" i="1"/>
  <c r="Y539" i="1"/>
  <c r="BO538" i="1"/>
  <c r="BM538" i="1"/>
  <c r="Y538" i="1"/>
  <c r="BN538" i="1" s="1"/>
  <c r="BO537" i="1"/>
  <c r="BM537" i="1"/>
  <c r="Y537" i="1"/>
  <c r="BP537" i="1" s="1"/>
  <c r="X535" i="1"/>
  <c r="X534" i="1"/>
  <c r="BO533" i="1"/>
  <c r="BM533" i="1"/>
  <c r="Y533" i="1"/>
  <c r="BN533" i="1" s="1"/>
  <c r="BO532" i="1"/>
  <c r="BM532" i="1"/>
  <c r="Y532" i="1"/>
  <c r="BP532" i="1" s="1"/>
  <c r="BO531" i="1"/>
  <c r="BM531" i="1"/>
  <c r="Y531" i="1"/>
  <c r="BO530" i="1"/>
  <c r="BM530" i="1"/>
  <c r="Y530" i="1"/>
  <c r="BP530" i="1" s="1"/>
  <c r="BO529" i="1"/>
  <c r="BM529" i="1"/>
  <c r="Y529" i="1"/>
  <c r="Z529" i="1" s="1"/>
  <c r="X527" i="1"/>
  <c r="X526" i="1"/>
  <c r="BO525" i="1"/>
  <c r="BM525" i="1"/>
  <c r="Y525" i="1"/>
  <c r="BN525" i="1" s="1"/>
  <c r="BO524" i="1"/>
  <c r="BM524" i="1"/>
  <c r="Y524" i="1"/>
  <c r="BO523" i="1"/>
  <c r="BM523" i="1"/>
  <c r="Y523" i="1"/>
  <c r="BP522" i="1"/>
  <c r="BO522" i="1"/>
  <c r="BN522" i="1"/>
  <c r="BM522" i="1"/>
  <c r="Z522" i="1"/>
  <c r="Y522" i="1"/>
  <c r="BO521" i="1"/>
  <c r="BM521" i="1"/>
  <c r="Y521" i="1"/>
  <c r="BN521" i="1" s="1"/>
  <c r="BO520" i="1"/>
  <c r="BM520" i="1"/>
  <c r="Y520" i="1"/>
  <c r="BP520" i="1" s="1"/>
  <c r="X516" i="1"/>
  <c r="X515" i="1"/>
  <c r="BO514" i="1"/>
  <c r="BM514" i="1"/>
  <c r="Y514" i="1"/>
  <c r="BN514" i="1" s="1"/>
  <c r="BO513" i="1"/>
  <c r="BM513" i="1"/>
  <c r="Y513" i="1"/>
  <c r="Y515" i="1" s="1"/>
  <c r="P513" i="1"/>
  <c r="X511" i="1"/>
  <c r="X510" i="1"/>
  <c r="BO509" i="1"/>
  <c r="BM509" i="1"/>
  <c r="Y509" i="1"/>
  <c r="BP509" i="1" s="1"/>
  <c r="P509" i="1"/>
  <c r="BO508" i="1"/>
  <c r="BM508" i="1"/>
  <c r="Y508" i="1"/>
  <c r="P508" i="1"/>
  <c r="BO507" i="1"/>
  <c r="BM507" i="1"/>
  <c r="Z507" i="1"/>
  <c r="Y507" i="1"/>
  <c r="BN507" i="1" s="1"/>
  <c r="P507" i="1"/>
  <c r="X505" i="1"/>
  <c r="X504" i="1"/>
  <c r="BO503" i="1"/>
  <c r="BM503" i="1"/>
  <c r="Y503" i="1"/>
  <c r="P503" i="1"/>
  <c r="BO502" i="1"/>
  <c r="BM502" i="1"/>
  <c r="Y502" i="1"/>
  <c r="BN502" i="1" s="1"/>
  <c r="BP501" i="1"/>
  <c r="BO501" i="1"/>
  <c r="BN501" i="1"/>
  <c r="BM501" i="1"/>
  <c r="Z501" i="1"/>
  <c r="Y501" i="1"/>
  <c r="P501" i="1"/>
  <c r="BO500" i="1"/>
  <c r="BM500" i="1"/>
  <c r="Y500" i="1"/>
  <c r="BN500" i="1" s="1"/>
  <c r="BO499" i="1"/>
  <c r="BM499" i="1"/>
  <c r="Y499" i="1"/>
  <c r="BP499" i="1" s="1"/>
  <c r="P499" i="1"/>
  <c r="BO498" i="1"/>
  <c r="BM498" i="1"/>
  <c r="Y498" i="1"/>
  <c r="BO497" i="1"/>
  <c r="BM497" i="1"/>
  <c r="Y497" i="1"/>
  <c r="BN497" i="1" s="1"/>
  <c r="P497" i="1"/>
  <c r="BO496" i="1"/>
  <c r="BM496" i="1"/>
  <c r="Y496" i="1"/>
  <c r="BP496" i="1" s="1"/>
  <c r="BO495" i="1"/>
  <c r="BM495" i="1"/>
  <c r="Y495" i="1"/>
  <c r="BO494" i="1"/>
  <c r="BM494" i="1"/>
  <c r="Y494" i="1"/>
  <c r="BP494" i="1" s="1"/>
  <c r="BO493" i="1"/>
  <c r="BM493" i="1"/>
  <c r="Y493" i="1"/>
  <c r="BO492" i="1"/>
  <c r="BM492" i="1"/>
  <c r="Y492" i="1"/>
  <c r="BN492" i="1" s="1"/>
  <c r="X490" i="1"/>
  <c r="X489" i="1"/>
  <c r="BO488" i="1"/>
  <c r="BM488" i="1"/>
  <c r="Y488" i="1"/>
  <c r="BO487" i="1"/>
  <c r="BM487" i="1"/>
  <c r="Y487" i="1"/>
  <c r="BN487" i="1" s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BN481" i="1" s="1"/>
  <c r="P481" i="1"/>
  <c r="BO480" i="1"/>
  <c r="BM480" i="1"/>
  <c r="Y480" i="1"/>
  <c r="BP480" i="1" s="1"/>
  <c r="P480" i="1"/>
  <c r="BO479" i="1"/>
  <c r="BM479" i="1"/>
  <c r="Z479" i="1"/>
  <c r="Y479" i="1"/>
  <c r="BN479" i="1" s="1"/>
  <c r="P479" i="1"/>
  <c r="BO478" i="1"/>
  <c r="BM478" i="1"/>
  <c r="Y478" i="1"/>
  <c r="BP478" i="1" s="1"/>
  <c r="BO477" i="1"/>
  <c r="BM477" i="1"/>
  <c r="Y477" i="1"/>
  <c r="BO476" i="1"/>
  <c r="BM476" i="1"/>
  <c r="Y476" i="1"/>
  <c r="BN476" i="1" s="1"/>
  <c r="BP475" i="1"/>
  <c r="BO475" i="1"/>
  <c r="BN475" i="1"/>
  <c r="BM475" i="1"/>
  <c r="Z475" i="1"/>
  <c r="Y475" i="1"/>
  <c r="P475" i="1"/>
  <c r="BO474" i="1"/>
  <c r="BM474" i="1"/>
  <c r="Y474" i="1"/>
  <c r="BN474" i="1" s="1"/>
  <c r="P474" i="1"/>
  <c r="BO473" i="1"/>
  <c r="BM473" i="1"/>
  <c r="Y473" i="1"/>
  <c r="P473" i="1"/>
  <c r="BO472" i="1"/>
  <c r="BM472" i="1"/>
  <c r="Y472" i="1"/>
  <c r="BN472" i="1" s="1"/>
  <c r="BO471" i="1"/>
  <c r="BM471" i="1"/>
  <c r="Y471" i="1"/>
  <c r="BP471" i="1" s="1"/>
  <c r="P471" i="1"/>
  <c r="BO470" i="1"/>
  <c r="BM470" i="1"/>
  <c r="Z470" i="1"/>
  <c r="Y470" i="1"/>
  <c r="BN470" i="1" s="1"/>
  <c r="P470" i="1"/>
  <c r="BO469" i="1"/>
  <c r="BM469" i="1"/>
  <c r="Y469" i="1"/>
  <c r="BN469" i="1" s="1"/>
  <c r="P469" i="1"/>
  <c r="BO468" i="1"/>
  <c r="BM468" i="1"/>
  <c r="Y468" i="1"/>
  <c r="BP468" i="1" s="1"/>
  <c r="P468" i="1"/>
  <c r="BO467" i="1"/>
  <c r="BM467" i="1"/>
  <c r="Z467" i="1"/>
  <c r="Y467" i="1"/>
  <c r="BP467" i="1" s="1"/>
  <c r="P467" i="1"/>
  <c r="X463" i="1"/>
  <c r="X462" i="1"/>
  <c r="BO461" i="1"/>
  <c r="BM461" i="1"/>
  <c r="Y461" i="1"/>
  <c r="P461" i="1"/>
  <c r="X459" i="1"/>
  <c r="X458" i="1"/>
  <c r="BO457" i="1"/>
  <c r="BM457" i="1"/>
  <c r="Z457" i="1"/>
  <c r="Z458" i="1" s="1"/>
  <c r="Y457" i="1"/>
  <c r="Y459" i="1" s="1"/>
  <c r="P457" i="1"/>
  <c r="X454" i="1"/>
  <c r="X453" i="1"/>
  <c r="BO452" i="1"/>
  <c r="BM452" i="1"/>
  <c r="Y452" i="1"/>
  <c r="BP452" i="1" s="1"/>
  <c r="BO451" i="1"/>
  <c r="BM451" i="1"/>
  <c r="Y451" i="1"/>
  <c r="P451" i="1"/>
  <c r="X448" i="1"/>
  <c r="X447" i="1"/>
  <c r="BO446" i="1"/>
  <c r="BM446" i="1"/>
  <c r="Y446" i="1"/>
  <c r="BN446" i="1" s="1"/>
  <c r="P446" i="1"/>
  <c r="BO445" i="1"/>
  <c r="BM445" i="1"/>
  <c r="Y445" i="1"/>
  <c r="BO444" i="1"/>
  <c r="BM444" i="1"/>
  <c r="Y444" i="1"/>
  <c r="BN444" i="1" s="1"/>
  <c r="P444" i="1"/>
  <c r="BO443" i="1"/>
  <c r="BM443" i="1"/>
  <c r="Y443" i="1"/>
  <c r="X441" i="1"/>
  <c r="X440" i="1"/>
  <c r="BO439" i="1"/>
  <c r="BM439" i="1"/>
  <c r="Y439" i="1"/>
  <c r="BP439" i="1" s="1"/>
  <c r="P439" i="1"/>
  <c r="BO438" i="1"/>
  <c r="BM438" i="1"/>
  <c r="Z438" i="1"/>
  <c r="Y438" i="1"/>
  <c r="Y441" i="1" s="1"/>
  <c r="P438" i="1"/>
  <c r="X435" i="1"/>
  <c r="X434" i="1"/>
  <c r="BO433" i="1"/>
  <c r="BM433" i="1"/>
  <c r="Y433" i="1"/>
  <c r="BN433" i="1" s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BN427" i="1" s="1"/>
  <c r="P427" i="1"/>
  <c r="BO426" i="1"/>
  <c r="BM426" i="1"/>
  <c r="Y426" i="1"/>
  <c r="BO425" i="1"/>
  <c r="BM425" i="1"/>
  <c r="Y425" i="1"/>
  <c r="P425" i="1"/>
  <c r="BO424" i="1"/>
  <c r="BM424" i="1"/>
  <c r="Y424" i="1"/>
  <c r="BN424" i="1" s="1"/>
  <c r="P424" i="1"/>
  <c r="BO423" i="1"/>
  <c r="BM423" i="1"/>
  <c r="Y423" i="1"/>
  <c r="P423" i="1"/>
  <c r="BO422" i="1"/>
  <c r="BM422" i="1"/>
  <c r="Y422" i="1"/>
  <c r="BP422" i="1" s="1"/>
  <c r="BO421" i="1"/>
  <c r="BM421" i="1"/>
  <c r="Y421" i="1"/>
  <c r="P421" i="1"/>
  <c r="BO420" i="1"/>
  <c r="BM420" i="1"/>
  <c r="Y420" i="1"/>
  <c r="BP420" i="1" s="1"/>
  <c r="BO419" i="1"/>
  <c r="BM419" i="1"/>
  <c r="Y419" i="1"/>
  <c r="BN419" i="1" s="1"/>
  <c r="BO418" i="1"/>
  <c r="BM418" i="1"/>
  <c r="Y418" i="1"/>
  <c r="BP418" i="1" s="1"/>
  <c r="BO417" i="1"/>
  <c r="BM417" i="1"/>
  <c r="Y417" i="1"/>
  <c r="X413" i="1"/>
  <c r="X412" i="1"/>
  <c r="BO411" i="1"/>
  <c r="BM411" i="1"/>
  <c r="Y411" i="1"/>
  <c r="BN411" i="1" s="1"/>
  <c r="X409" i="1"/>
  <c r="X408" i="1"/>
  <c r="BO407" i="1"/>
  <c r="BM407" i="1"/>
  <c r="Y407" i="1"/>
  <c r="P407" i="1"/>
  <c r="BO406" i="1"/>
  <c r="BM406" i="1"/>
  <c r="Y406" i="1"/>
  <c r="BP406" i="1" s="1"/>
  <c r="P406" i="1"/>
  <c r="BO405" i="1"/>
  <c r="BM405" i="1"/>
  <c r="Y405" i="1"/>
  <c r="P405" i="1"/>
  <c r="BO404" i="1"/>
  <c r="BM404" i="1"/>
  <c r="Z404" i="1"/>
  <c r="Y404" i="1"/>
  <c r="BN404" i="1" s="1"/>
  <c r="BO403" i="1"/>
  <c r="BM403" i="1"/>
  <c r="Y403" i="1"/>
  <c r="BP403" i="1" s="1"/>
  <c r="P403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X396" i="1"/>
  <c r="X395" i="1"/>
  <c r="BO394" i="1"/>
  <c r="BM394" i="1"/>
  <c r="Y394" i="1"/>
  <c r="P394" i="1"/>
  <c r="BO393" i="1"/>
  <c r="BM393" i="1"/>
  <c r="Y393" i="1"/>
  <c r="BN393" i="1" s="1"/>
  <c r="P393" i="1"/>
  <c r="BO392" i="1"/>
  <c r="BM392" i="1"/>
  <c r="Y392" i="1"/>
  <c r="BN392" i="1" s="1"/>
  <c r="P392" i="1"/>
  <c r="BO391" i="1"/>
  <c r="BM391" i="1"/>
  <c r="Y391" i="1"/>
  <c r="BP391" i="1" s="1"/>
  <c r="P391" i="1"/>
  <c r="BO390" i="1"/>
  <c r="BM390" i="1"/>
  <c r="Y390" i="1"/>
  <c r="P390" i="1"/>
  <c r="BP389" i="1"/>
  <c r="BO389" i="1"/>
  <c r="BM389" i="1"/>
  <c r="Y389" i="1"/>
  <c r="P389" i="1"/>
  <c r="X386" i="1"/>
  <c r="X385" i="1"/>
  <c r="BO384" i="1"/>
  <c r="BM384" i="1"/>
  <c r="Y384" i="1"/>
  <c r="Z384" i="1" s="1"/>
  <c r="Z385" i="1" s="1"/>
  <c r="X382" i="1"/>
  <c r="X381" i="1"/>
  <c r="BO380" i="1"/>
  <c r="BM380" i="1"/>
  <c r="Y380" i="1"/>
  <c r="BN380" i="1" s="1"/>
  <c r="BO379" i="1"/>
  <c r="BM379" i="1"/>
  <c r="Y379" i="1"/>
  <c r="Y381" i="1" s="1"/>
  <c r="X377" i="1"/>
  <c r="X376" i="1"/>
  <c r="BO375" i="1"/>
  <c r="BM375" i="1"/>
  <c r="Y375" i="1"/>
  <c r="BN375" i="1" s="1"/>
  <c r="P375" i="1"/>
  <c r="BO374" i="1"/>
  <c r="BM374" i="1"/>
  <c r="Y374" i="1"/>
  <c r="P374" i="1"/>
  <c r="X372" i="1"/>
  <c r="X371" i="1"/>
  <c r="BO370" i="1"/>
  <c r="BM370" i="1"/>
  <c r="Y370" i="1"/>
  <c r="BN370" i="1" s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N367" i="1" s="1"/>
  <c r="P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P361" i="1"/>
  <c r="X357" i="1"/>
  <c r="X356" i="1"/>
  <c r="BO355" i="1"/>
  <c r="BM355" i="1"/>
  <c r="Y355" i="1"/>
  <c r="BN355" i="1" s="1"/>
  <c r="P355" i="1"/>
  <c r="BP354" i="1"/>
  <c r="BO354" i="1"/>
  <c r="BN354" i="1"/>
  <c r="BM354" i="1"/>
  <c r="Z354" i="1"/>
  <c r="Y354" i="1"/>
  <c r="P354" i="1"/>
  <c r="BO353" i="1"/>
  <c r="BM353" i="1"/>
  <c r="Y353" i="1"/>
  <c r="BN353" i="1" s="1"/>
  <c r="P353" i="1"/>
  <c r="X351" i="1"/>
  <c r="X350" i="1"/>
  <c r="BO349" i="1"/>
  <c r="BM349" i="1"/>
  <c r="Y349" i="1"/>
  <c r="Z349" i="1" s="1"/>
  <c r="Z350" i="1" s="1"/>
  <c r="P349" i="1"/>
  <c r="X346" i="1"/>
  <c r="X345" i="1"/>
  <c r="BO344" i="1"/>
  <c r="BM344" i="1"/>
  <c r="Y344" i="1"/>
  <c r="BN344" i="1" s="1"/>
  <c r="P344" i="1"/>
  <c r="BO343" i="1"/>
  <c r="BM343" i="1"/>
  <c r="Y343" i="1"/>
  <c r="BP343" i="1" s="1"/>
  <c r="P343" i="1"/>
  <c r="BO342" i="1"/>
  <c r="BM342" i="1"/>
  <c r="Y342" i="1"/>
  <c r="P342" i="1"/>
  <c r="X340" i="1"/>
  <c r="X339" i="1"/>
  <c r="BO338" i="1"/>
  <c r="BM338" i="1"/>
  <c r="Y338" i="1"/>
  <c r="BN338" i="1" s="1"/>
  <c r="P338" i="1"/>
  <c r="BO337" i="1"/>
  <c r="BM337" i="1"/>
  <c r="Y337" i="1"/>
  <c r="BP337" i="1" s="1"/>
  <c r="P337" i="1"/>
  <c r="BO336" i="1"/>
  <c r="BM336" i="1"/>
  <c r="Y336" i="1"/>
  <c r="BN336" i="1" s="1"/>
  <c r="BO335" i="1"/>
  <c r="BM335" i="1"/>
  <c r="Y335" i="1"/>
  <c r="X333" i="1"/>
  <c r="X332" i="1"/>
  <c r="BO331" i="1"/>
  <c r="BM331" i="1"/>
  <c r="Y331" i="1"/>
  <c r="BP331" i="1" s="1"/>
  <c r="P331" i="1"/>
  <c r="BO330" i="1"/>
  <c r="BM330" i="1"/>
  <c r="Y330" i="1"/>
  <c r="BN330" i="1" s="1"/>
  <c r="P330" i="1"/>
  <c r="BP329" i="1"/>
  <c r="BO329" i="1"/>
  <c r="BN329" i="1"/>
  <c r="BM329" i="1"/>
  <c r="Z329" i="1"/>
  <c r="Y329" i="1"/>
  <c r="P329" i="1"/>
  <c r="X327" i="1"/>
  <c r="X326" i="1"/>
  <c r="BO325" i="1"/>
  <c r="BM325" i="1"/>
  <c r="Y325" i="1"/>
  <c r="P325" i="1"/>
  <c r="BO324" i="1"/>
  <c r="BM324" i="1"/>
  <c r="Y324" i="1"/>
  <c r="BN324" i="1" s="1"/>
  <c r="P324" i="1"/>
  <c r="BO323" i="1"/>
  <c r="BM323" i="1"/>
  <c r="Y323" i="1"/>
  <c r="BP323" i="1" s="1"/>
  <c r="P323" i="1"/>
  <c r="BO322" i="1"/>
  <c r="BM322" i="1"/>
  <c r="Y322" i="1"/>
  <c r="BN322" i="1" s="1"/>
  <c r="P322" i="1"/>
  <c r="BO321" i="1"/>
  <c r="BM321" i="1"/>
  <c r="Y321" i="1"/>
  <c r="BP321" i="1" s="1"/>
  <c r="P321" i="1"/>
  <c r="X319" i="1"/>
  <c r="X318" i="1"/>
  <c r="BO317" i="1"/>
  <c r="BM317" i="1"/>
  <c r="Y317" i="1"/>
  <c r="P317" i="1"/>
  <c r="BO316" i="1"/>
  <c r="BM316" i="1"/>
  <c r="Y316" i="1"/>
  <c r="BN316" i="1" s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BN306" i="1" s="1"/>
  <c r="P306" i="1"/>
  <c r="BO305" i="1"/>
  <c r="BM305" i="1"/>
  <c r="Y305" i="1"/>
  <c r="P305" i="1"/>
  <c r="BO304" i="1"/>
  <c r="BM304" i="1"/>
  <c r="Y304" i="1"/>
  <c r="BN304" i="1" s="1"/>
  <c r="P304" i="1"/>
  <c r="X301" i="1"/>
  <c r="X300" i="1"/>
  <c r="BO299" i="1"/>
  <c r="BM299" i="1"/>
  <c r="Y299" i="1"/>
  <c r="BN299" i="1" s="1"/>
  <c r="P299" i="1"/>
  <c r="BO298" i="1"/>
  <c r="BM298" i="1"/>
  <c r="Y298" i="1"/>
  <c r="Y300" i="1" s="1"/>
  <c r="P298" i="1"/>
  <c r="X296" i="1"/>
  <c r="X295" i="1"/>
  <c r="BO294" i="1"/>
  <c r="BM294" i="1"/>
  <c r="Y294" i="1"/>
  <c r="Y296" i="1" s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Q588" i="1" s="1"/>
  <c r="P275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N268" i="1" s="1"/>
  <c r="P268" i="1"/>
  <c r="BO267" i="1"/>
  <c r="BM267" i="1"/>
  <c r="Y267" i="1"/>
  <c r="P267" i="1"/>
  <c r="BO266" i="1"/>
  <c r="BM266" i="1"/>
  <c r="Y266" i="1"/>
  <c r="BN266" i="1" s="1"/>
  <c r="P266" i="1"/>
  <c r="X263" i="1"/>
  <c r="X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O588" i="1" s="1"/>
  <c r="P259" i="1"/>
  <c r="X256" i="1"/>
  <c r="X255" i="1"/>
  <c r="BO254" i="1"/>
  <c r="BM254" i="1"/>
  <c r="Y254" i="1"/>
  <c r="M588" i="1" s="1"/>
  <c r="P254" i="1"/>
  <c r="X251" i="1"/>
  <c r="X250" i="1"/>
  <c r="BO249" i="1"/>
  <c r="BM249" i="1"/>
  <c r="Y249" i="1"/>
  <c r="BN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N245" i="1" s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X236" i="1"/>
  <c r="X235" i="1"/>
  <c r="BO234" i="1"/>
  <c r="BM234" i="1"/>
  <c r="Y234" i="1"/>
  <c r="BN234" i="1" s="1"/>
  <c r="P234" i="1"/>
  <c r="BO233" i="1"/>
  <c r="BM233" i="1"/>
  <c r="Y233" i="1"/>
  <c r="BN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Z230" i="1"/>
  <c r="Y230" i="1"/>
  <c r="BN230" i="1" s="1"/>
  <c r="P230" i="1"/>
  <c r="BO229" i="1"/>
  <c r="BM229" i="1"/>
  <c r="Y229" i="1"/>
  <c r="BN229" i="1" s="1"/>
  <c r="P229" i="1"/>
  <c r="BO228" i="1"/>
  <c r="BM228" i="1"/>
  <c r="Y228" i="1"/>
  <c r="P228" i="1"/>
  <c r="BO227" i="1"/>
  <c r="BM227" i="1"/>
  <c r="Y227" i="1"/>
  <c r="BN227" i="1" s="1"/>
  <c r="P227" i="1"/>
  <c r="X224" i="1"/>
  <c r="X223" i="1"/>
  <c r="BO222" i="1"/>
  <c r="BM222" i="1"/>
  <c r="Y222" i="1"/>
  <c r="BP222" i="1" s="1"/>
  <c r="P222" i="1"/>
  <c r="BO221" i="1"/>
  <c r="BM221" i="1"/>
  <c r="Z221" i="1"/>
  <c r="Y221" i="1"/>
  <c r="BN221" i="1" s="1"/>
  <c r="P221" i="1"/>
  <c r="X219" i="1"/>
  <c r="X218" i="1"/>
  <c r="BO217" i="1"/>
  <c r="BM217" i="1"/>
  <c r="Y217" i="1"/>
  <c r="BN217" i="1" s="1"/>
  <c r="P217" i="1"/>
  <c r="BO216" i="1"/>
  <c r="BM216" i="1"/>
  <c r="Z216" i="1"/>
  <c r="Y216" i="1"/>
  <c r="BN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BN213" i="1" s="1"/>
  <c r="P213" i="1"/>
  <c r="BO212" i="1"/>
  <c r="BM212" i="1"/>
  <c r="Y212" i="1"/>
  <c r="BN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X207" i="1"/>
  <c r="X206" i="1"/>
  <c r="BO205" i="1"/>
  <c r="BM205" i="1"/>
  <c r="Y205" i="1"/>
  <c r="BN205" i="1" s="1"/>
  <c r="P205" i="1"/>
  <c r="BO204" i="1"/>
  <c r="BM204" i="1"/>
  <c r="Y204" i="1"/>
  <c r="BN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Z201" i="1"/>
  <c r="Y201" i="1"/>
  <c r="BN201" i="1" s="1"/>
  <c r="P201" i="1"/>
  <c r="BO200" i="1"/>
  <c r="BM200" i="1"/>
  <c r="Y200" i="1"/>
  <c r="BN200" i="1" s="1"/>
  <c r="P200" i="1"/>
  <c r="BO199" i="1"/>
  <c r="BM199" i="1"/>
  <c r="Y199" i="1"/>
  <c r="P199" i="1"/>
  <c r="BO198" i="1"/>
  <c r="BM198" i="1"/>
  <c r="Y198" i="1"/>
  <c r="BP198" i="1" s="1"/>
  <c r="P198" i="1"/>
  <c r="X196" i="1"/>
  <c r="X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BP189" i="1" s="1"/>
  <c r="P189" i="1"/>
  <c r="BO188" i="1"/>
  <c r="BM188" i="1"/>
  <c r="Y188" i="1"/>
  <c r="BN188" i="1" s="1"/>
  <c r="P188" i="1"/>
  <c r="X185" i="1"/>
  <c r="X184" i="1"/>
  <c r="BO183" i="1"/>
  <c r="BM183" i="1"/>
  <c r="Y183" i="1"/>
  <c r="BN183" i="1" s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BP180" i="1" s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N176" i="1" s="1"/>
  <c r="P176" i="1"/>
  <c r="BO175" i="1"/>
  <c r="BM175" i="1"/>
  <c r="Y175" i="1"/>
  <c r="BN175" i="1" s="1"/>
  <c r="P175" i="1"/>
  <c r="X173" i="1"/>
  <c r="X172" i="1"/>
  <c r="BO171" i="1"/>
  <c r="BM171" i="1"/>
  <c r="Y171" i="1"/>
  <c r="Y172" i="1" s="1"/>
  <c r="P171" i="1"/>
  <c r="X167" i="1"/>
  <c r="X166" i="1"/>
  <c r="BO165" i="1"/>
  <c r="BM165" i="1"/>
  <c r="Y165" i="1"/>
  <c r="P165" i="1"/>
  <c r="BO164" i="1"/>
  <c r="BM164" i="1"/>
  <c r="Y164" i="1"/>
  <c r="BN164" i="1" s="1"/>
  <c r="P164" i="1"/>
  <c r="X162" i="1"/>
  <c r="X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BP158" i="1" s="1"/>
  <c r="P158" i="1"/>
  <c r="BO157" i="1"/>
  <c r="BM157" i="1"/>
  <c r="Y157" i="1"/>
  <c r="Y161" i="1" s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BO124" i="1"/>
  <c r="BM124" i="1"/>
  <c r="Y124" i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6" i="1" s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P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BN87" i="1" s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Y77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Y56" i="1" s="1"/>
  <c r="P48" i="1"/>
  <c r="X45" i="1"/>
  <c r="X44" i="1"/>
  <c r="BO43" i="1"/>
  <c r="BM43" i="1"/>
  <c r="Y43" i="1"/>
  <c r="P43" i="1"/>
  <c r="X41" i="1"/>
  <c r="X40" i="1"/>
  <c r="BO39" i="1"/>
  <c r="BM39" i="1"/>
  <c r="Y39" i="1"/>
  <c r="BN39" i="1" s="1"/>
  <c r="P39" i="1"/>
  <c r="BO38" i="1"/>
  <c r="BM38" i="1"/>
  <c r="Y38" i="1"/>
  <c r="BN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Z29" i="1"/>
  <c r="Z30" i="1" s="1"/>
  <c r="Y29" i="1"/>
  <c r="P29" i="1"/>
  <c r="X27" i="1"/>
  <c r="X26" i="1"/>
  <c r="BO25" i="1"/>
  <c r="BM25" i="1"/>
  <c r="Y25" i="1"/>
  <c r="BN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N22" i="1" s="1"/>
  <c r="P22" i="1"/>
  <c r="H10" i="1"/>
  <c r="J9" i="1"/>
  <c r="A9" i="1"/>
  <c r="H9" i="1" s="1"/>
  <c r="D7" i="1"/>
  <c r="Q6" i="1"/>
  <c r="P2" i="1"/>
  <c r="Y223" i="1" l="1"/>
  <c r="Y224" i="1"/>
  <c r="Z49" i="1"/>
  <c r="BN49" i="1"/>
  <c r="Z73" i="1"/>
  <c r="BN73" i="1"/>
  <c r="Z115" i="1"/>
  <c r="BN115" i="1"/>
  <c r="Y128" i="1"/>
  <c r="Z122" i="1"/>
  <c r="BN122" i="1"/>
  <c r="Z171" i="1"/>
  <c r="Z172" i="1" s="1"/>
  <c r="BN171" i="1"/>
  <c r="BP171" i="1"/>
  <c r="Z177" i="1"/>
  <c r="BN177" i="1"/>
  <c r="Z200" i="1"/>
  <c r="Z209" i="1"/>
  <c r="Z217" i="1"/>
  <c r="Z229" i="1"/>
  <c r="Z298" i="1"/>
  <c r="BN298" i="1"/>
  <c r="BP298" i="1"/>
  <c r="Z323" i="1"/>
  <c r="BN323" i="1"/>
  <c r="Y339" i="1"/>
  <c r="Z344" i="1"/>
  <c r="Z364" i="1"/>
  <c r="BN364" i="1"/>
  <c r="Z375" i="1"/>
  <c r="Z379" i="1"/>
  <c r="BN379" i="1"/>
  <c r="BP379" i="1"/>
  <c r="Z393" i="1"/>
  <c r="Y401" i="1"/>
  <c r="Y412" i="1"/>
  <c r="Z418" i="1"/>
  <c r="BN418" i="1"/>
  <c r="Z419" i="1"/>
  <c r="Z420" i="1"/>
  <c r="BN420" i="1"/>
  <c r="Z433" i="1"/>
  <c r="Z439" i="1"/>
  <c r="Z440" i="1" s="1"/>
  <c r="BN439" i="1"/>
  <c r="Y440" i="1"/>
  <c r="Y454" i="1"/>
  <c r="Z468" i="1"/>
  <c r="BN468" i="1"/>
  <c r="Z474" i="1"/>
  <c r="Z480" i="1"/>
  <c r="BN480" i="1"/>
  <c r="Z520" i="1"/>
  <c r="BN520" i="1"/>
  <c r="Z537" i="1"/>
  <c r="BN537" i="1"/>
  <c r="Z558" i="1"/>
  <c r="BN59" i="1"/>
  <c r="BN67" i="1"/>
  <c r="BN95" i="1"/>
  <c r="BN100" i="1"/>
  <c r="BN113" i="1"/>
  <c r="Y139" i="1"/>
  <c r="Y140" i="1"/>
  <c r="Y144" i="1"/>
  <c r="BN160" i="1"/>
  <c r="BN178" i="1"/>
  <c r="BP183" i="1"/>
  <c r="BP188" i="1"/>
  <c r="Y191" i="1"/>
  <c r="Y195" i="1"/>
  <c r="Y196" i="1"/>
  <c r="BN198" i="1"/>
  <c r="BP204" i="1"/>
  <c r="BP205" i="1"/>
  <c r="BP212" i="1"/>
  <c r="BP213" i="1"/>
  <c r="BN214" i="1"/>
  <c r="BP233" i="1"/>
  <c r="BP234" i="1"/>
  <c r="BP245" i="1"/>
  <c r="BP249" i="1"/>
  <c r="BP254" i="1"/>
  <c r="BP259" i="1"/>
  <c r="Y262" i="1"/>
  <c r="BP268" i="1"/>
  <c r="BN275" i="1"/>
  <c r="Y280" i="1"/>
  <c r="BN335" i="1"/>
  <c r="BN369" i="1"/>
  <c r="BP390" i="1"/>
  <c r="BN390" i="1"/>
  <c r="Z390" i="1"/>
  <c r="BP394" i="1"/>
  <c r="BN394" i="1"/>
  <c r="Z394" i="1"/>
  <c r="BP405" i="1"/>
  <c r="BN405" i="1"/>
  <c r="Z405" i="1"/>
  <c r="BP426" i="1"/>
  <c r="BN426" i="1"/>
  <c r="Z426" i="1"/>
  <c r="Y462" i="1"/>
  <c r="Y463" i="1"/>
  <c r="Z461" i="1"/>
  <c r="Z462" i="1" s="1"/>
  <c r="Y482" i="1"/>
  <c r="BP486" i="1"/>
  <c r="BN486" i="1"/>
  <c r="Z486" i="1"/>
  <c r="BN493" i="1"/>
  <c r="Z493" i="1"/>
  <c r="BP498" i="1"/>
  <c r="BN498" i="1"/>
  <c r="Z498" i="1"/>
  <c r="BP508" i="1"/>
  <c r="BN508" i="1"/>
  <c r="Z508" i="1"/>
  <c r="BN513" i="1"/>
  <c r="BN532" i="1"/>
  <c r="BP543" i="1"/>
  <c r="BN543" i="1"/>
  <c r="Z543" i="1"/>
  <c r="BN551" i="1"/>
  <c r="AD588" i="1"/>
  <c r="Z566" i="1"/>
  <c r="Y568" i="1"/>
  <c r="BN50" i="1"/>
  <c r="BN71" i="1"/>
  <c r="BN74" i="1"/>
  <c r="BN97" i="1"/>
  <c r="BN108" i="1"/>
  <c r="BN120" i="1"/>
  <c r="BN126" i="1"/>
  <c r="BN142" i="1"/>
  <c r="Z25" i="1"/>
  <c r="X578" i="1"/>
  <c r="Z36" i="1"/>
  <c r="BN36" i="1"/>
  <c r="BN37" i="1"/>
  <c r="BN51" i="1"/>
  <c r="Z53" i="1"/>
  <c r="BN53" i="1"/>
  <c r="BN54" i="1"/>
  <c r="BN58" i="1"/>
  <c r="Z65" i="1"/>
  <c r="BN65" i="1"/>
  <c r="BP65" i="1"/>
  <c r="BN66" i="1"/>
  <c r="Y68" i="1"/>
  <c r="BN75" i="1"/>
  <c r="Z81" i="1"/>
  <c r="BN81" i="1"/>
  <c r="BN82" i="1"/>
  <c r="BN88" i="1"/>
  <c r="Z94" i="1"/>
  <c r="BN94" i="1"/>
  <c r="Z96" i="1"/>
  <c r="BN96" i="1"/>
  <c r="Z98" i="1"/>
  <c r="BN98" i="1"/>
  <c r="BN99" i="1"/>
  <c r="BN109" i="1"/>
  <c r="Z119" i="1"/>
  <c r="BN119" i="1"/>
  <c r="BP119" i="1"/>
  <c r="BN123" i="1"/>
  <c r="BN125" i="1"/>
  <c r="Z137" i="1"/>
  <c r="BN137" i="1"/>
  <c r="BN138" i="1"/>
  <c r="BN143" i="1"/>
  <c r="Y149" i="1"/>
  <c r="BN147" i="1"/>
  <c r="Z158" i="1"/>
  <c r="BN158" i="1"/>
  <c r="BN159" i="1"/>
  <c r="Z176" i="1"/>
  <c r="Z180" i="1"/>
  <c r="BN180" i="1"/>
  <c r="BN181" i="1"/>
  <c r="Z183" i="1"/>
  <c r="Z188" i="1"/>
  <c r="Z190" i="1" s="1"/>
  <c r="Z189" i="1"/>
  <c r="BN189" i="1"/>
  <c r="Z193" i="1"/>
  <c r="BN193" i="1"/>
  <c r="BN194" i="1"/>
  <c r="BP200" i="1"/>
  <c r="BP201" i="1"/>
  <c r="BN202" i="1"/>
  <c r="Z204" i="1"/>
  <c r="Z205" i="1"/>
  <c r="Y207" i="1"/>
  <c r="BN210" i="1"/>
  <c r="Z212" i="1"/>
  <c r="Z213" i="1"/>
  <c r="BP216" i="1"/>
  <c r="BP217" i="1"/>
  <c r="BP221" i="1"/>
  <c r="BN222" i="1"/>
  <c r="BP229" i="1"/>
  <c r="BP230" i="1"/>
  <c r="BN231" i="1"/>
  <c r="Z233" i="1"/>
  <c r="Z234" i="1"/>
  <c r="Y240" i="1"/>
  <c r="BN238" i="1"/>
  <c r="Z245" i="1"/>
  <c r="Z246" i="1"/>
  <c r="BN246" i="1"/>
  <c r="BN247" i="1"/>
  <c r="Z249" i="1"/>
  <c r="Z254" i="1"/>
  <c r="Z255" i="1" s="1"/>
  <c r="Z259" i="1"/>
  <c r="Z260" i="1"/>
  <c r="BN260" i="1"/>
  <c r="BN261" i="1"/>
  <c r="Z268" i="1"/>
  <c r="Z269" i="1"/>
  <c r="BN269" i="1"/>
  <c r="BN270" i="1"/>
  <c r="Y276" i="1"/>
  <c r="Z279" i="1"/>
  <c r="Z280" i="1" s="1"/>
  <c r="BN279" i="1"/>
  <c r="Z294" i="1"/>
  <c r="Z295" i="1" s="1"/>
  <c r="BN294" i="1"/>
  <c r="BP294" i="1"/>
  <c r="Y295" i="1"/>
  <c r="Z306" i="1"/>
  <c r="Z309" i="1"/>
  <c r="BN309" i="1"/>
  <c r="Y312" i="1"/>
  <c r="Z321" i="1"/>
  <c r="BN321" i="1"/>
  <c r="Y332" i="1"/>
  <c r="Z331" i="1"/>
  <c r="BN331" i="1"/>
  <c r="Z337" i="1"/>
  <c r="BN337" i="1"/>
  <c r="BN362" i="1"/>
  <c r="Z367" i="1"/>
  <c r="BN399" i="1"/>
  <c r="BP423" i="1"/>
  <c r="BN423" i="1"/>
  <c r="Z423" i="1"/>
  <c r="BP425" i="1"/>
  <c r="BN425" i="1"/>
  <c r="Z425" i="1"/>
  <c r="BP445" i="1"/>
  <c r="BN445" i="1"/>
  <c r="Z445" i="1"/>
  <c r="BN451" i="1"/>
  <c r="BN452" i="1"/>
  <c r="Z452" i="1"/>
  <c r="BP461" i="1"/>
  <c r="BN471" i="1"/>
  <c r="Z471" i="1"/>
  <c r="BN473" i="1"/>
  <c r="Z473" i="1"/>
  <c r="BP477" i="1"/>
  <c r="BN477" i="1"/>
  <c r="Z477" i="1"/>
  <c r="BP488" i="1"/>
  <c r="BN488" i="1"/>
  <c r="Z488" i="1"/>
  <c r="BN494" i="1"/>
  <c r="BN503" i="1"/>
  <c r="Z503" i="1"/>
  <c r="Y526" i="1"/>
  <c r="BP524" i="1"/>
  <c r="BN524" i="1"/>
  <c r="Z524" i="1"/>
  <c r="BP541" i="1"/>
  <c r="BN541" i="1"/>
  <c r="Z541" i="1"/>
  <c r="Y553" i="1"/>
  <c r="BN547" i="1"/>
  <c r="BP566" i="1"/>
  <c r="BN391" i="1"/>
  <c r="Y400" i="1"/>
  <c r="BN403" i="1"/>
  <c r="BN406" i="1"/>
  <c r="BP433" i="1"/>
  <c r="Y588" i="1"/>
  <c r="BP438" i="1"/>
  <c r="AA588" i="1"/>
  <c r="BP457" i="1"/>
  <c r="BP474" i="1"/>
  <c r="BP479" i="1"/>
  <c r="BN496" i="1"/>
  <c r="BN499" i="1"/>
  <c r="BN509" i="1"/>
  <c r="BN530" i="1"/>
  <c r="BN549" i="1"/>
  <c r="BP558" i="1"/>
  <c r="BN567" i="1"/>
  <c r="H588" i="1"/>
  <c r="Y154" i="1"/>
  <c r="BN153" i="1"/>
  <c r="Y155" i="1"/>
  <c r="BP153" i="1"/>
  <c r="Z153" i="1"/>
  <c r="Z154" i="1" s="1"/>
  <c r="BN165" i="1"/>
  <c r="BP165" i="1"/>
  <c r="Z165" i="1"/>
  <c r="A10" i="1"/>
  <c r="B588" i="1"/>
  <c r="Y26" i="1"/>
  <c r="X580" i="1"/>
  <c r="Z23" i="1"/>
  <c r="BN24" i="1"/>
  <c r="BP25" i="1"/>
  <c r="Y27" i="1"/>
  <c r="C588" i="1"/>
  <c r="Y40" i="1"/>
  <c r="BN35" i="1"/>
  <c r="Y41" i="1"/>
  <c r="BP35" i="1"/>
  <c r="Z39" i="1"/>
  <c r="Y44" i="1"/>
  <c r="BN43" i="1"/>
  <c r="Y45" i="1"/>
  <c r="BP43" i="1"/>
  <c r="BN148" i="1"/>
  <c r="BP148" i="1"/>
  <c r="Z148" i="1"/>
  <c r="X588" i="1"/>
  <c r="Y429" i="1"/>
  <c r="Y430" i="1"/>
  <c r="BN417" i="1"/>
  <c r="Z417" i="1"/>
  <c r="BP417" i="1"/>
  <c r="BP39" i="1"/>
  <c r="BN60" i="1"/>
  <c r="BP60" i="1"/>
  <c r="Z60" i="1"/>
  <c r="F9" i="1"/>
  <c r="F10" i="1"/>
  <c r="Z22" i="1"/>
  <c r="BP22" i="1"/>
  <c r="X582" i="1"/>
  <c r="Z35" i="1"/>
  <c r="Z43" i="1"/>
  <c r="Z44" i="1" s="1"/>
  <c r="D588" i="1"/>
  <c r="BN48" i="1"/>
  <c r="Y55" i="1"/>
  <c r="BP48" i="1"/>
  <c r="Z48" i="1"/>
  <c r="BN72" i="1"/>
  <c r="BP72" i="1"/>
  <c r="Z72" i="1"/>
  <c r="BN80" i="1"/>
  <c r="Y83" i="1"/>
  <c r="BP80" i="1"/>
  <c r="Z80" i="1"/>
  <c r="Y102" i="1"/>
  <c r="BN93" i="1"/>
  <c r="Y103" i="1"/>
  <c r="BP93" i="1"/>
  <c r="Z93" i="1"/>
  <c r="F588" i="1"/>
  <c r="Y111" i="1"/>
  <c r="BN106" i="1"/>
  <c r="BP106" i="1"/>
  <c r="Z106" i="1"/>
  <c r="BN124" i="1"/>
  <c r="BP124" i="1"/>
  <c r="Z124" i="1"/>
  <c r="BN131" i="1"/>
  <c r="Y133" i="1"/>
  <c r="Y134" i="1"/>
  <c r="BP131" i="1"/>
  <c r="Z131" i="1"/>
  <c r="Z133" i="1" s="1"/>
  <c r="L588" i="1"/>
  <c r="BN244" i="1"/>
  <c r="Y250" i="1"/>
  <c r="Y251" i="1"/>
  <c r="BP244" i="1"/>
  <c r="Z244" i="1"/>
  <c r="BN267" i="1"/>
  <c r="BP267" i="1"/>
  <c r="Z267" i="1"/>
  <c r="Y271" i="1"/>
  <c r="X579" i="1"/>
  <c r="X581" i="1" s="1"/>
  <c r="BN23" i="1"/>
  <c r="Z24" i="1"/>
  <c r="Y30" i="1"/>
  <c r="BN29" i="1"/>
  <c r="BP29" i="1"/>
  <c r="Y31" i="1"/>
  <c r="BP38" i="1"/>
  <c r="Z38" i="1"/>
  <c r="BN52" i="1"/>
  <c r="BP52" i="1"/>
  <c r="Z52" i="1"/>
  <c r="BN76" i="1"/>
  <c r="BP76" i="1"/>
  <c r="Z76" i="1"/>
  <c r="Y84" i="1"/>
  <c r="BN89" i="1"/>
  <c r="BP89" i="1"/>
  <c r="Z89" i="1"/>
  <c r="BN101" i="1"/>
  <c r="BP101" i="1"/>
  <c r="Z101" i="1"/>
  <c r="Y110" i="1"/>
  <c r="BN114" i="1"/>
  <c r="BP114" i="1"/>
  <c r="Z114" i="1"/>
  <c r="BN121" i="1"/>
  <c r="BP121" i="1"/>
  <c r="Z121" i="1"/>
  <c r="BN127" i="1"/>
  <c r="BP127" i="1"/>
  <c r="Z127" i="1"/>
  <c r="Y162" i="1"/>
  <c r="BN157" i="1"/>
  <c r="BP157" i="1"/>
  <c r="Z157" i="1"/>
  <c r="Y63" i="1"/>
  <c r="Y117" i="1"/>
  <c r="Y167" i="1"/>
  <c r="BP179" i="1"/>
  <c r="Z179" i="1"/>
  <c r="BN182" i="1"/>
  <c r="BP182" i="1"/>
  <c r="Z182" i="1"/>
  <c r="BN211" i="1"/>
  <c r="BP211" i="1"/>
  <c r="Z211" i="1"/>
  <c r="BN228" i="1"/>
  <c r="BP228" i="1"/>
  <c r="Z228" i="1"/>
  <c r="BN239" i="1"/>
  <c r="BP239" i="1"/>
  <c r="Z239" i="1"/>
  <c r="BN317" i="1"/>
  <c r="BP317" i="1"/>
  <c r="Z317" i="1"/>
  <c r="V588" i="1"/>
  <c r="Y372" i="1"/>
  <c r="BP361" i="1"/>
  <c r="Z361" i="1"/>
  <c r="BN361" i="1"/>
  <c r="BN495" i="1"/>
  <c r="Z495" i="1"/>
  <c r="BP495" i="1"/>
  <c r="Z51" i="1"/>
  <c r="Z59" i="1"/>
  <c r="Y62" i="1"/>
  <c r="Z67" i="1"/>
  <c r="Z71" i="1"/>
  <c r="BP71" i="1"/>
  <c r="Z75" i="1"/>
  <c r="Y78" i="1"/>
  <c r="E588" i="1"/>
  <c r="Z88" i="1"/>
  <c r="Y91" i="1"/>
  <c r="Z95" i="1"/>
  <c r="Z97" i="1"/>
  <c r="Z100" i="1"/>
  <c r="Z109" i="1"/>
  <c r="Z113" i="1"/>
  <c r="BP113" i="1"/>
  <c r="Z120" i="1"/>
  <c r="Z123" i="1"/>
  <c r="Z126" i="1"/>
  <c r="Y129" i="1"/>
  <c r="Z143" i="1"/>
  <c r="Z147" i="1"/>
  <c r="Z149" i="1" s="1"/>
  <c r="BP147" i="1"/>
  <c r="Y150" i="1"/>
  <c r="Z160" i="1"/>
  <c r="Z164" i="1"/>
  <c r="Z166" i="1" s="1"/>
  <c r="BP164" i="1"/>
  <c r="Y184" i="1"/>
  <c r="Y185" i="1"/>
  <c r="BP175" i="1"/>
  <c r="Z175" i="1"/>
  <c r="BN199" i="1"/>
  <c r="BP199" i="1"/>
  <c r="Z199" i="1"/>
  <c r="Y218" i="1"/>
  <c r="BN215" i="1"/>
  <c r="BP215" i="1"/>
  <c r="Z215" i="1"/>
  <c r="BN232" i="1"/>
  <c r="BP232" i="1"/>
  <c r="Z232" i="1"/>
  <c r="BN248" i="1"/>
  <c r="BP248" i="1"/>
  <c r="Z248" i="1"/>
  <c r="BN310" i="1"/>
  <c r="Z310" i="1"/>
  <c r="BN363" i="1"/>
  <c r="Z363" i="1"/>
  <c r="Y376" i="1"/>
  <c r="Y377" i="1"/>
  <c r="BP374" i="1"/>
  <c r="Z374" i="1"/>
  <c r="Z376" i="1" s="1"/>
  <c r="BN374" i="1"/>
  <c r="BN428" i="1"/>
  <c r="Z428" i="1"/>
  <c r="BP428" i="1"/>
  <c r="Z37" i="1"/>
  <c r="Z50" i="1"/>
  <c r="Z54" i="1"/>
  <c r="Z58" i="1"/>
  <c r="Z62" i="1" s="1"/>
  <c r="Z66" i="1"/>
  <c r="Z68" i="1" s="1"/>
  <c r="Z74" i="1"/>
  <c r="Z82" i="1"/>
  <c r="Z87" i="1"/>
  <c r="Z90" i="1" s="1"/>
  <c r="BP87" i="1"/>
  <c r="Y90" i="1"/>
  <c r="Z99" i="1"/>
  <c r="Z108" i="1"/>
  <c r="Z125" i="1"/>
  <c r="G588" i="1"/>
  <c r="Z138" i="1"/>
  <c r="Z142" i="1"/>
  <c r="Z144" i="1" s="1"/>
  <c r="BP142" i="1"/>
  <c r="Z159" i="1"/>
  <c r="Y166" i="1"/>
  <c r="I588" i="1"/>
  <c r="Y173" i="1"/>
  <c r="BP176" i="1"/>
  <c r="BN179" i="1"/>
  <c r="BN203" i="1"/>
  <c r="BP203" i="1"/>
  <c r="Z203" i="1"/>
  <c r="Y219" i="1"/>
  <c r="Y236" i="1"/>
  <c r="BN289" i="1"/>
  <c r="BP289" i="1"/>
  <c r="Z289" i="1"/>
  <c r="BN305" i="1"/>
  <c r="BP305" i="1"/>
  <c r="Z305" i="1"/>
  <c r="BP308" i="1"/>
  <c r="Z308" i="1"/>
  <c r="BN308" i="1"/>
  <c r="BN325" i="1"/>
  <c r="BP325" i="1"/>
  <c r="Z325" i="1"/>
  <c r="Y371" i="1"/>
  <c r="W588" i="1"/>
  <c r="BN389" i="1"/>
  <c r="Y395" i="1"/>
  <c r="Y396" i="1"/>
  <c r="Z389" i="1"/>
  <c r="Y190" i="1"/>
  <c r="Y206" i="1"/>
  <c r="BN209" i="1"/>
  <c r="K588" i="1"/>
  <c r="Y235" i="1"/>
  <c r="Y256" i="1"/>
  <c r="P588" i="1"/>
  <c r="R588" i="1"/>
  <c r="Y291" i="1"/>
  <c r="BP299" i="1"/>
  <c r="Z299" i="1"/>
  <c r="Y301" i="1"/>
  <c r="Y333" i="1"/>
  <c r="Y345" i="1"/>
  <c r="BP342" i="1"/>
  <c r="Z342" i="1"/>
  <c r="BN343" i="1"/>
  <c r="BP344" i="1"/>
  <c r="Y346" i="1"/>
  <c r="BP353" i="1"/>
  <c r="BP365" i="1"/>
  <c r="Z365" i="1"/>
  <c r="BN366" i="1"/>
  <c r="BP367" i="1"/>
  <c r="BP375" i="1"/>
  <c r="Y382" i="1"/>
  <c r="BP407" i="1"/>
  <c r="Z407" i="1"/>
  <c r="Z178" i="1"/>
  <c r="Z181" i="1"/>
  <c r="Z194" i="1"/>
  <c r="Z195" i="1" s="1"/>
  <c r="Z198" i="1"/>
  <c r="Z206" i="1" s="1"/>
  <c r="Z202" i="1"/>
  <c r="Z210" i="1"/>
  <c r="Z218" i="1" s="1"/>
  <c r="Z214" i="1"/>
  <c r="Z222" i="1"/>
  <c r="Z223" i="1" s="1"/>
  <c r="Z227" i="1"/>
  <c r="BP227" i="1"/>
  <c r="Z231" i="1"/>
  <c r="Z238" i="1"/>
  <c r="Z240" i="1" s="1"/>
  <c r="BP238" i="1"/>
  <c r="Y241" i="1"/>
  <c r="Z247" i="1"/>
  <c r="BN254" i="1"/>
  <c r="Y255" i="1"/>
  <c r="BN259" i="1"/>
  <c r="Z261" i="1"/>
  <c r="Z266" i="1"/>
  <c r="BP266" i="1"/>
  <c r="Z270" i="1"/>
  <c r="Z275" i="1"/>
  <c r="Z276" i="1" s="1"/>
  <c r="BP275" i="1"/>
  <c r="BP279" i="1"/>
  <c r="Z290" i="1"/>
  <c r="Y319" i="1"/>
  <c r="BN314" i="1"/>
  <c r="BP314" i="1"/>
  <c r="BP322" i="1"/>
  <c r="BP330" i="1"/>
  <c r="BP335" i="1"/>
  <c r="Z335" i="1"/>
  <c r="BP336" i="1"/>
  <c r="Z353" i="1"/>
  <c r="BP355" i="1"/>
  <c r="Z355" i="1"/>
  <c r="Y357" i="1"/>
  <c r="Z362" i="1"/>
  <c r="BP392" i="1"/>
  <c r="Z392" i="1"/>
  <c r="Y408" i="1"/>
  <c r="BN422" i="1"/>
  <c r="Z422" i="1"/>
  <c r="BN478" i="1"/>
  <c r="Z478" i="1"/>
  <c r="J588" i="1"/>
  <c r="Y263" i="1"/>
  <c r="Y272" i="1"/>
  <c r="Y277" i="1"/>
  <c r="Y290" i="1"/>
  <c r="T588" i="1"/>
  <c r="Y311" i="1"/>
  <c r="BP304" i="1"/>
  <c r="Z304" i="1"/>
  <c r="BP306" i="1"/>
  <c r="Z314" i="1"/>
  <c r="BP316" i="1"/>
  <c r="Z316" i="1"/>
  <c r="Y318" i="1"/>
  <c r="Y327" i="1"/>
  <c r="Z322" i="1"/>
  <c r="BP324" i="1"/>
  <c r="Z324" i="1"/>
  <c r="Y326" i="1"/>
  <c r="Z330" i="1"/>
  <c r="Z332" i="1" s="1"/>
  <c r="Z336" i="1"/>
  <c r="BP338" i="1"/>
  <c r="Z338" i="1"/>
  <c r="Y340" i="1"/>
  <c r="BN342" i="1"/>
  <c r="Z343" i="1"/>
  <c r="U588" i="1"/>
  <c r="Y350" i="1"/>
  <c r="BN349" i="1"/>
  <c r="BP349" i="1"/>
  <c r="Y351" i="1"/>
  <c r="Y356" i="1"/>
  <c r="BN365" i="1"/>
  <c r="Z366" i="1"/>
  <c r="BP370" i="1"/>
  <c r="Z370" i="1"/>
  <c r="BP380" i="1"/>
  <c r="Z380" i="1"/>
  <c r="Z381" i="1" s="1"/>
  <c r="Y385" i="1"/>
  <c r="BN384" i="1"/>
  <c r="Y386" i="1"/>
  <c r="BP384" i="1"/>
  <c r="BP393" i="1"/>
  <c r="BP404" i="1"/>
  <c r="BN407" i="1"/>
  <c r="BP419" i="1"/>
  <c r="BP421" i="1"/>
  <c r="Z421" i="1"/>
  <c r="BN421" i="1"/>
  <c r="Y448" i="1"/>
  <c r="BP443" i="1"/>
  <c r="Z443" i="1"/>
  <c r="Y447" i="1"/>
  <c r="BN443" i="1"/>
  <c r="Y489" i="1"/>
  <c r="BP485" i="1"/>
  <c r="Z485" i="1"/>
  <c r="Y490" i="1"/>
  <c r="BN485" i="1"/>
  <c r="BN531" i="1"/>
  <c r="Z531" i="1"/>
  <c r="BP531" i="1"/>
  <c r="BP548" i="1"/>
  <c r="BN561" i="1"/>
  <c r="BP561" i="1"/>
  <c r="Z561" i="1"/>
  <c r="Y409" i="1"/>
  <c r="BP424" i="1"/>
  <c r="Z424" i="1"/>
  <c r="BN432" i="1"/>
  <c r="Y434" i="1"/>
  <c r="BP432" i="1"/>
  <c r="BP444" i="1"/>
  <c r="BP446" i="1"/>
  <c r="Z446" i="1"/>
  <c r="AB588" i="1"/>
  <c r="BP476" i="1"/>
  <c r="BP500" i="1"/>
  <c r="BP502" i="1"/>
  <c r="Z502" i="1"/>
  <c r="Y510" i="1"/>
  <c r="BP514" i="1"/>
  <c r="AC588" i="1"/>
  <c r="BP523" i="1"/>
  <c r="Z523" i="1"/>
  <c r="BP533" i="1"/>
  <c r="BP540" i="1"/>
  <c r="Z540" i="1"/>
  <c r="Z548" i="1"/>
  <c r="BP550" i="1"/>
  <c r="S588" i="1"/>
  <c r="Z369" i="1"/>
  <c r="Z391" i="1"/>
  <c r="Z399" i="1"/>
  <c r="Z400" i="1" s="1"/>
  <c r="Z403" i="1"/>
  <c r="Z406" i="1"/>
  <c r="BP411" i="1"/>
  <c r="Z411" i="1"/>
  <c r="Z412" i="1" s="1"/>
  <c r="Y413" i="1"/>
  <c r="Z432" i="1"/>
  <c r="Z434" i="1" s="1"/>
  <c r="Y435" i="1"/>
  <c r="Z444" i="1"/>
  <c r="Z588" i="1"/>
  <c r="Y453" i="1"/>
  <c r="BP451" i="1"/>
  <c r="Z451" i="1"/>
  <c r="Z453" i="1" s="1"/>
  <c r="BP469" i="1"/>
  <c r="Z469" i="1"/>
  <c r="BP472" i="1"/>
  <c r="Z472" i="1"/>
  <c r="Z476" i="1"/>
  <c r="BP487" i="1"/>
  <c r="Z487" i="1"/>
  <c r="BP497" i="1"/>
  <c r="Z497" i="1"/>
  <c r="Z500" i="1"/>
  <c r="BP503" i="1"/>
  <c r="Z514" i="1"/>
  <c r="Z533" i="1"/>
  <c r="Z550" i="1"/>
  <c r="BP552" i="1"/>
  <c r="Y563" i="1"/>
  <c r="BP427" i="1"/>
  <c r="Z427" i="1"/>
  <c r="BP470" i="1"/>
  <c r="BP473" i="1"/>
  <c r="BP481" i="1"/>
  <c r="Z481" i="1"/>
  <c r="Y504" i="1"/>
  <c r="BP493" i="1"/>
  <c r="BP507" i="1"/>
  <c r="Y511" i="1"/>
  <c r="BP521" i="1"/>
  <c r="Z521" i="1"/>
  <c r="BN523" i="1"/>
  <c r="BP525" i="1"/>
  <c r="Z525" i="1"/>
  <c r="Y534" i="1"/>
  <c r="BN529" i="1"/>
  <c r="Y535" i="1"/>
  <c r="BP529" i="1"/>
  <c r="Y544" i="1"/>
  <c r="BP538" i="1"/>
  <c r="Z538" i="1"/>
  <c r="Z544" i="1" s="1"/>
  <c r="BN540" i="1"/>
  <c r="BP542" i="1"/>
  <c r="Z542" i="1"/>
  <c r="Y545" i="1"/>
  <c r="Z552" i="1"/>
  <c r="Y562" i="1"/>
  <c r="BN557" i="1"/>
  <c r="BP557" i="1"/>
  <c r="Z557" i="1"/>
  <c r="BN559" i="1"/>
  <c r="BP559" i="1"/>
  <c r="Z559" i="1"/>
  <c r="BN438" i="1"/>
  <c r="BN457" i="1"/>
  <c r="Y458" i="1"/>
  <c r="BN461" i="1"/>
  <c r="BN467" i="1"/>
  <c r="Y505" i="1"/>
  <c r="Y516" i="1"/>
  <c r="Y554" i="1"/>
  <c r="BN556" i="1"/>
  <c r="Z571" i="1"/>
  <c r="Z572" i="1" s="1"/>
  <c r="BP571" i="1"/>
  <c r="Y577" i="1"/>
  <c r="Y483" i="1"/>
  <c r="Z492" i="1"/>
  <c r="BP492" i="1"/>
  <c r="Z494" i="1"/>
  <c r="Z496" i="1"/>
  <c r="Z499" i="1"/>
  <c r="Z509" i="1"/>
  <c r="Z510" i="1" s="1"/>
  <c r="Z513" i="1"/>
  <c r="Z515" i="1" s="1"/>
  <c r="BP513" i="1"/>
  <c r="Y527" i="1"/>
  <c r="Z530" i="1"/>
  <c r="Z532" i="1"/>
  <c r="Z547" i="1"/>
  <c r="BP547" i="1"/>
  <c r="Z549" i="1"/>
  <c r="Z551" i="1"/>
  <c r="BN566" i="1"/>
  <c r="Z567" i="1"/>
  <c r="Z568" i="1" s="1"/>
  <c r="Y573" i="1"/>
  <c r="BN575" i="1"/>
  <c r="Y576" i="1"/>
  <c r="Y569" i="1"/>
  <c r="BN571" i="1"/>
  <c r="Z575" i="1"/>
  <c r="Z576" i="1" s="1"/>
  <c r="Z311" i="1" l="1"/>
  <c r="Z262" i="1"/>
  <c r="Z300" i="1"/>
  <c r="Z139" i="1"/>
  <c r="Z116" i="1"/>
  <c r="Z534" i="1"/>
  <c r="Z408" i="1"/>
  <c r="Z356" i="1"/>
  <c r="Z128" i="1"/>
  <c r="Y579" i="1"/>
  <c r="Z26" i="1"/>
  <c r="Z326" i="1"/>
  <c r="Z271" i="1"/>
  <c r="Z489" i="1"/>
  <c r="Z371" i="1"/>
  <c r="Z429" i="1"/>
  <c r="Y578" i="1"/>
  <c r="Z504" i="1"/>
  <c r="Z482" i="1"/>
  <c r="Z447" i="1"/>
  <c r="Z161" i="1"/>
  <c r="Z110" i="1"/>
  <c r="Z40" i="1"/>
  <c r="Y582" i="1"/>
  <c r="Z553" i="1"/>
  <c r="Z526" i="1"/>
  <c r="Z318" i="1"/>
  <c r="Z339" i="1"/>
  <c r="Z235" i="1"/>
  <c r="Z77" i="1"/>
  <c r="Z102" i="1"/>
  <c r="Z562" i="1"/>
  <c r="Z345" i="1"/>
  <c r="Z395" i="1"/>
  <c r="Z184" i="1"/>
  <c r="Z250" i="1"/>
  <c r="Z83" i="1"/>
  <c r="Z55" i="1"/>
  <c r="Y580" i="1"/>
  <c r="Y581" i="1" l="1"/>
  <c r="Z583" i="1"/>
</calcChain>
</file>

<file path=xl/sharedStrings.xml><?xml version="1.0" encoding="utf-8"?>
<sst xmlns="http://schemas.openxmlformats.org/spreadsheetml/2006/main" count="2719" uniqueCount="964">
  <si>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</si>
  <si>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</si>
  <si>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</si>
  <si>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</si>
  <si>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</si>
  <si>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</si>
  <si>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</si>
  <si>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</si>
  <si>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</si>
  <si>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</si>
  <si>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</si>
  <si>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</si>
  <si>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</si>
  <si>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</si>
  <si>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</si>
  <si>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</si>
  <si>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</si>
  <si>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</si>
  <si>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</si>
  <si>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</si>
  <si>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</si>
  <si>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</si>
  <si>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</si>
  <si>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</si>
  <si>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</si>
  <si>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</si>
  <si>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</si>
  <si>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</si>
  <si>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</si>
  <si>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</si>
  <si>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</si>
  <si>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</si>
  <si>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</si>
  <si>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</si>
  <si>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</si>
  <si>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</si>
  <si>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</si>
  <si>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</si>
  <si>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</si>
  <si>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</si>
  <si>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</si>
  <si>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</si>
  <si>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</si>
  <si>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</si>
  <si>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</si>
  <si>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</si>
  <si>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</si>
  <si>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</si>
  <si>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</si>
  <si>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</si>
  <si>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</si>
  <si>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</si>
  <si>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</si>
  <si>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</si>
  <si>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</si>
  <si>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</si>
  <si>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</si>
  <si>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</si>
  <si>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</si>
  <si>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</si>
  <si>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</si>
  <si>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</si>
  <si>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</si>
  <si>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</si>
  <si>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</si>
  <si>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</si>
  <si>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</si>
  <si>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</si>
  <si>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</si>
  <si>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</si>
  <si>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</si>
  <si>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</si>
  <si>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</si>
  <si>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</si>
  <si>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</si>
  <si>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</si>
  <si>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</si>
  <si>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</si>
  <si>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</si>
  <si>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</si>
  <si>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</si>
  <si>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</si>
  <si>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</si>
  <si>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</si>
  <si>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</si>
  <si>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</si>
  <si>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</si>
  <si>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</si>
  <si>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</si>
  <si>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</si>
  <si>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</si>
  <si>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</si>
  <si>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</si>
  <si>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</si>
  <si>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</si>
  <si>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</si>
  <si>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</si>
  <si>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</si>
  <si>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</si>
  <si>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</si>
  <si>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</si>
  <si>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</si>
  <si>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</si>
  <si>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</si>
  <si>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</si>
  <si>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</si>
  <si>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</si>
  <si>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</si>
  <si>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</si>
  <si>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</si>
  <si>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</si>
  <si>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</si>
  <si>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</si>
  <si>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</si>
  <si>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</si>
  <si>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</si>
  <si>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</si>
  <si>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</si>
  <si>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</si>
  <si>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</si>
  <si>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</si>
  <si>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</si>
  <si>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</si>
  <si>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</si>
  <si>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</si>
  <si>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</si>
  <si>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</si>
  <si>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</si>
  <si>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</si>
  <si>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</si>
  <si>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</si>
  <si>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</si>
  <si>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</si>
  <si>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</si>
  <si>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</si>
  <si>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</si>
  <si>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</si>
  <si>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</si>
  <si>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</si>
  <si>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</si>
  <si>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</si>
  <si>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</si>
  <si>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</si>
  <si>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</si>
  <si>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</si>
  <si>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</si>
  <si>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</si>
  <si>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</si>
  <si>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</si>
  <si>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</si>
  <si>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</si>
  <si>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</si>
  <si>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</si>
  <si>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</si>
  <si>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</si>
  <si>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</si>
  <si>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</si>
  <si>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</si>
  <si>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</si>
  <si>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</si>
  <si>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</si>
  <si>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</si>
  <si>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</si>
  <si>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</si>
  <si>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</si>
  <si>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</si>
  <si>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</si>
  <si>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</si>
  <si>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</si>
  <si>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</si>
  <si>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</si>
  <si>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</si>
  <si>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</si>
  <si>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</si>
  <si>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</si>
  <si>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</si>
  <si>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</si>
  <si>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</si>
  <si>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</si>
  <si>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</si>
  <si>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</si>
  <si>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</si>
  <si>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</si>
  <si>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</si>
  <si>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</si>
  <si>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</si>
  <si>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</si>
  <si>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</si>
  <si>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</si>
  <si>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</si>
  <si>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</si>
  <si>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</si>
  <si>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</si>
  <si>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</si>
  <si>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</si>
  <si>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</si>
  <si>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</si>
  <si>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</si>
  <si>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</si>
  <si>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</si>
  <si>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</si>
  <si>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</si>
  <si>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</si>
  <si>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</si>
  <si>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</si>
  <si>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</si>
  <si>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</si>
  <si>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</si>
  <si>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</si>
  <si>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</si>
  <si>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</si>
  <si>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</si>
  <si>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</si>
  <si>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</si>
  <si>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</si>
  <si>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</si>
  <si>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</si>
  <si>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</si>
  <si>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</si>
  <si>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</si>
  <si>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</si>
  <si>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</si>
  <si>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</si>
  <si>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</si>
  <si>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</si>
  <si>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</si>
  <si>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</si>
  <si>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</si>
  <si>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</si>
  <si>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</si>
  <si>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</si>
  <si>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</si>
  <si>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</si>
  <si>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</si>
  <si>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</si>
  <si>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</si>
  <si>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</si>
  <si>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</si>
  <si>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</si>
  <si>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</si>
  <si>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</si>
  <si>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</si>
  <si>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</si>
  <si>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</si>
  <si>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</si>
  <si>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</si>
  <si>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</si>
  <si>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</si>
  <si>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</si>
  <si>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</si>
  <si>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</si>
  <si>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</si>
  <si>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</si>
  <si>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</si>
  <si>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</si>
  <si>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</si>
  <si>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</si>
  <si>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</si>
  <si>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</si>
  <si>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</si>
  <si>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</si>
  <si>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</si>
  <si>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</si>
  <si>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</si>
  <si>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</si>
  <si>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</si>
  <si>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</si>
  <si>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</si>
  <si>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</si>
  <si>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</si>
  <si>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</si>
  <si>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</si>
  <si>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</si>
  <si>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</si>
  <si>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</si>
  <si>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</si>
  <si>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</si>
  <si>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</si>
  <si>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</si>
  <si>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</si>
  <si>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</si>
  <si>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</si>
  <si>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</si>
  <si>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</si>
  <si>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</si>
  <si>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</si>
  <si>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</si>
  <si>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</si>
  <si>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</si>
  <si>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</si>
  <si>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</si>
  <si>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</si>
  <si>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</si>
  <si>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</si>
  <si>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</si>
  <si>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</si>
  <si>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</si>
  <si>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</si>
  <si>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</si>
  <si>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</si>
  <si>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</si>
  <si>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</si>
  <si>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</si>
  <si>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</si>
  <si>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</si>
  <si>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</si>
  <si>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</si>
  <si>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</si>
  <si>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</si>
  <si>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</si>
  <si>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</si>
  <si>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</si>
  <si>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</si>
  <si>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</si>
  <si>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</si>
  <si>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</si>
  <si>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</si>
  <si>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</si>
  <si>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</si>
  <si>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</si>
  <si>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</si>
  <si>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</si>
  <si>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</si>
  <si>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</si>
  <si>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</si>
  <si>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</si>
  <si>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</si>
  <si>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</si>
  <si>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</si>
  <si>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</si>
  <si>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</si>
  <si>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</si>
  <si>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</si>
  <si>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</si>
  <si>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</si>
  <si>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</si>
  <si>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</si>
  <si>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</si>
  <si>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</si>
  <si>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</si>
  <si>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</si>
  <si>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</si>
  <si>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</si>
  <si>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</si>
  <si>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</si>
  <si>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</si>
  <si>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</si>
  <si>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</si>
  <si>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</si>
  <si>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</si>
  <si>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</si>
  <si>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</si>
  <si>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</si>
  <si>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</si>
  <si>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</si>
  <si>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</si>
  <si>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</si>
  <si>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</si>
  <si>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</si>
  <si>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</si>
  <si>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</si>
  <si>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</si>
  <si>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</si>
  <si>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</si>
  <si>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</si>
  <si>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</si>
  <si>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</si>
  <si>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</si>
  <si>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</si>
  <si>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</si>
  <si>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</si>
  <si>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</si>
  <si>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</si>
  <si>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</si>
  <si>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</si>
  <si>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</si>
  <si>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</si>
  <si>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</si>
  <si>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</si>
  <si>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</si>
  <si>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</si>
  <si>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</si>
  <si>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</si>
  <si>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</si>
  <si>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</si>
  <si>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</si>
  <si>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</si>
  <si>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</si>
  <si>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</si>
  <si>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</si>
  <si>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</si>
  <si>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</si>
  <si>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</si>
  <si>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</si>
  <si>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</si>
  <si>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</si>
  <si>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</si>
  <si>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</si>
  <si>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</si>
  <si>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</si>
  <si>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</si>
  <si>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</si>
  <si>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</si>
  <si>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</si>
  <si>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</si>
  <si>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</si>
  <si>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</si>
  <si>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</si>
  <si>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</si>
  <si>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</si>
  <si>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</si>
  <si>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</si>
  <si>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</si>
  <si>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</si>
  <si>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</si>
  <si>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</si>
  <si>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</si>
  <si>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</si>
  <si>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</si>
  <si>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</si>
  <si>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</si>
  <si>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</si>
  <si>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</si>
  <si>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</si>
  <si>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</si>
  <si>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</si>
  <si>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</si>
  <si>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</si>
  <si>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</si>
  <si>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</si>
  <si>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</si>
  <si>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</si>
  <si>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</si>
  <si>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</si>
  <si>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</si>
  <si>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</si>
  <si>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</si>
  <si>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</si>
  <si>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</si>
  <si>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</si>
  <si>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</si>
  <si>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</si>
  <si>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</si>
  <si>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</si>
  <si>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</si>
  <si>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</si>
  <si>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</si>
  <si>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</si>
  <si>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</si>
  <si>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</si>
  <si>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</si>
  <si>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</si>
  <si>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</si>
  <si>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</si>
  <si>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</si>
  <si>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</si>
  <si>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</si>
  <si>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</si>
  <si>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</si>
  <si>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</si>
  <si>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</si>
  <si>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</si>
  <si>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</si>
  <si>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</si>
  <si>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</si>
  <si>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</si>
  <si>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</si>
  <si>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</si>
  <si>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</si>
  <si>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</si>
  <si>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</si>
  <si>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</si>
  <si>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</si>
  <si>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</si>
  <si>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</si>
  <si>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</si>
  <si>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</si>
  <si>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</si>
  <si>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</si>
  <si>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</si>
  <si>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</si>
  <si>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</si>
  <si>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</si>
  <si>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</si>
  <si>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</si>
  <si>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</si>
  <si>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</si>
  <si>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</si>
  <si>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</si>
  <si>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</si>
  <si>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</si>
  <si>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</si>
  <si>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</si>
  <si>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</si>
  <si>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</si>
  <si>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</si>
  <si>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</si>
  <si>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</si>
  <si>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</si>
  <si>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</si>
  <si>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</si>
  <si>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</si>
  <si>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</si>
  <si>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</si>
  <si>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</si>
  <si>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</si>
  <si>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</si>
  <si>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</si>
  <si>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</si>
  <si>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</si>
  <si>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</si>
  <si>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</si>
  <si>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</si>
  <si>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</si>
  <si>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</si>
  <si>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</si>
  <si>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</si>
  <si>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</si>
  <si>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</si>
  <si>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</si>
  <si>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</si>
  <si>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</si>
  <si>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</si>
  <si>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</si>
  <si>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</si>
  <si>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</si>
  <si>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</si>
  <si>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</si>
  <si>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</si>
  <si>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</si>
  <si>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</si>
  <si>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</si>
  <si>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</si>
  <si>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</si>
  <si>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</si>
  <si>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</si>
  <si>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</si>
  <si>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</si>
  <si>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</si>
  <si>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</si>
  <si>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</si>
  <si>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</si>
  <si>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</si>
  <si>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</si>
  <si>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</si>
  <si>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</si>
  <si>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</si>
  <si>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</si>
  <si>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</si>
  <si>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</si>
  <si>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</si>
  <si>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</si>
  <si>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</si>
  <si>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</si>
  <si>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</si>
  <si>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</si>
  <si>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</si>
  <si>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</si>
  <si>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</si>
  <si>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</si>
  <si>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</si>
  <si>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</si>
  <si>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</si>
  <si>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</si>
  <si>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</si>
  <si>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</si>
  <si>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</si>
  <si>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</si>
  <si>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</si>
  <si>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</si>
  <si>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</si>
  <si>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</si>
  <si>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</si>
  <si>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</si>
  <si>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</si>
  <si>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</si>
  <si>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</si>
  <si>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</si>
  <si>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</si>
  <si>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</si>
  <si>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</si>
  <si>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</si>
  <si>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</si>
  <si>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</si>
  <si>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</si>
  <si>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</si>
  <si>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</si>
  <si>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</si>
  <si>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</si>
  <si>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</si>
  <si>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</si>
  <si>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</si>
  <si>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</si>
  <si>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</si>
  <si>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</si>
  <si>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</si>
  <si>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</si>
  <si>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</si>
  <si>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</si>
  <si>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</si>
  <si>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</si>
  <si>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</si>
  <si>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</si>
  <si>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</si>
  <si>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</si>
  <si>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</si>
  <si>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</si>
  <si>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</si>
  <si>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</si>
  <si>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</si>
  <si>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</si>
  <si>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</si>
  <si>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</si>
  <si>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</si>
  <si>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</si>
  <si>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</si>
  <si>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</si>
  <si>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</si>
  <si>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</si>
  <si>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</si>
  <si>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</si>
  <si>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</si>
  <si>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</si>
  <si>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</si>
  <si>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</si>
  <si>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</si>
  <si>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</si>
  <si>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</si>
  <si>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</si>
  <si>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</si>
  <si>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</si>
  <si>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</si>
  <si>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</si>
  <si>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</si>
  <si>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</si>
  <si>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</si>
  <si>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</si>
  <si>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</si>
  <si>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</si>
  <si>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</si>
  <si>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</si>
  <si>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</si>
  <si>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</si>
  <si>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</si>
  <si>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</si>
  <si>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</si>
  <si>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</si>
  <si>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</si>
  <si>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</si>
  <si>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</si>
  <si>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</si>
  <si>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</si>
  <si>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</si>
  <si>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</si>
  <si>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</si>
  <si>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</si>
  <si>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</si>
  <si>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</si>
  <si>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</si>
  <si>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</si>
  <si>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</si>
  <si>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</si>
  <si>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</si>
  <si>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</si>
  <si>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</si>
  <si>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</si>
  <si>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</si>
  <si>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</si>
  <si>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</si>
  <si>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</si>
  <si>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</si>
  <si>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</si>
  <si>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</si>
  <si>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</si>
  <si>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</si>
  <si>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</si>
  <si>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</si>
  <si>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</si>
  <si>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</si>
  <si>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</si>
  <si>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</si>
  <si>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</si>
  <si>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</si>
  <si>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</si>
  <si>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</si>
  <si>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</si>
  <si>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</si>
  <si>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</si>
  <si>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</si>
  <si>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</si>
  <si>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</si>
  <si>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</si>
  <si>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</si>
  <si>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</si>
  <si>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</si>
  <si>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</si>
  <si>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</si>
  <si>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</si>
  <si>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</si>
  <si>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</si>
  <si>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</si>
  <si>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</si>
  <si>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</si>
  <si>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</si>
  <si>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</si>
  <si>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</si>
  <si>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</si>
  <si>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</si>
  <si>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</si>
  <si>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</si>
  <si>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</si>
  <si>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</si>
  <si>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</si>
  <si>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</si>
  <si>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</si>
  <si>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</si>
  <si>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</si>
  <si>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</si>
  <si>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</si>
  <si>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</si>
  <si>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</si>
  <si>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</si>
  <si>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</si>
  <si>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</si>
  <si>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</si>
  <si>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</si>
  <si>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</si>
  <si>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</si>
  <si>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</si>
  <si>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</si>
  <si>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</si>
  <si>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</si>
  <si>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</si>
  <si>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</si>
  <si>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</si>
  <si>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</si>
  <si>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</si>
  <si>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</si>
  <si>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</si>
  <si>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</si>
  <si>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</si>
  <si>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P004689</t>
  </si>
  <si>
    <t>P004043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</si>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</sst>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8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" fillId="0" borderId="0" xfId="0" applyFont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9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974" t="s">
        <v>0</v>
      </c>
      <c r="E1" s="697"/>
      <c r="F1" s="697"/>
      <c r="G1" s="12" t="s">
        <v>1</v>
      </c>
      <c r="H1" s="974" t="s">
        <v>2</v>
      </c>
      <c r="I1" s="697"/>
      <c r="J1" s="697"/>
      <c r="K1" s="697"/>
      <c r="L1" s="697"/>
      <c r="M1" s="697"/>
      <c r="N1" s="697"/>
      <c r="O1" s="697"/>
      <c r="P1" s="697"/>
      <c r="Q1" s="697"/>
      <c r="R1" s="1043" t="s">
        <v>3</v>
      </c>
      <c r="S1" s="697"/>
      <c r="T1" s="69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943" t="s">
        <v>8</v>
      </c>
      <c r="B5" s="695"/>
      <c r="C5" s="696"/>
      <c r="D5" s="793"/>
      <c r="E5" s="795"/>
      <c r="F5" s="736" t="s">
        <v>9</v>
      </c>
      <c r="G5" s="696"/>
      <c r="H5" s="793" t="s">
        <v>963</v>
      </c>
      <c r="I5" s="794"/>
      <c r="J5" s="794"/>
      <c r="K5" s="794"/>
      <c r="L5" s="794"/>
      <c r="M5" s="795"/>
      <c r="N5" s="58"/>
      <c r="P5" s="24" t="s">
        <v>10</v>
      </c>
      <c r="Q5" s="720">
        <v>45751</v>
      </c>
      <c r="R5" s="721"/>
      <c r="T5" s="897" t="s">
        <v>11</v>
      </c>
      <c r="U5" s="898"/>
      <c r="V5" s="900" t="s">
        <v>12</v>
      </c>
      <c r="W5" s="721"/>
      <c r="AB5" s="51"/>
      <c r="AC5" s="51"/>
      <c r="AD5" s="51"/>
      <c r="AE5" s="51"/>
    </row>
    <row r="6" spans="1:32" s="663" customFormat="1" ht="24" customHeight="1" x14ac:dyDescent="0.2">
      <c r="A6" s="943" t="s">
        <v>13</v>
      </c>
      <c r="B6" s="695"/>
      <c r="C6" s="696"/>
      <c r="D6" s="800" t="s">
        <v>14</v>
      </c>
      <c r="E6" s="801"/>
      <c r="F6" s="801"/>
      <c r="G6" s="801"/>
      <c r="H6" s="801"/>
      <c r="I6" s="801"/>
      <c r="J6" s="801"/>
      <c r="K6" s="801"/>
      <c r="L6" s="801"/>
      <c r="M6" s="721"/>
      <c r="N6" s="59"/>
      <c r="P6" s="24" t="s">
        <v>15</v>
      </c>
      <c r="Q6" s="713" t="str">
        <f>IF(Q5=0," ",CHOOSE(WEEKDAY(Q5,2),"Понедельник","Вторник","Среда","Четверг","Пятница","Суббота","Воскресенье"))</f>
        <v>Пятница</v>
      </c>
      <c r="R6" s="682"/>
      <c r="T6" s="910" t="s">
        <v>16</v>
      </c>
      <c r="U6" s="898"/>
      <c r="V6" s="810" t="s">
        <v>17</v>
      </c>
      <c r="W6" s="811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1016" t="str">
        <f>IFERROR(VLOOKUP(DeliveryAddress,Table,3,0),1)</f>
        <v>1</v>
      </c>
      <c r="E7" s="1017"/>
      <c r="F7" s="1017"/>
      <c r="G7" s="1017"/>
      <c r="H7" s="1017"/>
      <c r="I7" s="1017"/>
      <c r="J7" s="1017"/>
      <c r="K7" s="1017"/>
      <c r="L7" s="1017"/>
      <c r="M7" s="906"/>
      <c r="N7" s="60"/>
      <c r="P7" s="24"/>
      <c r="Q7" s="42"/>
      <c r="R7" s="42"/>
      <c r="T7" s="676"/>
      <c r="U7" s="898"/>
      <c r="V7" s="812"/>
      <c r="W7" s="813"/>
      <c r="AB7" s="51"/>
      <c r="AC7" s="51"/>
      <c r="AD7" s="51"/>
      <c r="AE7" s="51"/>
    </row>
    <row r="8" spans="1:32" s="663" customFormat="1" ht="25.5" customHeight="1" x14ac:dyDescent="0.2">
      <c r="A8" s="716" t="s">
        <v>18</v>
      </c>
      <c r="B8" s="678"/>
      <c r="C8" s="679"/>
      <c r="D8" s="1001" t="s">
        <v>19</v>
      </c>
      <c r="E8" s="1002"/>
      <c r="F8" s="1002"/>
      <c r="G8" s="1002"/>
      <c r="H8" s="1002"/>
      <c r="I8" s="1002"/>
      <c r="J8" s="1002"/>
      <c r="K8" s="1002"/>
      <c r="L8" s="1002"/>
      <c r="M8" s="1003"/>
      <c r="N8" s="61"/>
      <c r="P8" s="24" t="s">
        <v>20</v>
      </c>
      <c r="Q8" s="905">
        <v>0.375</v>
      </c>
      <c r="R8" s="906"/>
      <c r="T8" s="676"/>
      <c r="U8" s="898"/>
      <c r="V8" s="812"/>
      <c r="W8" s="813"/>
      <c r="AB8" s="51"/>
      <c r="AC8" s="51"/>
      <c r="AD8" s="51"/>
      <c r="AE8" s="51"/>
    </row>
    <row r="9" spans="1:32" s="663" customFormat="1" ht="39.950000000000003" customHeight="1" x14ac:dyDescent="0.2">
      <c r="A9" s="7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754"/>
      <c r="E9" s="755"/>
      <c r="F9" s="7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856" t="str">
        <f>IF(AND($A$9="Тип доверенности/получателя при получении в адресе перегруза:",$D$9="Разовая доверенность"),"Введите ФИО","")</f>
        <v/>
      </c>
      <c r="I9" s="755"/>
      <c r="J9" s="8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5"/>
      <c r="L9" s="755"/>
      <c r="M9" s="755"/>
      <c r="N9" s="661"/>
      <c r="P9" s="26" t="s">
        <v>21</v>
      </c>
      <c r="Q9" s="950"/>
      <c r="R9" s="738"/>
      <c r="T9" s="676"/>
      <c r="U9" s="898"/>
      <c r="V9" s="814"/>
      <c r="W9" s="815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7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754"/>
      <c r="E10" s="755"/>
      <c r="F10" s="7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831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22</v>
      </c>
      <c r="Q10" s="911"/>
      <c r="R10" s="912"/>
      <c r="U10" s="24" t="s">
        <v>23</v>
      </c>
      <c r="V10" s="1051" t="s">
        <v>24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52"/>
      <c r="R11" s="721"/>
      <c r="U11" s="24" t="s">
        <v>27</v>
      </c>
      <c r="V11" s="737" t="s">
        <v>28</v>
      </c>
      <c r="W11" s="738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72" t="s">
        <v>29</v>
      </c>
      <c r="B12" s="695"/>
      <c r="C12" s="695"/>
      <c r="D12" s="695"/>
      <c r="E12" s="695"/>
      <c r="F12" s="695"/>
      <c r="G12" s="695"/>
      <c r="H12" s="695"/>
      <c r="I12" s="695"/>
      <c r="J12" s="695"/>
      <c r="K12" s="695"/>
      <c r="L12" s="695"/>
      <c r="M12" s="696"/>
      <c r="N12" s="62"/>
      <c r="P12" s="24" t="s">
        <v>30</v>
      </c>
      <c r="Q12" s="905"/>
      <c r="R12" s="906"/>
      <c r="S12" s="23"/>
      <c r="U12" s="24"/>
      <c r="V12" s="697"/>
      <c r="W12" s="676"/>
      <c r="AB12" s="51"/>
      <c r="AC12" s="51"/>
      <c r="AD12" s="51"/>
      <c r="AE12" s="51"/>
    </row>
    <row r="13" spans="1:32" s="663" customFormat="1" ht="23.25" customHeight="1" x14ac:dyDescent="0.2">
      <c r="A13" s="872" t="s">
        <v>31</v>
      </c>
      <c r="B13" s="695"/>
      <c r="C13" s="695"/>
      <c r="D13" s="695"/>
      <c r="E13" s="695"/>
      <c r="F13" s="695"/>
      <c r="G13" s="695"/>
      <c r="H13" s="695"/>
      <c r="I13" s="695"/>
      <c r="J13" s="695"/>
      <c r="K13" s="695"/>
      <c r="L13" s="695"/>
      <c r="M13" s="696"/>
      <c r="N13" s="62"/>
      <c r="O13" s="26"/>
      <c r="P13" s="26" t="s">
        <v>32</v>
      </c>
      <c r="Q13" s="737"/>
      <c r="R13" s="73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72" t="s">
        <v>33</v>
      </c>
      <c r="B14" s="695"/>
      <c r="C14" s="695"/>
      <c r="D14" s="695"/>
      <c r="E14" s="695"/>
      <c r="F14" s="695"/>
      <c r="G14" s="695"/>
      <c r="H14" s="695"/>
      <c r="I14" s="695"/>
      <c r="J14" s="695"/>
      <c r="K14" s="695"/>
      <c r="L14" s="695"/>
      <c r="M14" s="6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74" t="s">
        <v>34</v>
      </c>
      <c r="B15" s="695"/>
      <c r="C15" s="695"/>
      <c r="D15" s="695"/>
      <c r="E15" s="695"/>
      <c r="F15" s="695"/>
      <c r="G15" s="695"/>
      <c r="H15" s="695"/>
      <c r="I15" s="695"/>
      <c r="J15" s="695"/>
      <c r="K15" s="695"/>
      <c r="L15" s="695"/>
      <c r="M15" s="696"/>
      <c r="N15" s="63"/>
      <c r="P15" s="920" t="s">
        <v>35</v>
      </c>
      <c r="Q15" s="697"/>
      <c r="R15" s="697"/>
      <c r="S15" s="697"/>
      <c r="T15" s="69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1"/>
      <c r="Q16" s="921"/>
      <c r="R16" s="921"/>
      <c r="S16" s="921"/>
      <c r="T16" s="92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8" t="s">
        <v>36</v>
      </c>
      <c r="B17" s="708" t="s">
        <v>37</v>
      </c>
      <c r="C17" s="946" t="s">
        <v>38</v>
      </c>
      <c r="D17" s="708" t="s">
        <v>39</v>
      </c>
      <c r="E17" s="709"/>
      <c r="F17" s="708" t="s">
        <v>40</v>
      </c>
      <c r="G17" s="708" t="s">
        <v>41</v>
      </c>
      <c r="H17" s="708" t="s">
        <v>42</v>
      </c>
      <c r="I17" s="708" t="s">
        <v>43</v>
      </c>
      <c r="J17" s="708" t="s">
        <v>44</v>
      </c>
      <c r="K17" s="708" t="s">
        <v>45</v>
      </c>
      <c r="L17" s="708" t="s">
        <v>46</v>
      </c>
      <c r="M17" s="708" t="s">
        <v>47</v>
      </c>
      <c r="N17" s="708" t="s">
        <v>48</v>
      </c>
      <c r="O17" s="708" t="s">
        <v>49</v>
      </c>
      <c r="P17" s="708" t="s">
        <v>50</v>
      </c>
      <c r="Q17" s="978"/>
      <c r="R17" s="978"/>
      <c r="S17" s="978"/>
      <c r="T17" s="709"/>
      <c r="U17" s="703" t="s">
        <v>51</v>
      </c>
      <c r="V17" s="696"/>
      <c r="W17" s="708" t="s">
        <v>52</v>
      </c>
      <c r="X17" s="708" t="s">
        <v>53</v>
      </c>
      <c r="Y17" s="704" t="s">
        <v>54</v>
      </c>
      <c r="Z17" s="824" t="s">
        <v>55</v>
      </c>
      <c r="AA17" s="730" t="s">
        <v>56</v>
      </c>
      <c r="AB17" s="730" t="s">
        <v>57</v>
      </c>
      <c r="AC17" s="730" t="s">
        <v>58</v>
      </c>
      <c r="AD17" s="730" t="s">
        <v>59</v>
      </c>
      <c r="AE17" s="731"/>
      <c r="AF17" s="732"/>
      <c r="AG17" s="66"/>
      <c r="BD17" s="65" t="s">
        <v>60</v>
      </c>
    </row>
    <row r="18" spans="1:68" ht="14.25" customHeight="1" x14ac:dyDescent="0.2">
      <c r="A18" s="712"/>
      <c r="B18" s="712"/>
      <c r="C18" s="712"/>
      <c r="D18" s="710"/>
      <c r="E18" s="711"/>
      <c r="F18" s="712"/>
      <c r="G18" s="712"/>
      <c r="H18" s="712"/>
      <c r="I18" s="712"/>
      <c r="J18" s="712"/>
      <c r="K18" s="712"/>
      <c r="L18" s="712"/>
      <c r="M18" s="712"/>
      <c r="N18" s="712"/>
      <c r="O18" s="712"/>
      <c r="P18" s="710"/>
      <c r="Q18" s="979"/>
      <c r="R18" s="979"/>
      <c r="S18" s="979"/>
      <c r="T18" s="711"/>
      <c r="U18" s="67" t="s">
        <v>61</v>
      </c>
      <c r="V18" s="67" t="s">
        <v>62</v>
      </c>
      <c r="W18" s="712"/>
      <c r="X18" s="712"/>
      <c r="Y18" s="705"/>
      <c r="Z18" s="825"/>
      <c r="AA18" s="829"/>
      <c r="AB18" s="829"/>
      <c r="AC18" s="829"/>
      <c r="AD18" s="733"/>
      <c r="AE18" s="734"/>
      <c r="AF18" s="735"/>
      <c r="AG18" s="66"/>
      <c r="BD18" s="65"/>
    </row>
    <row r="19" spans="1:68" ht="27.75" hidden="1" customHeight="1" x14ac:dyDescent="0.2">
      <c r="A19" s="783" t="s">
        <v>63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48"/>
      <c r="AB19" s="48"/>
      <c r="AC19" s="48"/>
    </row>
    <row r="20" spans="1:68" ht="16.5" hidden="1" customHeight="1" x14ac:dyDescent="0.25">
      <c r="A20" s="680" t="s">
        <v>63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64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81">
        <v>4680115885912</v>
      </c>
      <c r="E22" s="682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2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84"/>
      <c r="R22" s="684"/>
      <c r="S22" s="684"/>
      <c r="T22" s="685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81">
        <v>4607091388237</v>
      </c>
      <c r="E23" s="682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84"/>
      <c r="R23" s="684"/>
      <c r="S23" s="684"/>
      <c r="T23" s="685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681">
        <v>4680115885905</v>
      </c>
      <c r="E24" s="682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84"/>
      <c r="R24" s="684"/>
      <c r="S24" s="684"/>
      <c r="T24" s="685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681">
        <v>4607091388244</v>
      </c>
      <c r="E25" s="682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84"/>
      <c r="R25" s="684"/>
      <c r="S25" s="684"/>
      <c r="T25" s="685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00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701"/>
      <c r="P26" s="677" t="s">
        <v>80</v>
      </c>
      <c r="Q26" s="678"/>
      <c r="R26" s="678"/>
      <c r="S26" s="678"/>
      <c r="T26" s="678"/>
      <c r="U26" s="678"/>
      <c r="V26" s="679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701"/>
      <c r="P27" s="677" t="s">
        <v>80</v>
      </c>
      <c r="Q27" s="678"/>
      <c r="R27" s="678"/>
      <c r="S27" s="678"/>
      <c r="T27" s="678"/>
      <c r="U27" s="678"/>
      <c r="V27" s="679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82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681">
        <v>4607091388503</v>
      </c>
      <c r="E29" s="682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10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84"/>
      <c r="R29" s="684"/>
      <c r="S29" s="684"/>
      <c r="T29" s="685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00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701"/>
      <c r="P30" s="677" t="s">
        <v>80</v>
      </c>
      <c r="Q30" s="678"/>
      <c r="R30" s="678"/>
      <c r="S30" s="678"/>
      <c r="T30" s="678"/>
      <c r="U30" s="678"/>
      <c r="V30" s="679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701"/>
      <c r="P31" s="677" t="s">
        <v>80</v>
      </c>
      <c r="Q31" s="678"/>
      <c r="R31" s="678"/>
      <c r="S31" s="678"/>
      <c r="T31" s="678"/>
      <c r="U31" s="678"/>
      <c r="V31" s="679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83" t="s">
        <v>88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48"/>
      <c r="AB32" s="48"/>
      <c r="AC32" s="48"/>
    </row>
    <row r="33" spans="1:68" ht="16.5" hidden="1" customHeight="1" x14ac:dyDescent="0.25">
      <c r="A33" s="680" t="s">
        <v>89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90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81">
        <v>4607091385670</v>
      </c>
      <c r="E35" s="682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78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84"/>
      <c r="R35" s="684"/>
      <c r="S35" s="684"/>
      <c r="T35" s="685"/>
      <c r="U35" s="34"/>
      <c r="V35" s="34"/>
      <c r="W35" s="35" t="s">
        <v>69</v>
      </c>
      <c r="X35" s="669">
        <v>100</v>
      </c>
      <c r="Y35" s="670">
        <f>IFERROR(IF(X35="",0,CEILING((X35/$H35),1)*$H35),"")</f>
        <v>108</v>
      </c>
      <c r="Z35" s="36">
        <f>IFERROR(IF(Y35=0,"",ROUNDUP(Y35/H35,0)*0.01898),"")</f>
        <v>0.1898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104.02777777777777</v>
      </c>
      <c r="BN35" s="64">
        <f>IFERROR(Y35*I35/H35,"0")</f>
        <v>112.34999999999998</v>
      </c>
      <c r="BO35" s="64">
        <f>IFERROR(1/J35*(X35/H35),"0")</f>
        <v>0.14467592592592593</v>
      </c>
      <c r="BP35" s="64">
        <f>IFERROR(1/J35*(Y35/H35),"0")</f>
        <v>0.15625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681">
        <v>4680115883956</v>
      </c>
      <c r="E36" s="682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77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84"/>
      <c r="R36" s="684"/>
      <c r="S36" s="684"/>
      <c r="T36" s="685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681">
        <v>4607091385687</v>
      </c>
      <c r="E37" s="682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84"/>
      <c r="R37" s="684"/>
      <c r="S37" s="684"/>
      <c r="T37" s="685"/>
      <c r="U37" s="34"/>
      <c r="V37" s="34"/>
      <c r="W37" s="35" t="s">
        <v>69</v>
      </c>
      <c r="X37" s="669">
        <v>120</v>
      </c>
      <c r="Y37" s="670">
        <f>IFERROR(IF(X37="",0,CEILING((X37/$H37),1)*$H37),"")</f>
        <v>120</v>
      </c>
      <c r="Z37" s="36">
        <f>IFERROR(IF(Y37=0,"",ROUNDUP(Y37/H37,0)*0.00902),"")</f>
        <v>0.27060000000000001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126.3</v>
      </c>
      <c r="BN37" s="64">
        <f>IFERROR(Y37*I37/H37,"0")</f>
        <v>126.3</v>
      </c>
      <c r="BO37" s="64">
        <f>IFERROR(1/J37*(X37/H37),"0")</f>
        <v>0.22727272727272729</v>
      </c>
      <c r="BP37" s="64">
        <f>IFERROR(1/J37*(Y37/H37),"0")</f>
        <v>0.22727272727272729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681">
        <v>4680115882539</v>
      </c>
      <c r="E38" s="682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81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84"/>
      <c r="R38" s="684"/>
      <c r="S38" s="684"/>
      <c r="T38" s="685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681">
        <v>4680115883949</v>
      </c>
      <c r="E39" s="682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9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84"/>
      <c r="R39" s="684"/>
      <c r="S39" s="684"/>
      <c r="T39" s="685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00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701"/>
      <c r="P40" s="677" t="s">
        <v>80</v>
      </c>
      <c r="Q40" s="678"/>
      <c r="R40" s="678"/>
      <c r="S40" s="678"/>
      <c r="T40" s="678"/>
      <c r="U40" s="678"/>
      <c r="V40" s="679"/>
      <c r="W40" s="37" t="s">
        <v>81</v>
      </c>
      <c r="X40" s="671">
        <f>IFERROR(X35/H35,"0")+IFERROR(X36/H36,"0")+IFERROR(X37/H37,"0")+IFERROR(X38/H38,"0")+IFERROR(X39/H39,"0")</f>
        <v>39.25925925925926</v>
      </c>
      <c r="Y40" s="671">
        <f>IFERROR(Y35/H35,"0")+IFERROR(Y36/H36,"0")+IFERROR(Y37/H37,"0")+IFERROR(Y38/H38,"0")+IFERROR(Y39/H39,"0")</f>
        <v>40</v>
      </c>
      <c r="Z40" s="671">
        <f>IFERROR(IF(Z35="",0,Z35),"0")+IFERROR(IF(Z36="",0,Z36),"0")+IFERROR(IF(Z37="",0,Z37),"0")+IFERROR(IF(Z38="",0,Z38),"0")+IFERROR(IF(Z39="",0,Z39),"0")</f>
        <v>0.46040000000000003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701"/>
      <c r="P41" s="677" t="s">
        <v>80</v>
      </c>
      <c r="Q41" s="678"/>
      <c r="R41" s="678"/>
      <c r="S41" s="678"/>
      <c r="T41" s="678"/>
      <c r="U41" s="678"/>
      <c r="V41" s="679"/>
      <c r="W41" s="37" t="s">
        <v>69</v>
      </c>
      <c r="X41" s="671">
        <f>IFERROR(SUM(X35:X39),"0")</f>
        <v>220</v>
      </c>
      <c r="Y41" s="671">
        <f>IFERROR(SUM(Y35:Y39),"0")</f>
        <v>228</v>
      </c>
      <c r="Z41" s="37"/>
      <c r="AA41" s="672"/>
      <c r="AB41" s="672"/>
      <c r="AC41" s="672"/>
    </row>
    <row r="42" spans="1:68" ht="14.25" hidden="1" customHeight="1" x14ac:dyDescent="0.25">
      <c r="A42" s="675" t="s">
        <v>64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681">
        <v>4680115884915</v>
      </c>
      <c r="E43" s="682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9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84"/>
      <c r="R43" s="684"/>
      <c r="S43" s="684"/>
      <c r="T43" s="685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00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701"/>
      <c r="P44" s="677" t="s">
        <v>80</v>
      </c>
      <c r="Q44" s="678"/>
      <c r="R44" s="678"/>
      <c r="S44" s="678"/>
      <c r="T44" s="678"/>
      <c r="U44" s="678"/>
      <c r="V44" s="679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701"/>
      <c r="P45" s="677" t="s">
        <v>80</v>
      </c>
      <c r="Q45" s="678"/>
      <c r="R45" s="678"/>
      <c r="S45" s="678"/>
      <c r="T45" s="678"/>
      <c r="U45" s="678"/>
      <c r="V45" s="679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680" t="s">
        <v>112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90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681">
        <v>4680115885882</v>
      </c>
      <c r="E48" s="682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83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84"/>
      <c r="R48" s="684"/>
      <c r="S48" s="684"/>
      <c r="T48" s="685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81">
        <v>4680115881426</v>
      </c>
      <c r="E49" s="682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102</v>
      </c>
      <c r="M49" s="33" t="s">
        <v>94</v>
      </c>
      <c r="N49" s="33"/>
      <c r="O49" s="32">
        <v>50</v>
      </c>
      <c r="P49" s="77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84"/>
      <c r="R49" s="684"/>
      <c r="S49" s="684"/>
      <c r="T49" s="685"/>
      <c r="U49" s="34"/>
      <c r="V49" s="34"/>
      <c r="W49" s="35" t="s">
        <v>69</v>
      </c>
      <c r="X49" s="669">
        <v>100</v>
      </c>
      <c r="Y49" s="670">
        <f t="shared" si="0"/>
        <v>108</v>
      </c>
      <c r="Z49" s="36">
        <f>IFERROR(IF(Y49=0,"",ROUNDUP(Y49/H49,0)*0.01898),"")</f>
        <v>0.1898</v>
      </c>
      <c r="AA49" s="56"/>
      <c r="AB49" s="57"/>
      <c r="AC49" s="93" t="s">
        <v>118</v>
      </c>
      <c r="AG49" s="64"/>
      <c r="AJ49" s="68" t="s">
        <v>104</v>
      </c>
      <c r="AK49" s="68">
        <v>691.2</v>
      </c>
      <c r="BB49" s="94" t="s">
        <v>1</v>
      </c>
      <c r="BM49" s="64">
        <f t="shared" si="1"/>
        <v>104.02777777777777</v>
      </c>
      <c r="BN49" s="64">
        <f t="shared" si="2"/>
        <v>112.34999999999998</v>
      </c>
      <c r="BO49" s="64">
        <f t="shared" si="3"/>
        <v>0.14467592592592593</v>
      </c>
      <c r="BP49" s="64">
        <f t="shared" si="4"/>
        <v>0.15625</v>
      </c>
    </row>
    <row r="50" spans="1:68" ht="27" hidden="1" customHeight="1" x14ac:dyDescent="0.25">
      <c r="A50" s="54" t="s">
        <v>119</v>
      </c>
      <c r="B50" s="54" t="s">
        <v>120</v>
      </c>
      <c r="C50" s="31">
        <v>4301011386</v>
      </c>
      <c r="D50" s="681">
        <v>4680115880283</v>
      </c>
      <c r="E50" s="682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9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84"/>
      <c r="R50" s="684"/>
      <c r="S50" s="684"/>
      <c r="T50" s="685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122</v>
      </c>
      <c r="B51" s="54" t="s">
        <v>123</v>
      </c>
      <c r="C51" s="31">
        <v>4301011432</v>
      </c>
      <c r="D51" s="681">
        <v>4680115882720</v>
      </c>
      <c r="E51" s="682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84"/>
      <c r="R51" s="684"/>
      <c r="S51" s="684"/>
      <c r="T51" s="685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124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125</v>
      </c>
      <c r="B52" s="54" t="s">
        <v>126</v>
      </c>
      <c r="C52" s="31">
        <v>4301011806</v>
      </c>
      <c r="D52" s="681">
        <v>4680115881525</v>
      </c>
      <c r="E52" s="682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96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84"/>
      <c r="R52" s="684"/>
      <c r="S52" s="684"/>
      <c r="T52" s="685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127</v>
      </c>
      <c r="B53" s="54" t="s">
        <v>128</v>
      </c>
      <c r="C53" s="31">
        <v>4301011589</v>
      </c>
      <c r="D53" s="681">
        <v>4680115885899</v>
      </c>
      <c r="E53" s="682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129</v>
      </c>
      <c r="N53" s="33"/>
      <c r="O53" s="32">
        <v>50</v>
      </c>
      <c r="P53" s="93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84"/>
      <c r="R53" s="684"/>
      <c r="S53" s="684"/>
      <c r="T53" s="685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130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131</v>
      </c>
      <c r="B54" s="54" t="s">
        <v>132</v>
      </c>
      <c r="C54" s="31">
        <v>4301011801</v>
      </c>
      <c r="D54" s="681">
        <v>4680115881419</v>
      </c>
      <c r="E54" s="682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102</v>
      </c>
      <c r="M54" s="33" t="s">
        <v>94</v>
      </c>
      <c r="N54" s="33"/>
      <c r="O54" s="32">
        <v>50</v>
      </c>
      <c r="P54" s="7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84"/>
      <c r="R54" s="684"/>
      <c r="S54" s="684"/>
      <c r="T54" s="685"/>
      <c r="U54" s="34"/>
      <c r="V54" s="34"/>
      <c r="W54" s="35" t="s">
        <v>69</v>
      </c>
      <c r="X54" s="669">
        <v>180</v>
      </c>
      <c r="Y54" s="670">
        <f t="shared" si="0"/>
        <v>180</v>
      </c>
      <c r="Z54" s="36">
        <f>IFERROR(IF(Y54=0,"",ROUNDUP(Y54/H54,0)*0.00902),"")</f>
        <v>0.36080000000000001</v>
      </c>
      <c r="AA54" s="56"/>
      <c r="AB54" s="57"/>
      <c r="AC54" s="103" t="s">
        <v>118</v>
      </c>
      <c r="AG54" s="64"/>
      <c r="AJ54" s="68" t="s">
        <v>104</v>
      </c>
      <c r="AK54" s="68">
        <v>594</v>
      </c>
      <c r="BB54" s="104" t="s">
        <v>1</v>
      </c>
      <c r="BM54" s="64">
        <f t="shared" si="1"/>
        <v>188.39999999999998</v>
      </c>
      <c r="BN54" s="64">
        <f t="shared" si="2"/>
        <v>188.39999999999998</v>
      </c>
      <c r="BO54" s="64">
        <f t="shared" si="3"/>
        <v>0.30303030303030304</v>
      </c>
      <c r="BP54" s="64">
        <f t="shared" si="4"/>
        <v>0.30303030303030304</v>
      </c>
    </row>
    <row r="55" spans="1:68" x14ac:dyDescent="0.2">
      <c r="A55" s="700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701"/>
      <c r="P55" s="677" t="s">
        <v>80</v>
      </c>
      <c r="Q55" s="678"/>
      <c r="R55" s="678"/>
      <c r="S55" s="678"/>
      <c r="T55" s="678"/>
      <c r="U55" s="678"/>
      <c r="V55" s="679"/>
      <c r="W55" s="37" t="s">
        <v>81</v>
      </c>
      <c r="X55" s="671">
        <f>IFERROR(X48/H48,"0")+IFERROR(X49/H49,"0")+IFERROR(X50/H50,"0")+IFERROR(X51/H51,"0")+IFERROR(X52/H52,"0")+IFERROR(X53/H53,"0")+IFERROR(X54/H54,"0")</f>
        <v>49.25925925925926</v>
      </c>
      <c r="Y55" s="671">
        <f>IFERROR(Y48/H48,"0")+IFERROR(Y49/H49,"0")+IFERROR(Y50/H50,"0")+IFERROR(Y51/H51,"0")+IFERROR(Y52/H52,"0")+IFERROR(Y53/H53,"0")+IFERROR(Y54/H54,"0")</f>
        <v>50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0.55059999999999998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701"/>
      <c r="P56" s="677" t="s">
        <v>80</v>
      </c>
      <c r="Q56" s="678"/>
      <c r="R56" s="678"/>
      <c r="S56" s="678"/>
      <c r="T56" s="678"/>
      <c r="U56" s="678"/>
      <c r="V56" s="679"/>
      <c r="W56" s="37" t="s">
        <v>69</v>
      </c>
      <c r="X56" s="671">
        <f>IFERROR(SUM(X48:X54),"0")</f>
        <v>280</v>
      </c>
      <c r="Y56" s="671">
        <f>IFERROR(SUM(Y48:Y54),"0")</f>
        <v>288</v>
      </c>
      <c r="Z56" s="37"/>
      <c r="AA56" s="672"/>
      <c r="AB56" s="672"/>
      <c r="AC56" s="672"/>
    </row>
    <row r="57" spans="1:68" ht="14.25" hidden="1" customHeight="1" x14ac:dyDescent="0.25">
      <c r="A57" s="675" t="s">
        <v>133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134</v>
      </c>
      <c r="B58" s="54" t="s">
        <v>135</v>
      </c>
      <c r="C58" s="31">
        <v>4301020298</v>
      </c>
      <c r="D58" s="681">
        <v>4680115881440</v>
      </c>
      <c r="E58" s="682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6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84"/>
      <c r="R58" s="684"/>
      <c r="S58" s="684"/>
      <c r="T58" s="685"/>
      <c r="U58" s="34"/>
      <c r="V58" s="34"/>
      <c r="W58" s="35" t="s">
        <v>69</v>
      </c>
      <c r="X58" s="669">
        <v>50</v>
      </c>
      <c r="Y58" s="670">
        <f>IFERROR(IF(X58="",0,CEILING((X58/$H58),1)*$H58),"")</f>
        <v>54</v>
      </c>
      <c r="Z58" s="36">
        <f>IFERROR(IF(Y58=0,"",ROUNDUP(Y58/H58,0)*0.01898),"")</f>
        <v>9.4899999999999998E-2</v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>IFERROR(X58*I58/H58,"0")</f>
        <v>52.013888888888886</v>
      </c>
      <c r="BN58" s="64">
        <f>IFERROR(Y58*I58/H58,"0")</f>
        <v>56.17499999999999</v>
      </c>
      <c r="BO58" s="64">
        <f>IFERROR(1/J58*(X58/H58),"0")</f>
        <v>7.2337962962962965E-2</v>
      </c>
      <c r="BP58" s="64">
        <f>IFERROR(1/J58*(Y58/H58),"0")</f>
        <v>7.8125E-2</v>
      </c>
    </row>
    <row r="59" spans="1:68" ht="27" hidden="1" customHeight="1" x14ac:dyDescent="0.25">
      <c r="A59" s="54" t="s">
        <v>137</v>
      </c>
      <c r="B59" s="54" t="s">
        <v>138</v>
      </c>
      <c r="C59" s="31">
        <v>4301020228</v>
      </c>
      <c r="D59" s="681">
        <v>4680115882751</v>
      </c>
      <c r="E59" s="682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84"/>
      <c r="R59" s="684"/>
      <c r="S59" s="684"/>
      <c r="T59" s="685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139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140</v>
      </c>
      <c r="B60" s="54" t="s">
        <v>141</v>
      </c>
      <c r="C60" s="31">
        <v>4301020358</v>
      </c>
      <c r="D60" s="681">
        <v>4680115885950</v>
      </c>
      <c r="E60" s="682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7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84"/>
      <c r="R60" s="684"/>
      <c r="S60" s="684"/>
      <c r="T60" s="685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136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142</v>
      </c>
      <c r="B61" s="54" t="s">
        <v>143</v>
      </c>
      <c r="C61" s="31">
        <v>4301020296</v>
      </c>
      <c r="D61" s="681">
        <v>4680115881433</v>
      </c>
      <c r="E61" s="682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102</v>
      </c>
      <c r="M61" s="33" t="s">
        <v>94</v>
      </c>
      <c r="N61" s="33"/>
      <c r="O61" s="32">
        <v>50</v>
      </c>
      <c r="P61" s="7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84"/>
      <c r="R61" s="684"/>
      <c r="S61" s="684"/>
      <c r="T61" s="685"/>
      <c r="U61" s="34"/>
      <c r="V61" s="34"/>
      <c r="W61" s="35" t="s">
        <v>69</v>
      </c>
      <c r="X61" s="669">
        <v>90</v>
      </c>
      <c r="Y61" s="670">
        <f>IFERROR(IF(X61="",0,CEILING((X61/$H61),1)*$H61),"")</f>
        <v>91.800000000000011</v>
      </c>
      <c r="Z61" s="36">
        <f>IFERROR(IF(Y61=0,"",ROUNDUP(Y61/H61,0)*0.00651),"")</f>
        <v>0.22134000000000001</v>
      </c>
      <c r="AA61" s="56"/>
      <c r="AB61" s="57"/>
      <c r="AC61" s="111" t="s">
        <v>136</v>
      </c>
      <c r="AG61" s="64"/>
      <c r="AJ61" s="68" t="s">
        <v>104</v>
      </c>
      <c r="AK61" s="68">
        <v>491.4</v>
      </c>
      <c r="BB61" s="112" t="s">
        <v>1</v>
      </c>
      <c r="BM61" s="64">
        <f>IFERROR(X61*I61/H61,"0")</f>
        <v>95.999999999999986</v>
      </c>
      <c r="BN61" s="64">
        <f>IFERROR(Y61*I61/H61,"0")</f>
        <v>97.92</v>
      </c>
      <c r="BO61" s="64">
        <f>IFERROR(1/J61*(X61/H61),"0")</f>
        <v>0.18315018315018314</v>
      </c>
      <c r="BP61" s="64">
        <f>IFERROR(1/J61*(Y61/H61),"0")</f>
        <v>0.18681318681318682</v>
      </c>
    </row>
    <row r="62" spans="1:68" x14ac:dyDescent="0.2">
      <c r="A62" s="700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701"/>
      <c r="P62" s="677" t="s">
        <v>80</v>
      </c>
      <c r="Q62" s="678"/>
      <c r="R62" s="678"/>
      <c r="S62" s="678"/>
      <c r="T62" s="678"/>
      <c r="U62" s="678"/>
      <c r="V62" s="679"/>
      <c r="W62" s="37" t="s">
        <v>81</v>
      </c>
      <c r="X62" s="671">
        <f>IFERROR(X58/H58,"0")+IFERROR(X59/H59,"0")+IFERROR(X60/H60,"0")+IFERROR(X61/H61,"0")</f>
        <v>37.962962962962962</v>
      </c>
      <c r="Y62" s="671">
        <f>IFERROR(Y58/H58,"0")+IFERROR(Y59/H59,"0")+IFERROR(Y60/H60,"0")+IFERROR(Y61/H61,"0")</f>
        <v>39</v>
      </c>
      <c r="Z62" s="671">
        <f>IFERROR(IF(Z58="",0,Z58),"0")+IFERROR(IF(Z59="",0,Z59),"0")+IFERROR(IF(Z60="",0,Z60),"0")+IFERROR(IF(Z61="",0,Z61),"0")</f>
        <v>0.31624000000000002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701"/>
      <c r="P63" s="677" t="s">
        <v>80</v>
      </c>
      <c r="Q63" s="678"/>
      <c r="R63" s="678"/>
      <c r="S63" s="678"/>
      <c r="T63" s="678"/>
      <c r="U63" s="678"/>
      <c r="V63" s="679"/>
      <c r="W63" s="37" t="s">
        <v>69</v>
      </c>
      <c r="X63" s="671">
        <f>IFERROR(SUM(X58:X61),"0")</f>
        <v>140</v>
      </c>
      <c r="Y63" s="671">
        <f>IFERROR(SUM(Y58:Y61),"0")</f>
        <v>145.80000000000001</v>
      </c>
      <c r="Z63" s="37"/>
      <c r="AA63" s="672"/>
      <c r="AB63" s="672"/>
      <c r="AC63" s="672"/>
    </row>
    <row r="64" spans="1:68" ht="14.25" hidden="1" customHeight="1" x14ac:dyDescent="0.25">
      <c r="A64" s="675" t="s">
        <v>144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145</v>
      </c>
      <c r="B65" s="54" t="s">
        <v>146</v>
      </c>
      <c r="C65" s="31">
        <v>4301031243</v>
      </c>
      <c r="D65" s="681">
        <v>4680115885073</v>
      </c>
      <c r="E65" s="682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147</v>
      </c>
      <c r="L65" s="32"/>
      <c r="M65" s="33" t="s">
        <v>68</v>
      </c>
      <c r="N65" s="33"/>
      <c r="O65" s="32">
        <v>40</v>
      </c>
      <c r="P65" s="7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84"/>
      <c r="R65" s="684"/>
      <c r="S65" s="684"/>
      <c r="T65" s="685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4301031241</v>
      </c>
      <c r="D66" s="681">
        <v>4680115885059</v>
      </c>
      <c r="E66" s="682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147</v>
      </c>
      <c r="L66" s="32"/>
      <c r="M66" s="33" t="s">
        <v>68</v>
      </c>
      <c r="N66" s="33"/>
      <c r="O66" s="32">
        <v>40</v>
      </c>
      <c r="P66" s="9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84"/>
      <c r="R66" s="684"/>
      <c r="S66" s="684"/>
      <c r="T66" s="685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4301031316</v>
      </c>
      <c r="D67" s="681">
        <v>4680115885097</v>
      </c>
      <c r="E67" s="682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147</v>
      </c>
      <c r="L67" s="32"/>
      <c r="M67" s="33" t="s">
        <v>68</v>
      </c>
      <c r="N67" s="33"/>
      <c r="O67" s="32">
        <v>40</v>
      </c>
      <c r="P67" s="7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84"/>
      <c r="R67" s="684"/>
      <c r="S67" s="684"/>
      <c r="T67" s="685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700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701"/>
      <c r="P68" s="677" t="s">
        <v>80</v>
      </c>
      <c r="Q68" s="678"/>
      <c r="R68" s="678"/>
      <c r="S68" s="678"/>
      <c r="T68" s="678"/>
      <c r="U68" s="678"/>
      <c r="V68" s="679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701"/>
      <c r="P69" s="677" t="s">
        <v>80</v>
      </c>
      <c r="Q69" s="678"/>
      <c r="R69" s="678"/>
      <c r="S69" s="678"/>
      <c r="T69" s="678"/>
      <c r="U69" s="678"/>
      <c r="V69" s="679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64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155</v>
      </c>
      <c r="B71" s="54" t="s">
        <v>156</v>
      </c>
      <c r="C71" s="31">
        <v>4301051838</v>
      </c>
      <c r="D71" s="681">
        <v>4680115881891</v>
      </c>
      <c r="E71" s="682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68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84"/>
      <c r="R71" s="684"/>
      <c r="S71" s="684"/>
      <c r="T71" s="685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158</v>
      </c>
      <c r="B72" s="54" t="s">
        <v>159</v>
      </c>
      <c r="C72" s="31">
        <v>4301051846</v>
      </c>
      <c r="D72" s="681">
        <v>4680115885769</v>
      </c>
      <c r="E72" s="682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71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84"/>
      <c r="R72" s="684"/>
      <c r="S72" s="684"/>
      <c r="T72" s="685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160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161</v>
      </c>
      <c r="B73" s="54" t="s">
        <v>162</v>
      </c>
      <c r="C73" s="31">
        <v>4301051822</v>
      </c>
      <c r="D73" s="681">
        <v>4680115884410</v>
      </c>
      <c r="E73" s="682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10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84"/>
      <c r="R73" s="684"/>
      <c r="S73" s="684"/>
      <c r="T73" s="685"/>
      <c r="U73" s="34"/>
      <c r="V73" s="34"/>
      <c r="W73" s="35" t="s">
        <v>69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164</v>
      </c>
      <c r="B74" s="54" t="s">
        <v>165</v>
      </c>
      <c r="C74" s="31">
        <v>4301051837</v>
      </c>
      <c r="D74" s="681">
        <v>4680115884311</v>
      </c>
      <c r="E74" s="682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91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84"/>
      <c r="R74" s="684"/>
      <c r="S74" s="684"/>
      <c r="T74" s="685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157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166</v>
      </c>
      <c r="B75" s="54" t="s">
        <v>167</v>
      </c>
      <c r="C75" s="31">
        <v>4301051844</v>
      </c>
      <c r="D75" s="681">
        <v>4680115885929</v>
      </c>
      <c r="E75" s="682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7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84"/>
      <c r="R75" s="684"/>
      <c r="S75" s="684"/>
      <c r="T75" s="685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160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168</v>
      </c>
      <c r="B76" s="54" t="s">
        <v>169</v>
      </c>
      <c r="C76" s="31">
        <v>4301051827</v>
      </c>
      <c r="D76" s="681">
        <v>4680115884403</v>
      </c>
      <c r="E76" s="682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84"/>
      <c r="R76" s="684"/>
      <c r="S76" s="684"/>
      <c r="T76" s="685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163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700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701"/>
      <c r="P77" s="677" t="s">
        <v>80</v>
      </c>
      <c r="Q77" s="678"/>
      <c r="R77" s="678"/>
      <c r="S77" s="678"/>
      <c r="T77" s="678"/>
      <c r="U77" s="678"/>
      <c r="V77" s="679"/>
      <c r="W77" s="37" t="s">
        <v>81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701"/>
      <c r="P78" s="677" t="s">
        <v>80</v>
      </c>
      <c r="Q78" s="678"/>
      <c r="R78" s="678"/>
      <c r="S78" s="678"/>
      <c r="T78" s="678"/>
      <c r="U78" s="678"/>
      <c r="V78" s="679"/>
      <c r="W78" s="37" t="s">
        <v>69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170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171</v>
      </c>
      <c r="B80" s="54" t="s">
        <v>172</v>
      </c>
      <c r="C80" s="31">
        <v>4301060366</v>
      </c>
      <c r="D80" s="681">
        <v>4680115881532</v>
      </c>
      <c r="E80" s="682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82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84"/>
      <c r="R80" s="684"/>
      <c r="S80" s="684"/>
      <c r="T80" s="685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173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171</v>
      </c>
      <c r="B81" s="54" t="s">
        <v>174</v>
      </c>
      <c r="C81" s="31">
        <v>4301060371</v>
      </c>
      <c r="D81" s="681">
        <v>4680115881532</v>
      </c>
      <c r="E81" s="682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103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84"/>
      <c r="R81" s="684"/>
      <c r="S81" s="684"/>
      <c r="T81" s="685"/>
      <c r="U81" s="34"/>
      <c r="V81" s="34"/>
      <c r="W81" s="35" t="s">
        <v>69</v>
      </c>
      <c r="X81" s="669">
        <v>40</v>
      </c>
      <c r="Y81" s="670">
        <f>IFERROR(IF(X81="",0,CEILING((X81/$H81),1)*$H81),"")</f>
        <v>42</v>
      </c>
      <c r="Z81" s="36">
        <f>IFERROR(IF(Y81=0,"",ROUNDUP(Y81/H81,0)*0.01898),"")</f>
        <v>9.4899999999999998E-2</v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>IFERROR(X81*I81/H81,"0")</f>
        <v>42.471428571428568</v>
      </c>
      <c r="BN81" s="64">
        <f>IFERROR(Y81*I81/H81,"0")</f>
        <v>44.594999999999999</v>
      </c>
      <c r="BO81" s="64">
        <f>IFERROR(1/J81*(X81/H81),"0")</f>
        <v>7.4404761904761904E-2</v>
      </c>
      <c r="BP81" s="64">
        <f>IFERROR(1/J81*(Y81/H81),"0")</f>
        <v>7.8125E-2</v>
      </c>
    </row>
    <row r="82" spans="1:68" ht="27" hidden="1" customHeight="1" x14ac:dyDescent="0.25">
      <c r="A82" s="54" t="s">
        <v>175</v>
      </c>
      <c r="B82" s="54" t="s">
        <v>176</v>
      </c>
      <c r="C82" s="31">
        <v>4301060351</v>
      </c>
      <c r="D82" s="681">
        <v>4680115881464</v>
      </c>
      <c r="E82" s="682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7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84"/>
      <c r="R82" s="684"/>
      <c r="S82" s="684"/>
      <c r="T82" s="685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177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00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701"/>
      <c r="P83" s="677" t="s">
        <v>80</v>
      </c>
      <c r="Q83" s="678"/>
      <c r="R83" s="678"/>
      <c r="S83" s="678"/>
      <c r="T83" s="678"/>
      <c r="U83" s="678"/>
      <c r="V83" s="679"/>
      <c r="W83" s="37" t="s">
        <v>81</v>
      </c>
      <c r="X83" s="671">
        <f>IFERROR(X80/H80,"0")+IFERROR(X81/H81,"0")+IFERROR(X82/H82,"0")</f>
        <v>4.7619047619047619</v>
      </c>
      <c r="Y83" s="671">
        <f>IFERROR(Y80/H80,"0")+IFERROR(Y81/H81,"0")+IFERROR(Y82/H82,"0")</f>
        <v>5</v>
      </c>
      <c r="Z83" s="671">
        <f>IFERROR(IF(Z80="",0,Z80),"0")+IFERROR(IF(Z81="",0,Z81),"0")+IFERROR(IF(Z82="",0,Z82),"0")</f>
        <v>9.4899999999999998E-2</v>
      </c>
      <c r="AA83" s="672"/>
      <c r="AB83" s="672"/>
      <c r="AC83" s="672"/>
    </row>
    <row r="84" spans="1:68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701"/>
      <c r="P84" s="677" t="s">
        <v>80</v>
      </c>
      <c r="Q84" s="678"/>
      <c r="R84" s="678"/>
      <c r="S84" s="678"/>
      <c r="T84" s="678"/>
      <c r="U84" s="678"/>
      <c r="V84" s="679"/>
      <c r="W84" s="37" t="s">
        <v>69</v>
      </c>
      <c r="X84" s="671">
        <f>IFERROR(SUM(X80:X82),"0")</f>
        <v>40</v>
      </c>
      <c r="Y84" s="671">
        <f>IFERROR(SUM(Y80:Y82),"0")</f>
        <v>42</v>
      </c>
      <c r="Z84" s="37"/>
      <c r="AA84" s="672"/>
      <c r="AB84" s="672"/>
      <c r="AC84" s="672"/>
    </row>
    <row r="85" spans="1:68" ht="16.5" hidden="1" customHeight="1" x14ac:dyDescent="0.25">
      <c r="A85" s="680" t="s">
        <v>178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90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customHeight="1" x14ac:dyDescent="0.25">
      <c r="A87" s="54" t="s">
        <v>179</v>
      </c>
      <c r="B87" s="54" t="s">
        <v>180</v>
      </c>
      <c r="C87" s="31">
        <v>4301011468</v>
      </c>
      <c r="D87" s="681">
        <v>4680115881327</v>
      </c>
      <c r="E87" s="682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129</v>
      </c>
      <c r="N87" s="33"/>
      <c r="O87" s="32">
        <v>50</v>
      </c>
      <c r="P87" s="9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84"/>
      <c r="R87" s="684"/>
      <c r="S87" s="684"/>
      <c r="T87" s="685"/>
      <c r="U87" s="34"/>
      <c r="V87" s="34"/>
      <c r="W87" s="35" t="s">
        <v>69</v>
      </c>
      <c r="X87" s="669">
        <v>150</v>
      </c>
      <c r="Y87" s="670">
        <f>IFERROR(IF(X87="",0,CEILING((X87/$H87),1)*$H87),"")</f>
        <v>151.20000000000002</v>
      </c>
      <c r="Z87" s="36">
        <f>IFERROR(IF(Y87=0,"",ROUNDUP(Y87/H87,0)*0.01898),"")</f>
        <v>0.26572000000000001</v>
      </c>
      <c r="AA87" s="56"/>
      <c r="AB87" s="57"/>
      <c r="AC87" s="137" t="s">
        <v>181</v>
      </c>
      <c r="AG87" s="64"/>
      <c r="AJ87" s="68"/>
      <c r="AK87" s="68">
        <v>0</v>
      </c>
      <c r="BB87" s="138" t="s">
        <v>1</v>
      </c>
      <c r="BM87" s="64">
        <f>IFERROR(X87*I87/H87,"0")</f>
        <v>156.04166666666666</v>
      </c>
      <c r="BN87" s="64">
        <f>IFERROR(Y87*I87/H87,"0")</f>
        <v>157.29000000000002</v>
      </c>
      <c r="BO87" s="64">
        <f>IFERROR(1/J87*(X87/H87),"0")</f>
        <v>0.21701388888888887</v>
      </c>
      <c r="BP87" s="64">
        <f>IFERROR(1/J87*(Y87/H87),"0")</f>
        <v>0.21875</v>
      </c>
    </row>
    <row r="88" spans="1:68" ht="16.5" hidden="1" customHeight="1" x14ac:dyDescent="0.25">
      <c r="A88" s="54" t="s">
        <v>182</v>
      </c>
      <c r="B88" s="54" t="s">
        <v>183</v>
      </c>
      <c r="C88" s="31">
        <v>4301011476</v>
      </c>
      <c r="D88" s="681">
        <v>4680115881518</v>
      </c>
      <c r="E88" s="682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84"/>
      <c r="R88" s="684"/>
      <c r="S88" s="684"/>
      <c r="T88" s="685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181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184</v>
      </c>
      <c r="B89" s="54" t="s">
        <v>185</v>
      </c>
      <c r="C89" s="31">
        <v>4301011443</v>
      </c>
      <c r="D89" s="681">
        <v>4680115881303</v>
      </c>
      <c r="E89" s="682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129</v>
      </c>
      <c r="N89" s="33"/>
      <c r="O89" s="32">
        <v>50</v>
      </c>
      <c r="P89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84"/>
      <c r="R89" s="684"/>
      <c r="S89" s="684"/>
      <c r="T89" s="685"/>
      <c r="U89" s="34"/>
      <c r="V89" s="34"/>
      <c r="W89" s="35" t="s">
        <v>69</v>
      </c>
      <c r="X89" s="669">
        <v>540</v>
      </c>
      <c r="Y89" s="670">
        <f>IFERROR(IF(X89="",0,CEILING((X89/$H89),1)*$H89),"")</f>
        <v>540</v>
      </c>
      <c r="Z89" s="36">
        <f>IFERROR(IF(Y89=0,"",ROUNDUP(Y89/H89,0)*0.00902),"")</f>
        <v>1.0824</v>
      </c>
      <c r="AA89" s="56"/>
      <c r="AB89" s="57"/>
      <c r="AC89" s="141" t="s">
        <v>186</v>
      </c>
      <c r="AG89" s="64"/>
      <c r="AJ89" s="68" t="s">
        <v>104</v>
      </c>
      <c r="AK89" s="68">
        <v>594</v>
      </c>
      <c r="BB89" s="142" t="s">
        <v>1</v>
      </c>
      <c r="BM89" s="64">
        <f>IFERROR(X89*I89/H89,"0")</f>
        <v>565.20000000000005</v>
      </c>
      <c r="BN89" s="64">
        <f>IFERROR(Y89*I89/H89,"0")</f>
        <v>565.20000000000005</v>
      </c>
      <c r="BO89" s="64">
        <f>IFERROR(1/J89*(X89/H89),"0")</f>
        <v>0.90909090909090917</v>
      </c>
      <c r="BP89" s="64">
        <f>IFERROR(1/J89*(Y89/H89),"0")</f>
        <v>0.90909090909090917</v>
      </c>
    </row>
    <row r="90" spans="1:68" x14ac:dyDescent="0.2">
      <c r="A90" s="700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701"/>
      <c r="P90" s="677" t="s">
        <v>80</v>
      </c>
      <c r="Q90" s="678"/>
      <c r="R90" s="678"/>
      <c r="S90" s="678"/>
      <c r="T90" s="678"/>
      <c r="U90" s="678"/>
      <c r="V90" s="679"/>
      <c r="W90" s="37" t="s">
        <v>81</v>
      </c>
      <c r="X90" s="671">
        <f>IFERROR(X87/H87,"0")+IFERROR(X88/H88,"0")+IFERROR(X89/H89,"0")</f>
        <v>133.88888888888889</v>
      </c>
      <c r="Y90" s="671">
        <f>IFERROR(Y87/H87,"0")+IFERROR(Y88/H88,"0")+IFERROR(Y89/H89,"0")</f>
        <v>134</v>
      </c>
      <c r="Z90" s="671">
        <f>IFERROR(IF(Z87="",0,Z87),"0")+IFERROR(IF(Z88="",0,Z88),"0")+IFERROR(IF(Z89="",0,Z89),"0")</f>
        <v>1.34812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701"/>
      <c r="P91" s="677" t="s">
        <v>80</v>
      </c>
      <c r="Q91" s="678"/>
      <c r="R91" s="678"/>
      <c r="S91" s="678"/>
      <c r="T91" s="678"/>
      <c r="U91" s="678"/>
      <c r="V91" s="679"/>
      <c r="W91" s="37" t="s">
        <v>69</v>
      </c>
      <c r="X91" s="671">
        <f>IFERROR(SUM(X87:X89),"0")</f>
        <v>690</v>
      </c>
      <c r="Y91" s="671">
        <f>IFERROR(SUM(Y87:Y89),"0")</f>
        <v>691.2</v>
      </c>
      <c r="Z91" s="37"/>
      <c r="AA91" s="672"/>
      <c r="AB91" s="672"/>
      <c r="AC91" s="672"/>
    </row>
    <row r="92" spans="1:68" ht="14.25" hidden="1" customHeight="1" x14ac:dyDescent="0.25">
      <c r="A92" s="675" t="s">
        <v>64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187</v>
      </c>
      <c r="B93" s="54" t="s">
        <v>188</v>
      </c>
      <c r="C93" s="31">
        <v>4301051437</v>
      </c>
      <c r="D93" s="681">
        <v>4607091386967</v>
      </c>
      <c r="E93" s="682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82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84"/>
      <c r="R93" s="684"/>
      <c r="S93" s="684"/>
      <c r="T93" s="685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189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187</v>
      </c>
      <c r="B94" s="54" t="s">
        <v>190</v>
      </c>
      <c r="C94" s="31">
        <v>4301051546</v>
      </c>
      <c r="D94" s="681">
        <v>4607091386967</v>
      </c>
      <c r="E94" s="682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10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84"/>
      <c r="R94" s="684"/>
      <c r="S94" s="684"/>
      <c r="T94" s="685"/>
      <c r="U94" s="34"/>
      <c r="V94" s="34"/>
      <c r="W94" s="35" t="s">
        <v>69</v>
      </c>
      <c r="X94" s="669">
        <v>300</v>
      </c>
      <c r="Y94" s="670">
        <f t="shared" si="10"/>
        <v>302.40000000000003</v>
      </c>
      <c r="Z94" s="36">
        <f>IFERROR(IF(Y94=0,"",ROUNDUP(Y94/H94,0)*0.01898),"")</f>
        <v>0.68328</v>
      </c>
      <c r="AA94" s="56"/>
      <c r="AB94" s="57"/>
      <c r="AC94" s="145" t="s">
        <v>189</v>
      </c>
      <c r="AG94" s="64"/>
      <c r="AJ94" s="68"/>
      <c r="AK94" s="68">
        <v>0</v>
      </c>
      <c r="BB94" s="146" t="s">
        <v>1</v>
      </c>
      <c r="BM94" s="64">
        <f t="shared" si="11"/>
        <v>318.53571428571428</v>
      </c>
      <c r="BN94" s="64">
        <f t="shared" si="12"/>
        <v>321.084</v>
      </c>
      <c r="BO94" s="64">
        <f t="shared" si="13"/>
        <v>0.5580357142857143</v>
      </c>
      <c r="BP94" s="64">
        <f t="shared" si="14"/>
        <v>0.5625</v>
      </c>
    </row>
    <row r="95" spans="1:68" ht="16.5" hidden="1" customHeight="1" x14ac:dyDescent="0.25">
      <c r="A95" s="54" t="s">
        <v>187</v>
      </c>
      <c r="B95" s="54" t="s">
        <v>191</v>
      </c>
      <c r="C95" s="31">
        <v>4301051712</v>
      </c>
      <c r="D95" s="681">
        <v>4607091386967</v>
      </c>
      <c r="E95" s="682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129</v>
      </c>
      <c r="N95" s="33"/>
      <c r="O95" s="32">
        <v>45</v>
      </c>
      <c r="P95" s="1010" t="s">
        <v>192</v>
      </c>
      <c r="Q95" s="684"/>
      <c r="R95" s="684"/>
      <c r="S95" s="684"/>
      <c r="T95" s="685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194</v>
      </c>
      <c r="B96" s="54" t="s">
        <v>195</v>
      </c>
      <c r="C96" s="31">
        <v>4301051788</v>
      </c>
      <c r="D96" s="681">
        <v>4680115884953</v>
      </c>
      <c r="E96" s="682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854" t="s">
        <v>196</v>
      </c>
      <c r="Q96" s="684"/>
      <c r="R96" s="684"/>
      <c r="S96" s="684"/>
      <c r="T96" s="685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198</v>
      </c>
      <c r="B97" s="54" t="s">
        <v>199</v>
      </c>
      <c r="C97" s="31">
        <v>4301052039</v>
      </c>
      <c r="D97" s="681">
        <v>4607091385731</v>
      </c>
      <c r="E97" s="682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992" t="s">
        <v>200</v>
      </c>
      <c r="Q97" s="684"/>
      <c r="R97" s="684"/>
      <c r="S97" s="684"/>
      <c r="T97" s="685"/>
      <c r="U97" s="34"/>
      <c r="V97" s="34"/>
      <c r="W97" s="35" t="s">
        <v>69</v>
      </c>
      <c r="X97" s="669">
        <v>225</v>
      </c>
      <c r="Y97" s="670">
        <f t="shared" si="10"/>
        <v>226.8</v>
      </c>
      <c r="Z97" s="36">
        <f>IFERROR(IF(Y97=0,"",ROUNDUP(Y97/H97,0)*0.00651),"")</f>
        <v>0.54683999999999999</v>
      </c>
      <c r="AA97" s="56"/>
      <c r="AB97" s="57"/>
      <c r="AC97" s="151" t="s">
        <v>189</v>
      </c>
      <c r="AG97" s="64"/>
      <c r="AJ97" s="68"/>
      <c r="AK97" s="68">
        <v>0</v>
      </c>
      <c r="BB97" s="152" t="s">
        <v>1</v>
      </c>
      <c r="BM97" s="64">
        <f t="shared" si="11"/>
        <v>246</v>
      </c>
      <c r="BN97" s="64">
        <f t="shared" si="12"/>
        <v>247.96799999999999</v>
      </c>
      <c r="BO97" s="64">
        <f t="shared" si="13"/>
        <v>0.45787545787545786</v>
      </c>
      <c r="BP97" s="64">
        <f t="shared" si="14"/>
        <v>0.46153846153846156</v>
      </c>
    </row>
    <row r="98" spans="1:68" ht="16.5" hidden="1" customHeight="1" x14ac:dyDescent="0.25">
      <c r="A98" s="54" t="s">
        <v>198</v>
      </c>
      <c r="B98" s="54" t="s">
        <v>201</v>
      </c>
      <c r="C98" s="31">
        <v>4301051718</v>
      </c>
      <c r="D98" s="681">
        <v>4607091385731</v>
      </c>
      <c r="E98" s="682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129</v>
      </c>
      <c r="N98" s="33"/>
      <c r="O98" s="32">
        <v>45</v>
      </c>
      <c r="P98" s="796" t="s">
        <v>202</v>
      </c>
      <c r="Q98" s="684"/>
      <c r="R98" s="684"/>
      <c r="S98" s="684"/>
      <c r="T98" s="685"/>
      <c r="U98" s="34"/>
      <c r="V98" s="34"/>
      <c r="W98" s="35" t="s">
        <v>69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193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203</v>
      </c>
      <c r="B99" s="54" t="s">
        <v>204</v>
      </c>
      <c r="C99" s="31">
        <v>4301051438</v>
      </c>
      <c r="D99" s="681">
        <v>4680115880894</v>
      </c>
      <c r="E99" s="682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10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84"/>
      <c r="R99" s="684"/>
      <c r="S99" s="684"/>
      <c r="T99" s="685"/>
      <c r="U99" s="34"/>
      <c r="V99" s="34"/>
      <c r="W99" s="35" t="s">
        <v>69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206</v>
      </c>
      <c r="B100" s="54" t="s">
        <v>207</v>
      </c>
      <c r="C100" s="31">
        <v>4301051439</v>
      </c>
      <c r="D100" s="681">
        <v>4680115880214</v>
      </c>
      <c r="E100" s="682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10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84"/>
      <c r="R100" s="684"/>
      <c r="S100" s="684"/>
      <c r="T100" s="685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205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206</v>
      </c>
      <c r="B101" s="54" t="s">
        <v>208</v>
      </c>
      <c r="C101" s="31">
        <v>4301051687</v>
      </c>
      <c r="D101" s="681">
        <v>4680115880214</v>
      </c>
      <c r="E101" s="682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77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84"/>
      <c r="R101" s="684"/>
      <c r="S101" s="684"/>
      <c r="T101" s="685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205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00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701"/>
      <c r="P102" s="677" t="s">
        <v>80</v>
      </c>
      <c r="Q102" s="678"/>
      <c r="R102" s="678"/>
      <c r="S102" s="678"/>
      <c r="T102" s="678"/>
      <c r="U102" s="678"/>
      <c r="V102" s="679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119.04761904761904</v>
      </c>
      <c r="Y102" s="671">
        <f>IFERROR(Y93/H93,"0")+IFERROR(Y94/H94,"0")+IFERROR(Y95/H95,"0")+IFERROR(Y96/H96,"0")+IFERROR(Y97/H97,"0")+IFERROR(Y98/H98,"0")+IFERROR(Y99/H99,"0")+IFERROR(Y100/H100,"0")+IFERROR(Y101/H101,"0")</f>
        <v>120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1.2301199999999999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701"/>
      <c r="P103" s="677" t="s">
        <v>80</v>
      </c>
      <c r="Q103" s="678"/>
      <c r="R103" s="678"/>
      <c r="S103" s="678"/>
      <c r="T103" s="678"/>
      <c r="U103" s="678"/>
      <c r="V103" s="679"/>
      <c r="W103" s="37" t="s">
        <v>69</v>
      </c>
      <c r="X103" s="671">
        <f>IFERROR(SUM(X93:X101),"0")</f>
        <v>525</v>
      </c>
      <c r="Y103" s="671">
        <f>IFERROR(SUM(Y93:Y101),"0")</f>
        <v>529.20000000000005</v>
      </c>
      <c r="Z103" s="37"/>
      <c r="AA103" s="672"/>
      <c r="AB103" s="672"/>
      <c r="AC103" s="672"/>
    </row>
    <row r="104" spans="1:68" ht="16.5" hidden="1" customHeight="1" x14ac:dyDescent="0.25">
      <c r="A104" s="680" t="s">
        <v>209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90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customHeight="1" x14ac:dyDescent="0.25">
      <c r="A106" s="54" t="s">
        <v>210</v>
      </c>
      <c r="B106" s="54" t="s">
        <v>211</v>
      </c>
      <c r="C106" s="31">
        <v>4301011514</v>
      </c>
      <c r="D106" s="681">
        <v>4680115882133</v>
      </c>
      <c r="E106" s="682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8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84"/>
      <c r="R106" s="684"/>
      <c r="S106" s="684"/>
      <c r="T106" s="685"/>
      <c r="U106" s="34"/>
      <c r="V106" s="34"/>
      <c r="W106" s="35" t="s">
        <v>69</v>
      </c>
      <c r="X106" s="669">
        <v>120</v>
      </c>
      <c r="Y106" s="670">
        <f>IFERROR(IF(X106="",0,CEILING((X106/$H106),1)*$H106),"")</f>
        <v>129.60000000000002</v>
      </c>
      <c r="Z106" s="36">
        <f>IFERROR(IF(Y106=0,"",ROUNDUP(Y106/H106,0)*0.01898),"")</f>
        <v>0.22776000000000002</v>
      </c>
      <c r="AA106" s="56"/>
      <c r="AB106" s="57"/>
      <c r="AC106" s="161" t="s">
        <v>212</v>
      </c>
      <c r="AG106" s="64"/>
      <c r="AJ106" s="68"/>
      <c r="AK106" s="68">
        <v>0</v>
      </c>
      <c r="BB106" s="162" t="s">
        <v>1</v>
      </c>
      <c r="BM106" s="64">
        <f>IFERROR(X106*I106/H106,"0")</f>
        <v>124.83333333333331</v>
      </c>
      <c r="BN106" s="64">
        <f>IFERROR(Y106*I106/H106,"0")</f>
        <v>134.82000000000002</v>
      </c>
      <c r="BO106" s="64">
        <f>IFERROR(1/J106*(X106/H106),"0")</f>
        <v>0.1736111111111111</v>
      </c>
      <c r="BP106" s="64">
        <f>IFERROR(1/J106*(Y106/H106),"0")</f>
        <v>0.18750000000000003</v>
      </c>
    </row>
    <row r="107" spans="1:68" ht="16.5" hidden="1" customHeight="1" x14ac:dyDescent="0.25">
      <c r="A107" s="54" t="s">
        <v>213</v>
      </c>
      <c r="B107" s="54" t="s">
        <v>214</v>
      </c>
      <c r="C107" s="31">
        <v>4301011417</v>
      </c>
      <c r="D107" s="681">
        <v>4680115880269</v>
      </c>
      <c r="E107" s="682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/>
      <c r="M107" s="33" t="s">
        <v>103</v>
      </c>
      <c r="N107" s="33"/>
      <c r="O107" s="32">
        <v>50</v>
      </c>
      <c r="P107" s="7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84"/>
      <c r="R107" s="684"/>
      <c r="S107" s="684"/>
      <c r="T107" s="685"/>
      <c r="U107" s="34"/>
      <c r="V107" s="34"/>
      <c r="W107" s="35" t="s">
        <v>69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212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215</v>
      </c>
      <c r="B108" s="54" t="s">
        <v>216</v>
      </c>
      <c r="C108" s="31">
        <v>4301011415</v>
      </c>
      <c r="D108" s="681">
        <v>4680115880429</v>
      </c>
      <c r="E108" s="682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83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84"/>
      <c r="R108" s="684"/>
      <c r="S108" s="684"/>
      <c r="T108" s="685"/>
      <c r="U108" s="34"/>
      <c r="V108" s="34"/>
      <c r="W108" s="35" t="s">
        <v>69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212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217</v>
      </c>
      <c r="B109" s="54" t="s">
        <v>218</v>
      </c>
      <c r="C109" s="31">
        <v>4301011462</v>
      </c>
      <c r="D109" s="681">
        <v>4680115881457</v>
      </c>
      <c r="E109" s="682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84"/>
      <c r="R109" s="684"/>
      <c r="S109" s="684"/>
      <c r="T109" s="685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212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00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701"/>
      <c r="P110" s="677" t="s">
        <v>80</v>
      </c>
      <c r="Q110" s="678"/>
      <c r="R110" s="678"/>
      <c r="S110" s="678"/>
      <c r="T110" s="678"/>
      <c r="U110" s="678"/>
      <c r="V110" s="679"/>
      <c r="W110" s="37" t="s">
        <v>81</v>
      </c>
      <c r="X110" s="671">
        <f>IFERROR(X106/H106,"0")+IFERROR(X107/H107,"0")+IFERROR(X108/H108,"0")+IFERROR(X109/H109,"0")</f>
        <v>11.111111111111111</v>
      </c>
      <c r="Y110" s="671">
        <f>IFERROR(Y106/H106,"0")+IFERROR(Y107/H107,"0")+IFERROR(Y108/H108,"0")+IFERROR(Y109/H109,"0")</f>
        <v>12.000000000000002</v>
      </c>
      <c r="Z110" s="671">
        <f>IFERROR(IF(Z106="",0,Z106),"0")+IFERROR(IF(Z107="",0,Z107),"0")+IFERROR(IF(Z108="",0,Z108),"0")+IFERROR(IF(Z109="",0,Z109),"0")</f>
        <v>0.22776000000000002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701"/>
      <c r="P111" s="677" t="s">
        <v>80</v>
      </c>
      <c r="Q111" s="678"/>
      <c r="R111" s="678"/>
      <c r="S111" s="678"/>
      <c r="T111" s="678"/>
      <c r="U111" s="678"/>
      <c r="V111" s="679"/>
      <c r="W111" s="37" t="s">
        <v>69</v>
      </c>
      <c r="X111" s="671">
        <f>IFERROR(SUM(X106:X109),"0")</f>
        <v>120</v>
      </c>
      <c r="Y111" s="671">
        <f>IFERROR(SUM(Y106:Y109),"0")</f>
        <v>129.60000000000002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133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219</v>
      </c>
      <c r="B113" s="54" t="s">
        <v>220</v>
      </c>
      <c r="C113" s="31">
        <v>4301020345</v>
      </c>
      <c r="D113" s="681">
        <v>4680115881488</v>
      </c>
      <c r="E113" s="682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9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84"/>
      <c r="R113" s="684"/>
      <c r="S113" s="684"/>
      <c r="T113" s="685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221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222</v>
      </c>
      <c r="B114" s="54" t="s">
        <v>223</v>
      </c>
      <c r="C114" s="31">
        <v>4301020346</v>
      </c>
      <c r="D114" s="681">
        <v>4680115882775</v>
      </c>
      <c r="E114" s="682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147</v>
      </c>
      <c r="L114" s="32"/>
      <c r="M114" s="33" t="s">
        <v>94</v>
      </c>
      <c r="N114" s="33"/>
      <c r="O114" s="32">
        <v>55</v>
      </c>
      <c r="P114" s="84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84"/>
      <c r="R114" s="684"/>
      <c r="S114" s="684"/>
      <c r="T114" s="685"/>
      <c r="U114" s="34"/>
      <c r="V114" s="34"/>
      <c r="W114" s="35" t="s">
        <v>69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221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224</v>
      </c>
      <c r="B115" s="54" t="s">
        <v>225</v>
      </c>
      <c r="C115" s="31">
        <v>4301020344</v>
      </c>
      <c r="D115" s="681">
        <v>4680115880658</v>
      </c>
      <c r="E115" s="682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7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84"/>
      <c r="R115" s="684"/>
      <c r="S115" s="684"/>
      <c r="T115" s="685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700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701"/>
      <c r="P116" s="677" t="s">
        <v>80</v>
      </c>
      <c r="Q116" s="678"/>
      <c r="R116" s="678"/>
      <c r="S116" s="678"/>
      <c r="T116" s="678"/>
      <c r="U116" s="678"/>
      <c r="V116" s="679"/>
      <c r="W116" s="37" t="s">
        <v>81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701"/>
      <c r="P117" s="677" t="s">
        <v>80</v>
      </c>
      <c r="Q117" s="678"/>
      <c r="R117" s="678"/>
      <c r="S117" s="678"/>
      <c r="T117" s="678"/>
      <c r="U117" s="678"/>
      <c r="V117" s="679"/>
      <c r="W117" s="37" t="s">
        <v>69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64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226</v>
      </c>
      <c r="B119" s="54" t="s">
        <v>227</v>
      </c>
      <c r="C119" s="31">
        <v>4301051360</v>
      </c>
      <c r="D119" s="681">
        <v>4607091385168</v>
      </c>
      <c r="E119" s="682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96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84"/>
      <c r="R119" s="684"/>
      <c r="S119" s="684"/>
      <c r="T119" s="685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228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226</v>
      </c>
      <c r="B120" s="54" t="s">
        <v>229</v>
      </c>
      <c r="C120" s="31">
        <v>4301051724</v>
      </c>
      <c r="D120" s="681">
        <v>4607091385168</v>
      </c>
      <c r="E120" s="682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129</v>
      </c>
      <c r="N120" s="33"/>
      <c r="O120" s="32">
        <v>45</v>
      </c>
      <c r="P120" s="995" t="s">
        <v>230</v>
      </c>
      <c r="Q120" s="684"/>
      <c r="R120" s="684"/>
      <c r="S120" s="684"/>
      <c r="T120" s="685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226</v>
      </c>
      <c r="B121" s="54" t="s">
        <v>232</v>
      </c>
      <c r="C121" s="31">
        <v>4301051625</v>
      </c>
      <c r="D121" s="681">
        <v>4607091385168</v>
      </c>
      <c r="E121" s="682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76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84"/>
      <c r="R121" s="684"/>
      <c r="S121" s="684"/>
      <c r="T121" s="685"/>
      <c r="U121" s="34"/>
      <c r="V121" s="34"/>
      <c r="W121" s="35" t="s">
        <v>69</v>
      </c>
      <c r="X121" s="669">
        <v>100</v>
      </c>
      <c r="Y121" s="670">
        <f t="shared" si="15"/>
        <v>100.80000000000001</v>
      </c>
      <c r="Z121" s="36">
        <f>IFERROR(IF(Y121=0,"",ROUNDUP(Y121/H121,0)*0.01898),"")</f>
        <v>0.22776000000000002</v>
      </c>
      <c r="AA121" s="56"/>
      <c r="AB121" s="57"/>
      <c r="AC121" s="179" t="s">
        <v>233</v>
      </c>
      <c r="AG121" s="64"/>
      <c r="AJ121" s="68"/>
      <c r="AK121" s="68">
        <v>0</v>
      </c>
      <c r="BB121" s="180" t="s">
        <v>1</v>
      </c>
      <c r="BM121" s="64">
        <f t="shared" si="16"/>
        <v>106.10714285714286</v>
      </c>
      <c r="BN121" s="64">
        <f t="shared" si="17"/>
        <v>106.956</v>
      </c>
      <c r="BO121" s="64">
        <f t="shared" si="18"/>
        <v>0.18601190476190477</v>
      </c>
      <c r="BP121" s="64">
        <f t="shared" si="19"/>
        <v>0.1875</v>
      </c>
    </row>
    <row r="122" spans="1:68" ht="37.5" hidden="1" customHeight="1" x14ac:dyDescent="0.25">
      <c r="A122" s="54" t="s">
        <v>234</v>
      </c>
      <c r="B122" s="54" t="s">
        <v>235</v>
      </c>
      <c r="C122" s="31">
        <v>4301051362</v>
      </c>
      <c r="D122" s="681">
        <v>4607091383256</v>
      </c>
      <c r="E122" s="682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92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84"/>
      <c r="R122" s="684"/>
      <c r="S122" s="684"/>
      <c r="T122" s="685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228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234</v>
      </c>
      <c r="B123" s="54" t="s">
        <v>236</v>
      </c>
      <c r="C123" s="31">
        <v>4301051730</v>
      </c>
      <c r="D123" s="681">
        <v>4607091383256</v>
      </c>
      <c r="E123" s="682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129</v>
      </c>
      <c r="N123" s="33"/>
      <c r="O123" s="32">
        <v>45</v>
      </c>
      <c r="P123" s="767" t="s">
        <v>237</v>
      </c>
      <c r="Q123" s="684"/>
      <c r="R123" s="684"/>
      <c r="S123" s="684"/>
      <c r="T123" s="685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231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238</v>
      </c>
      <c r="B124" s="54" t="s">
        <v>239</v>
      </c>
      <c r="C124" s="31">
        <v>4301051358</v>
      </c>
      <c r="D124" s="681">
        <v>4607091385748</v>
      </c>
      <c r="E124" s="682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102</v>
      </c>
      <c r="M124" s="33" t="s">
        <v>103</v>
      </c>
      <c r="N124" s="33"/>
      <c r="O124" s="32">
        <v>45</v>
      </c>
      <c r="P124" s="70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84"/>
      <c r="R124" s="684"/>
      <c r="S124" s="684"/>
      <c r="T124" s="685"/>
      <c r="U124" s="34"/>
      <c r="V124" s="34"/>
      <c r="W124" s="35" t="s">
        <v>69</v>
      </c>
      <c r="X124" s="669">
        <v>360</v>
      </c>
      <c r="Y124" s="670">
        <f t="shared" si="15"/>
        <v>361.8</v>
      </c>
      <c r="Z124" s="36">
        <f t="shared" si="20"/>
        <v>0.87234</v>
      </c>
      <c r="AA124" s="56"/>
      <c r="AB124" s="57"/>
      <c r="AC124" s="185" t="s">
        <v>228</v>
      </c>
      <c r="AG124" s="64"/>
      <c r="AJ124" s="68" t="s">
        <v>104</v>
      </c>
      <c r="AK124" s="68">
        <v>491.4</v>
      </c>
      <c r="BB124" s="186" t="s">
        <v>1</v>
      </c>
      <c r="BM124" s="64">
        <f t="shared" si="16"/>
        <v>393.59999999999997</v>
      </c>
      <c r="BN124" s="64">
        <f t="shared" si="17"/>
        <v>395.56799999999998</v>
      </c>
      <c r="BO124" s="64">
        <f t="shared" si="18"/>
        <v>0.73260073260073255</v>
      </c>
      <c r="BP124" s="64">
        <f t="shared" si="19"/>
        <v>0.73626373626373631</v>
      </c>
    </row>
    <row r="125" spans="1:68" ht="27" hidden="1" customHeight="1" x14ac:dyDescent="0.25">
      <c r="A125" s="54" t="s">
        <v>238</v>
      </c>
      <c r="B125" s="54" t="s">
        <v>240</v>
      </c>
      <c r="C125" s="31">
        <v>4301051721</v>
      </c>
      <c r="D125" s="681">
        <v>4607091385748</v>
      </c>
      <c r="E125" s="682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129</v>
      </c>
      <c r="N125" s="33"/>
      <c r="O125" s="32">
        <v>45</v>
      </c>
      <c r="P125" s="780" t="s">
        <v>241</v>
      </c>
      <c r="Q125" s="684"/>
      <c r="R125" s="684"/>
      <c r="S125" s="684"/>
      <c r="T125" s="685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231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242</v>
      </c>
      <c r="B126" s="54" t="s">
        <v>243</v>
      </c>
      <c r="C126" s="31">
        <v>4301051740</v>
      </c>
      <c r="D126" s="681">
        <v>4680115884533</v>
      </c>
      <c r="E126" s="682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70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84"/>
      <c r="R126" s="684"/>
      <c r="S126" s="684"/>
      <c r="T126" s="685"/>
      <c r="U126" s="34"/>
      <c r="V126" s="34"/>
      <c r="W126" s="35" t="s">
        <v>69</v>
      </c>
      <c r="X126" s="669">
        <v>30</v>
      </c>
      <c r="Y126" s="670">
        <f t="shared" si="15"/>
        <v>30.6</v>
      </c>
      <c r="Z126" s="36">
        <f t="shared" si="20"/>
        <v>0.11067</v>
      </c>
      <c r="AA126" s="56"/>
      <c r="AB126" s="57"/>
      <c r="AC126" s="189" t="s">
        <v>244</v>
      </c>
      <c r="AG126" s="64"/>
      <c r="AJ126" s="68"/>
      <c r="AK126" s="68">
        <v>0</v>
      </c>
      <c r="BB126" s="190" t="s">
        <v>1</v>
      </c>
      <c r="BM126" s="64">
        <f t="shared" si="16"/>
        <v>33</v>
      </c>
      <c r="BN126" s="64">
        <f t="shared" si="17"/>
        <v>33.659999999999997</v>
      </c>
      <c r="BO126" s="64">
        <f t="shared" si="18"/>
        <v>9.1575091575091583E-2</v>
      </c>
      <c r="BP126" s="64">
        <f t="shared" si="19"/>
        <v>9.3406593406593408E-2</v>
      </c>
    </row>
    <row r="127" spans="1:68" ht="37.5" hidden="1" customHeight="1" x14ac:dyDescent="0.25">
      <c r="A127" s="54" t="s">
        <v>245</v>
      </c>
      <c r="B127" s="54" t="s">
        <v>246</v>
      </c>
      <c r="C127" s="31">
        <v>4301051480</v>
      </c>
      <c r="D127" s="681">
        <v>4680115882645</v>
      </c>
      <c r="E127" s="682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7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84"/>
      <c r="R127" s="684"/>
      <c r="S127" s="684"/>
      <c r="T127" s="685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700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701"/>
      <c r="P128" s="677" t="s">
        <v>80</v>
      </c>
      <c r="Q128" s="678"/>
      <c r="R128" s="678"/>
      <c r="S128" s="678"/>
      <c r="T128" s="678"/>
      <c r="U128" s="678"/>
      <c r="V128" s="679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161.90476190476187</v>
      </c>
      <c r="Y128" s="671">
        <f>IFERROR(Y119/H119,"0")+IFERROR(Y120/H120,"0")+IFERROR(Y121/H121,"0")+IFERROR(Y122/H122,"0")+IFERROR(Y123/H123,"0")+IFERROR(Y124/H124,"0")+IFERROR(Y125/H125,"0")+IFERROR(Y126/H126,"0")+IFERROR(Y127/H127,"0")</f>
        <v>163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1.2107700000000001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701"/>
      <c r="P129" s="677" t="s">
        <v>80</v>
      </c>
      <c r="Q129" s="678"/>
      <c r="R129" s="678"/>
      <c r="S129" s="678"/>
      <c r="T129" s="678"/>
      <c r="U129" s="678"/>
      <c r="V129" s="679"/>
      <c r="W129" s="37" t="s">
        <v>69</v>
      </c>
      <c r="X129" s="671">
        <f>IFERROR(SUM(X119:X127),"0")</f>
        <v>490</v>
      </c>
      <c r="Y129" s="671">
        <f>IFERROR(SUM(Y119:Y127),"0")</f>
        <v>493.20000000000005</v>
      </c>
      <c r="Z129" s="37"/>
      <c r="AA129" s="672"/>
      <c r="AB129" s="672"/>
      <c r="AC129" s="672"/>
    </row>
    <row r="130" spans="1:68" ht="14.25" hidden="1" customHeight="1" x14ac:dyDescent="0.25">
      <c r="A130" s="675" t="s">
        <v>170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248</v>
      </c>
      <c r="B131" s="54" t="s">
        <v>249</v>
      </c>
      <c r="C131" s="31">
        <v>4301060356</v>
      </c>
      <c r="D131" s="681">
        <v>4680115882652</v>
      </c>
      <c r="E131" s="682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9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84"/>
      <c r="R131" s="684"/>
      <c r="S131" s="684"/>
      <c r="T131" s="685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251</v>
      </c>
      <c r="B132" s="54" t="s">
        <v>252</v>
      </c>
      <c r="C132" s="31">
        <v>4301060317</v>
      </c>
      <c r="D132" s="681">
        <v>4680115880238</v>
      </c>
      <c r="E132" s="682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93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84"/>
      <c r="R132" s="684"/>
      <c r="S132" s="684"/>
      <c r="T132" s="685"/>
      <c r="U132" s="34"/>
      <c r="V132" s="34"/>
      <c r="W132" s="35" t="s">
        <v>69</v>
      </c>
      <c r="X132" s="669">
        <v>39.6</v>
      </c>
      <c r="Y132" s="670">
        <f>IFERROR(IF(X132="",0,CEILING((X132/$H132),1)*$H132),"")</f>
        <v>39.6</v>
      </c>
      <c r="Z132" s="36">
        <f>IFERROR(IF(Y132=0,"",ROUNDUP(Y132/H132,0)*0.00651),"")</f>
        <v>0.13020000000000001</v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44.760000000000005</v>
      </c>
      <c r="BN132" s="64">
        <f>IFERROR(Y132*I132/H132,"0")</f>
        <v>44.760000000000005</v>
      </c>
      <c r="BO132" s="64">
        <f>IFERROR(1/J132*(X132/H132),"0")</f>
        <v>0.1098901098901099</v>
      </c>
      <c r="BP132" s="64">
        <f>IFERROR(1/J132*(Y132/H132),"0")</f>
        <v>0.1098901098901099</v>
      </c>
    </row>
    <row r="133" spans="1:68" x14ac:dyDescent="0.2">
      <c r="A133" s="700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701"/>
      <c r="P133" s="677" t="s">
        <v>80</v>
      </c>
      <c r="Q133" s="678"/>
      <c r="R133" s="678"/>
      <c r="S133" s="678"/>
      <c r="T133" s="678"/>
      <c r="U133" s="678"/>
      <c r="V133" s="679"/>
      <c r="W133" s="37" t="s">
        <v>81</v>
      </c>
      <c r="X133" s="671">
        <f>IFERROR(X131/H131,"0")+IFERROR(X132/H132,"0")</f>
        <v>20</v>
      </c>
      <c r="Y133" s="671">
        <f>IFERROR(Y131/H131,"0")+IFERROR(Y132/H132,"0")</f>
        <v>20</v>
      </c>
      <c r="Z133" s="671">
        <f>IFERROR(IF(Z131="",0,Z131),"0")+IFERROR(IF(Z132="",0,Z132),"0")</f>
        <v>0.13020000000000001</v>
      </c>
      <c r="AA133" s="672"/>
      <c r="AB133" s="672"/>
      <c r="AC133" s="672"/>
    </row>
    <row r="134" spans="1:68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701"/>
      <c r="P134" s="677" t="s">
        <v>80</v>
      </c>
      <c r="Q134" s="678"/>
      <c r="R134" s="678"/>
      <c r="S134" s="678"/>
      <c r="T134" s="678"/>
      <c r="U134" s="678"/>
      <c r="V134" s="679"/>
      <c r="W134" s="37" t="s">
        <v>69</v>
      </c>
      <c r="X134" s="671">
        <f>IFERROR(SUM(X131:X132),"0")</f>
        <v>39.6</v>
      </c>
      <c r="Y134" s="671">
        <f>IFERROR(SUM(Y131:Y132),"0")</f>
        <v>39.6</v>
      </c>
      <c r="Z134" s="37"/>
      <c r="AA134" s="672"/>
      <c r="AB134" s="672"/>
      <c r="AC134" s="672"/>
    </row>
    <row r="135" spans="1:68" ht="16.5" hidden="1" customHeight="1" x14ac:dyDescent="0.25">
      <c r="A135" s="680" t="s">
        <v>254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90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255</v>
      </c>
      <c r="B137" s="54" t="s">
        <v>256</v>
      </c>
      <c r="C137" s="31">
        <v>4301011564</v>
      </c>
      <c r="D137" s="681">
        <v>4680115882577</v>
      </c>
      <c r="E137" s="682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94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84"/>
      <c r="R137" s="684"/>
      <c r="S137" s="684"/>
      <c r="T137" s="685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257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255</v>
      </c>
      <c r="B138" s="54" t="s">
        <v>258</v>
      </c>
      <c r="C138" s="31">
        <v>4301011562</v>
      </c>
      <c r="D138" s="681">
        <v>4680115882577</v>
      </c>
      <c r="E138" s="682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84"/>
      <c r="R138" s="684"/>
      <c r="S138" s="684"/>
      <c r="T138" s="685"/>
      <c r="U138" s="34"/>
      <c r="V138" s="34"/>
      <c r="W138" s="35" t="s">
        <v>69</v>
      </c>
      <c r="X138" s="669">
        <v>40</v>
      </c>
      <c r="Y138" s="670">
        <f>IFERROR(IF(X138="",0,CEILING((X138/$H138),1)*$H138),"")</f>
        <v>41.6</v>
      </c>
      <c r="Z138" s="36">
        <f>IFERROR(IF(Y138=0,"",ROUNDUP(Y138/H138,0)*0.00651),"")</f>
        <v>8.4629999999999997E-2</v>
      </c>
      <c r="AA138" s="56"/>
      <c r="AB138" s="57"/>
      <c r="AC138" s="199" t="s">
        <v>257</v>
      </c>
      <c r="AG138" s="64"/>
      <c r="AJ138" s="68"/>
      <c r="AK138" s="68">
        <v>0</v>
      </c>
      <c r="BB138" s="200" t="s">
        <v>1</v>
      </c>
      <c r="BM138" s="64">
        <f>IFERROR(X138*I138/H138,"0")</f>
        <v>42.249999999999993</v>
      </c>
      <c r="BN138" s="64">
        <f>IFERROR(Y138*I138/H138,"0")</f>
        <v>43.94</v>
      </c>
      <c r="BO138" s="64">
        <f>IFERROR(1/J138*(X138/H138),"0")</f>
        <v>6.8681318681318687E-2</v>
      </c>
      <c r="BP138" s="64">
        <f>IFERROR(1/J138*(Y138/H138),"0")</f>
        <v>7.1428571428571438E-2</v>
      </c>
    </row>
    <row r="139" spans="1:68" x14ac:dyDescent="0.2">
      <c r="A139" s="700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701"/>
      <c r="P139" s="677" t="s">
        <v>80</v>
      </c>
      <c r="Q139" s="678"/>
      <c r="R139" s="678"/>
      <c r="S139" s="678"/>
      <c r="T139" s="678"/>
      <c r="U139" s="678"/>
      <c r="V139" s="679"/>
      <c r="W139" s="37" t="s">
        <v>81</v>
      </c>
      <c r="X139" s="671">
        <f>IFERROR(X137/H137,"0")+IFERROR(X138/H138,"0")</f>
        <v>12.5</v>
      </c>
      <c r="Y139" s="671">
        <f>IFERROR(Y137/H137,"0")+IFERROR(Y138/H138,"0")</f>
        <v>13</v>
      </c>
      <c r="Z139" s="671">
        <f>IFERROR(IF(Z137="",0,Z137),"0")+IFERROR(IF(Z138="",0,Z138),"0")</f>
        <v>8.4629999999999997E-2</v>
      </c>
      <c r="AA139" s="672"/>
      <c r="AB139" s="672"/>
      <c r="AC139" s="672"/>
    </row>
    <row r="140" spans="1:68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701"/>
      <c r="P140" s="677" t="s">
        <v>80</v>
      </c>
      <c r="Q140" s="678"/>
      <c r="R140" s="678"/>
      <c r="S140" s="678"/>
      <c r="T140" s="678"/>
      <c r="U140" s="678"/>
      <c r="V140" s="679"/>
      <c r="W140" s="37" t="s">
        <v>69</v>
      </c>
      <c r="X140" s="671">
        <f>IFERROR(SUM(X137:X138),"0")</f>
        <v>40</v>
      </c>
      <c r="Y140" s="671">
        <f>IFERROR(SUM(Y137:Y138),"0")</f>
        <v>41.6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144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259</v>
      </c>
      <c r="B142" s="54" t="s">
        <v>260</v>
      </c>
      <c r="C142" s="31">
        <v>4301031235</v>
      </c>
      <c r="D142" s="681">
        <v>4680115883444</v>
      </c>
      <c r="E142" s="682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9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84"/>
      <c r="R142" s="684"/>
      <c r="S142" s="684"/>
      <c r="T142" s="685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261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259</v>
      </c>
      <c r="B143" s="54" t="s">
        <v>262</v>
      </c>
      <c r="C143" s="31">
        <v>4301031234</v>
      </c>
      <c r="D143" s="681">
        <v>4680115883444</v>
      </c>
      <c r="E143" s="682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8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84"/>
      <c r="R143" s="684"/>
      <c r="S143" s="684"/>
      <c r="T143" s="685"/>
      <c r="U143" s="34"/>
      <c r="V143" s="34"/>
      <c r="W143" s="35" t="s">
        <v>69</v>
      </c>
      <c r="X143" s="669">
        <v>42</v>
      </c>
      <c r="Y143" s="670">
        <f>IFERROR(IF(X143="",0,CEILING((X143/$H143),1)*$H143),"")</f>
        <v>42</v>
      </c>
      <c r="Z143" s="36">
        <f>IFERROR(IF(Y143=0,"",ROUNDUP(Y143/H143,0)*0.00651),"")</f>
        <v>9.7650000000000001E-2</v>
      </c>
      <c r="AA143" s="56"/>
      <c r="AB143" s="57"/>
      <c r="AC143" s="203" t="s">
        <v>261</v>
      </c>
      <c r="AG143" s="64"/>
      <c r="AJ143" s="68"/>
      <c r="AK143" s="68">
        <v>0</v>
      </c>
      <c r="BB143" s="204" t="s">
        <v>1</v>
      </c>
      <c r="BM143" s="64">
        <f>IFERROR(X143*I143/H143,"0")</f>
        <v>46.02</v>
      </c>
      <c r="BN143" s="64">
        <f>IFERROR(Y143*I143/H143,"0")</f>
        <v>46.02</v>
      </c>
      <c r="BO143" s="64">
        <f>IFERROR(1/J143*(X143/H143),"0")</f>
        <v>8.241758241758243E-2</v>
      </c>
      <c r="BP143" s="64">
        <f>IFERROR(1/J143*(Y143/H143),"0")</f>
        <v>8.241758241758243E-2</v>
      </c>
    </row>
    <row r="144" spans="1:68" x14ac:dyDescent="0.2">
      <c r="A144" s="700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701"/>
      <c r="P144" s="677" t="s">
        <v>80</v>
      </c>
      <c r="Q144" s="678"/>
      <c r="R144" s="678"/>
      <c r="S144" s="678"/>
      <c r="T144" s="678"/>
      <c r="U144" s="678"/>
      <c r="V144" s="679"/>
      <c r="W144" s="37" t="s">
        <v>81</v>
      </c>
      <c r="X144" s="671">
        <f>IFERROR(X142/H142,"0")+IFERROR(X143/H143,"0")</f>
        <v>15.000000000000002</v>
      </c>
      <c r="Y144" s="671">
        <f>IFERROR(Y142/H142,"0")+IFERROR(Y143/H143,"0")</f>
        <v>15.000000000000002</v>
      </c>
      <c r="Z144" s="671">
        <f>IFERROR(IF(Z142="",0,Z142),"0")+IFERROR(IF(Z143="",0,Z143),"0")</f>
        <v>9.7650000000000001E-2</v>
      </c>
      <c r="AA144" s="672"/>
      <c r="AB144" s="672"/>
      <c r="AC144" s="672"/>
    </row>
    <row r="145" spans="1:68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701"/>
      <c r="P145" s="677" t="s">
        <v>80</v>
      </c>
      <c r="Q145" s="678"/>
      <c r="R145" s="678"/>
      <c r="S145" s="678"/>
      <c r="T145" s="678"/>
      <c r="U145" s="678"/>
      <c r="V145" s="679"/>
      <c r="W145" s="37" t="s">
        <v>69</v>
      </c>
      <c r="X145" s="671">
        <f>IFERROR(SUM(X142:X143),"0")</f>
        <v>42</v>
      </c>
      <c r="Y145" s="671">
        <f>IFERROR(SUM(Y142:Y143),"0")</f>
        <v>42</v>
      </c>
      <c r="Z145" s="37"/>
      <c r="AA145" s="672"/>
      <c r="AB145" s="672"/>
      <c r="AC145" s="672"/>
    </row>
    <row r="146" spans="1:68" ht="14.25" hidden="1" customHeight="1" x14ac:dyDescent="0.25">
      <c r="A146" s="675" t="s">
        <v>64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263</v>
      </c>
      <c r="B147" s="54" t="s">
        <v>264</v>
      </c>
      <c r="C147" s="31">
        <v>4301051477</v>
      </c>
      <c r="D147" s="681">
        <v>4680115882584</v>
      </c>
      <c r="E147" s="682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10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84"/>
      <c r="R147" s="684"/>
      <c r="S147" s="684"/>
      <c r="T147" s="685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257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263</v>
      </c>
      <c r="B148" s="54" t="s">
        <v>265</v>
      </c>
      <c r="C148" s="31">
        <v>4301051476</v>
      </c>
      <c r="D148" s="681">
        <v>4680115882584</v>
      </c>
      <c r="E148" s="682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10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84"/>
      <c r="R148" s="684"/>
      <c r="S148" s="684"/>
      <c r="T148" s="685"/>
      <c r="U148" s="34"/>
      <c r="V148" s="34"/>
      <c r="W148" s="35" t="s">
        <v>69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257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00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701"/>
      <c r="P149" s="677" t="s">
        <v>80</v>
      </c>
      <c r="Q149" s="678"/>
      <c r="R149" s="678"/>
      <c r="S149" s="678"/>
      <c r="T149" s="678"/>
      <c r="U149" s="678"/>
      <c r="V149" s="679"/>
      <c r="W149" s="37" t="s">
        <v>81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701"/>
      <c r="P150" s="677" t="s">
        <v>80</v>
      </c>
      <c r="Q150" s="678"/>
      <c r="R150" s="678"/>
      <c r="S150" s="678"/>
      <c r="T150" s="678"/>
      <c r="U150" s="678"/>
      <c r="V150" s="679"/>
      <c r="W150" s="37" t="s">
        <v>69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680" t="s">
        <v>88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90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266</v>
      </c>
      <c r="B153" s="54" t="s">
        <v>267</v>
      </c>
      <c r="C153" s="31">
        <v>4301011705</v>
      </c>
      <c r="D153" s="681">
        <v>4607091384604</v>
      </c>
      <c r="E153" s="682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84"/>
      <c r="R153" s="684"/>
      <c r="S153" s="684"/>
      <c r="T153" s="685"/>
      <c r="U153" s="34"/>
      <c r="V153" s="34"/>
      <c r="W153" s="35" t="s">
        <v>69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268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00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701"/>
      <c r="P154" s="677" t="s">
        <v>80</v>
      </c>
      <c r="Q154" s="678"/>
      <c r="R154" s="678"/>
      <c r="S154" s="678"/>
      <c r="T154" s="678"/>
      <c r="U154" s="678"/>
      <c r="V154" s="679"/>
      <c r="W154" s="37" t="s">
        <v>81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701"/>
      <c r="P155" s="677" t="s">
        <v>80</v>
      </c>
      <c r="Q155" s="678"/>
      <c r="R155" s="678"/>
      <c r="S155" s="678"/>
      <c r="T155" s="678"/>
      <c r="U155" s="678"/>
      <c r="V155" s="679"/>
      <c r="W155" s="37" t="s">
        <v>69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144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269</v>
      </c>
      <c r="B157" s="54" t="s">
        <v>270</v>
      </c>
      <c r="C157" s="31">
        <v>4301030895</v>
      </c>
      <c r="D157" s="681">
        <v>4607091387667</v>
      </c>
      <c r="E157" s="682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10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84"/>
      <c r="R157" s="684"/>
      <c r="S157" s="684"/>
      <c r="T157" s="685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271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272</v>
      </c>
      <c r="B158" s="54" t="s">
        <v>273</v>
      </c>
      <c r="C158" s="31">
        <v>4301030961</v>
      </c>
      <c r="D158" s="681">
        <v>4607091387636</v>
      </c>
      <c r="E158" s="682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10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84"/>
      <c r="R158" s="684"/>
      <c r="S158" s="684"/>
      <c r="T158" s="685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275</v>
      </c>
      <c r="B159" s="54" t="s">
        <v>276</v>
      </c>
      <c r="C159" s="31">
        <v>4301030963</v>
      </c>
      <c r="D159" s="681">
        <v>4607091382426</v>
      </c>
      <c r="E159" s="682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8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84"/>
      <c r="R159" s="684"/>
      <c r="S159" s="684"/>
      <c r="T159" s="685"/>
      <c r="U159" s="34"/>
      <c r="V159" s="34"/>
      <c r="W159" s="35" t="s">
        <v>69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278</v>
      </c>
      <c r="B160" s="54" t="s">
        <v>279</v>
      </c>
      <c r="C160" s="31">
        <v>4301030962</v>
      </c>
      <c r="D160" s="681">
        <v>4607091386547</v>
      </c>
      <c r="E160" s="682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147</v>
      </c>
      <c r="L160" s="32"/>
      <c r="M160" s="33" t="s">
        <v>68</v>
      </c>
      <c r="N160" s="33"/>
      <c r="O160" s="32">
        <v>40</v>
      </c>
      <c r="P160" s="10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84"/>
      <c r="R160" s="684"/>
      <c r="S160" s="684"/>
      <c r="T160" s="685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274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00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701"/>
      <c r="P161" s="677" t="s">
        <v>80</v>
      </c>
      <c r="Q161" s="678"/>
      <c r="R161" s="678"/>
      <c r="S161" s="678"/>
      <c r="T161" s="678"/>
      <c r="U161" s="678"/>
      <c r="V161" s="679"/>
      <c r="W161" s="37" t="s">
        <v>81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701"/>
      <c r="P162" s="677" t="s">
        <v>80</v>
      </c>
      <c r="Q162" s="678"/>
      <c r="R162" s="678"/>
      <c r="S162" s="678"/>
      <c r="T162" s="678"/>
      <c r="U162" s="678"/>
      <c r="V162" s="679"/>
      <c r="W162" s="37" t="s">
        <v>69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64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280</v>
      </c>
      <c r="B164" s="54" t="s">
        <v>281</v>
      </c>
      <c r="C164" s="31">
        <v>4301051653</v>
      </c>
      <c r="D164" s="681">
        <v>4607091386264</v>
      </c>
      <c r="E164" s="682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8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84"/>
      <c r="R164" s="684"/>
      <c r="S164" s="684"/>
      <c r="T164" s="685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282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283</v>
      </c>
      <c r="B165" s="54" t="s">
        <v>284</v>
      </c>
      <c r="C165" s="31">
        <v>4301051313</v>
      </c>
      <c r="D165" s="681">
        <v>4607091385427</v>
      </c>
      <c r="E165" s="682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10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84"/>
      <c r="R165" s="684"/>
      <c r="S165" s="684"/>
      <c r="T165" s="685"/>
      <c r="U165" s="34"/>
      <c r="V165" s="34"/>
      <c r="W165" s="35" t="s">
        <v>69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285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00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701"/>
      <c r="P166" s="677" t="s">
        <v>80</v>
      </c>
      <c r="Q166" s="678"/>
      <c r="R166" s="678"/>
      <c r="S166" s="678"/>
      <c r="T166" s="678"/>
      <c r="U166" s="678"/>
      <c r="V166" s="679"/>
      <c r="W166" s="37" t="s">
        <v>81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701"/>
      <c r="P167" s="677" t="s">
        <v>80</v>
      </c>
      <c r="Q167" s="678"/>
      <c r="R167" s="678"/>
      <c r="S167" s="678"/>
      <c r="T167" s="678"/>
      <c r="U167" s="678"/>
      <c r="V167" s="679"/>
      <c r="W167" s="37" t="s">
        <v>69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83" t="s">
        <v>286</v>
      </c>
      <c r="B168" s="784"/>
      <c r="C168" s="784"/>
      <c r="D168" s="784"/>
      <c r="E168" s="784"/>
      <c r="F168" s="784"/>
      <c r="G168" s="784"/>
      <c r="H168" s="784"/>
      <c r="I168" s="784"/>
      <c r="J168" s="784"/>
      <c r="K168" s="784"/>
      <c r="L168" s="784"/>
      <c r="M168" s="784"/>
      <c r="N168" s="784"/>
      <c r="O168" s="784"/>
      <c r="P168" s="784"/>
      <c r="Q168" s="784"/>
      <c r="R168" s="784"/>
      <c r="S168" s="784"/>
      <c r="T168" s="784"/>
      <c r="U168" s="784"/>
      <c r="V168" s="784"/>
      <c r="W168" s="784"/>
      <c r="X168" s="784"/>
      <c r="Y168" s="784"/>
      <c r="Z168" s="784"/>
      <c r="AA168" s="48"/>
      <c r="AB168" s="48"/>
      <c r="AC168" s="48"/>
    </row>
    <row r="169" spans="1:68" ht="16.5" hidden="1" customHeight="1" x14ac:dyDescent="0.25">
      <c r="A169" s="680" t="s">
        <v>287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133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customHeight="1" x14ac:dyDescent="0.25">
      <c r="A171" s="54" t="s">
        <v>288</v>
      </c>
      <c r="B171" s="54" t="s">
        <v>289</v>
      </c>
      <c r="C171" s="31">
        <v>4301020323</v>
      </c>
      <c r="D171" s="681">
        <v>4680115886223</v>
      </c>
      <c r="E171" s="682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147</v>
      </c>
      <c r="L171" s="32"/>
      <c r="M171" s="33" t="s">
        <v>68</v>
      </c>
      <c r="N171" s="33"/>
      <c r="O171" s="32">
        <v>40</v>
      </c>
      <c r="P171" s="99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84"/>
      <c r="R171" s="684"/>
      <c r="S171" s="684"/>
      <c r="T171" s="685"/>
      <c r="U171" s="34"/>
      <c r="V171" s="34"/>
      <c r="W171" s="35" t="s">
        <v>69</v>
      </c>
      <c r="X171" s="669">
        <v>3.3</v>
      </c>
      <c r="Y171" s="670">
        <f>IFERROR(IF(X171="",0,CEILING((X171/$H171),1)*$H171),"")</f>
        <v>3.96</v>
      </c>
      <c r="Z171" s="36">
        <f>IFERROR(IF(Y171=0,"",ROUNDUP(Y171/H171,0)*0.00502),"")</f>
        <v>1.004E-2</v>
      </c>
      <c r="AA171" s="56"/>
      <c r="AB171" s="57"/>
      <c r="AC171" s="223" t="s">
        <v>290</v>
      </c>
      <c r="AG171" s="64"/>
      <c r="AJ171" s="68"/>
      <c r="AK171" s="68">
        <v>0</v>
      </c>
      <c r="BB171" s="224" t="s">
        <v>1</v>
      </c>
      <c r="BM171" s="64">
        <f>IFERROR(X171*I171/H171,"0")</f>
        <v>3.4666666666666668</v>
      </c>
      <c r="BN171" s="64">
        <f>IFERROR(Y171*I171/H171,"0")</f>
        <v>4.16</v>
      </c>
      <c r="BO171" s="64">
        <f>IFERROR(1/J171*(X171/H171),"0")</f>
        <v>7.1225071225071226E-3</v>
      </c>
      <c r="BP171" s="64">
        <f>IFERROR(1/J171*(Y171/H171),"0")</f>
        <v>8.5470085470085479E-3</v>
      </c>
    </row>
    <row r="172" spans="1:68" x14ac:dyDescent="0.2">
      <c r="A172" s="700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701"/>
      <c r="P172" s="677" t="s">
        <v>80</v>
      </c>
      <c r="Q172" s="678"/>
      <c r="R172" s="678"/>
      <c r="S172" s="678"/>
      <c r="T172" s="678"/>
      <c r="U172" s="678"/>
      <c r="V172" s="679"/>
      <c r="W172" s="37" t="s">
        <v>81</v>
      </c>
      <c r="X172" s="671">
        <f>IFERROR(X171/H171,"0")</f>
        <v>1.6666666666666665</v>
      </c>
      <c r="Y172" s="671">
        <f>IFERROR(Y171/H171,"0")</f>
        <v>2</v>
      </c>
      <c r="Z172" s="671">
        <f>IFERROR(IF(Z171="",0,Z171),"0")</f>
        <v>1.004E-2</v>
      </c>
      <c r="AA172" s="672"/>
      <c r="AB172" s="672"/>
      <c r="AC172" s="672"/>
    </row>
    <row r="173" spans="1:68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701"/>
      <c r="P173" s="677" t="s">
        <v>80</v>
      </c>
      <c r="Q173" s="678"/>
      <c r="R173" s="678"/>
      <c r="S173" s="678"/>
      <c r="T173" s="678"/>
      <c r="U173" s="678"/>
      <c r="V173" s="679"/>
      <c r="W173" s="37" t="s">
        <v>69</v>
      </c>
      <c r="X173" s="671">
        <f>IFERROR(SUM(X171:X171),"0")</f>
        <v>3.3</v>
      </c>
      <c r="Y173" s="671">
        <f>IFERROR(SUM(Y171:Y171),"0")</f>
        <v>3.96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144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customHeight="1" x14ac:dyDescent="0.25">
      <c r="A175" s="54" t="s">
        <v>291</v>
      </c>
      <c r="B175" s="54" t="s">
        <v>292</v>
      </c>
      <c r="C175" s="31">
        <v>4301031191</v>
      </c>
      <c r="D175" s="681">
        <v>4680115880993</v>
      </c>
      <c r="E175" s="682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7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84"/>
      <c r="R175" s="684"/>
      <c r="S175" s="684"/>
      <c r="T175" s="685"/>
      <c r="U175" s="34"/>
      <c r="V175" s="34"/>
      <c r="W175" s="35" t="s">
        <v>69</v>
      </c>
      <c r="X175" s="669">
        <v>50</v>
      </c>
      <c r="Y175" s="670">
        <f t="shared" ref="Y175:Y183" si="21">IFERROR(IF(X175="",0,CEILING((X175/$H175),1)*$H175),"")</f>
        <v>50.400000000000006</v>
      </c>
      <c r="Z175" s="36">
        <f>IFERROR(IF(Y175=0,"",ROUNDUP(Y175/H175,0)*0.00902),"")</f>
        <v>0.10824</v>
      </c>
      <c r="AA175" s="56"/>
      <c r="AB175" s="57"/>
      <c r="AC175" s="225" t="s">
        <v>293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53.214285714285715</v>
      </c>
      <c r="BN175" s="64">
        <f t="shared" ref="BN175:BN183" si="23">IFERROR(Y175*I175/H175,"0")</f>
        <v>53.64</v>
      </c>
      <c r="BO175" s="64">
        <f t="shared" ref="BO175:BO183" si="24">IFERROR(1/J175*(X175/H175),"0")</f>
        <v>9.0187590187590191E-2</v>
      </c>
      <c r="BP175" s="64">
        <f t="shared" ref="BP175:BP183" si="25">IFERROR(1/J175*(Y175/H175),"0")</f>
        <v>9.0909090909090912E-2</v>
      </c>
    </row>
    <row r="176" spans="1:68" ht="27" hidden="1" customHeight="1" x14ac:dyDescent="0.25">
      <c r="A176" s="54" t="s">
        <v>294</v>
      </c>
      <c r="B176" s="54" t="s">
        <v>295</v>
      </c>
      <c r="C176" s="31">
        <v>4301031204</v>
      </c>
      <c r="D176" s="681">
        <v>4680115881761</v>
      </c>
      <c r="E176" s="682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8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84"/>
      <c r="R176" s="684"/>
      <c r="S176" s="684"/>
      <c r="T176" s="685"/>
      <c r="U176" s="34"/>
      <c r="V176" s="34"/>
      <c r="W176" s="35" t="s">
        <v>69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296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297</v>
      </c>
      <c r="B177" s="54" t="s">
        <v>298</v>
      </c>
      <c r="C177" s="31">
        <v>4301031201</v>
      </c>
      <c r="D177" s="681">
        <v>4680115881563</v>
      </c>
      <c r="E177" s="682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8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84"/>
      <c r="R177" s="684"/>
      <c r="S177" s="684"/>
      <c r="T177" s="685"/>
      <c r="U177" s="34"/>
      <c r="V177" s="34"/>
      <c r="W177" s="35" t="s">
        <v>69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299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300</v>
      </c>
      <c r="B178" s="54" t="s">
        <v>301</v>
      </c>
      <c r="C178" s="31">
        <v>4301031199</v>
      </c>
      <c r="D178" s="681">
        <v>4680115880986</v>
      </c>
      <c r="E178" s="682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147</v>
      </c>
      <c r="L178" s="32"/>
      <c r="M178" s="33" t="s">
        <v>68</v>
      </c>
      <c r="N178" s="33"/>
      <c r="O178" s="32">
        <v>40</v>
      </c>
      <c r="P178" s="7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84"/>
      <c r="R178" s="684"/>
      <c r="S178" s="684"/>
      <c r="T178" s="685"/>
      <c r="U178" s="34"/>
      <c r="V178" s="34"/>
      <c r="W178" s="35" t="s">
        <v>69</v>
      </c>
      <c r="X178" s="669">
        <v>122.5</v>
      </c>
      <c r="Y178" s="670">
        <f t="shared" si="21"/>
        <v>123.9</v>
      </c>
      <c r="Z178" s="36">
        <f>IFERROR(IF(Y178=0,"",ROUNDUP(Y178/H178,0)*0.00502),"")</f>
        <v>0.29618</v>
      </c>
      <c r="AA178" s="56"/>
      <c r="AB178" s="57"/>
      <c r="AC178" s="231" t="s">
        <v>293</v>
      </c>
      <c r="AG178" s="64"/>
      <c r="AJ178" s="68"/>
      <c r="AK178" s="68">
        <v>0</v>
      </c>
      <c r="BB178" s="232" t="s">
        <v>1</v>
      </c>
      <c r="BM178" s="64">
        <f t="shared" si="22"/>
        <v>130.08333333333334</v>
      </c>
      <c r="BN178" s="64">
        <f t="shared" si="23"/>
        <v>131.57</v>
      </c>
      <c r="BO178" s="64">
        <f t="shared" si="24"/>
        <v>0.2492877492877493</v>
      </c>
      <c r="BP178" s="64">
        <f t="shared" si="25"/>
        <v>0.25213675213675218</v>
      </c>
    </row>
    <row r="179" spans="1:68" ht="27" customHeight="1" x14ac:dyDescent="0.25">
      <c r="A179" s="54" t="s">
        <v>302</v>
      </c>
      <c r="B179" s="54" t="s">
        <v>303</v>
      </c>
      <c r="C179" s="31">
        <v>4301031205</v>
      </c>
      <c r="D179" s="681">
        <v>4680115881785</v>
      </c>
      <c r="E179" s="682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147</v>
      </c>
      <c r="L179" s="32"/>
      <c r="M179" s="33" t="s">
        <v>68</v>
      </c>
      <c r="N179" s="33"/>
      <c r="O179" s="32">
        <v>40</v>
      </c>
      <c r="P179" s="8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84"/>
      <c r="R179" s="684"/>
      <c r="S179" s="684"/>
      <c r="T179" s="685"/>
      <c r="U179" s="34"/>
      <c r="V179" s="34"/>
      <c r="W179" s="35" t="s">
        <v>69</v>
      </c>
      <c r="X179" s="669">
        <v>140</v>
      </c>
      <c r="Y179" s="670">
        <f t="shared" si="21"/>
        <v>140.70000000000002</v>
      </c>
      <c r="Z179" s="36">
        <f>IFERROR(IF(Y179=0,"",ROUNDUP(Y179/H179,0)*0.00502),"")</f>
        <v>0.33634000000000003</v>
      </c>
      <c r="AA179" s="56"/>
      <c r="AB179" s="57"/>
      <c r="AC179" s="233" t="s">
        <v>296</v>
      </c>
      <c r="AG179" s="64"/>
      <c r="AJ179" s="68"/>
      <c r="AK179" s="68">
        <v>0</v>
      </c>
      <c r="BB179" s="234" t="s">
        <v>1</v>
      </c>
      <c r="BM179" s="64">
        <f t="shared" si="22"/>
        <v>148.66666666666666</v>
      </c>
      <c r="BN179" s="64">
        <f t="shared" si="23"/>
        <v>149.41</v>
      </c>
      <c r="BO179" s="64">
        <f t="shared" si="24"/>
        <v>0.28490028490028491</v>
      </c>
      <c r="BP179" s="64">
        <f t="shared" si="25"/>
        <v>0.28632478632478636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4301031399</v>
      </c>
      <c r="D180" s="681">
        <v>4680115886537</v>
      </c>
      <c r="E180" s="682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147</v>
      </c>
      <c r="L180" s="32"/>
      <c r="M180" s="33" t="s">
        <v>68</v>
      </c>
      <c r="N180" s="33"/>
      <c r="O180" s="32">
        <v>40</v>
      </c>
      <c r="P180" s="953" t="s">
        <v>306</v>
      </c>
      <c r="Q180" s="684"/>
      <c r="R180" s="684"/>
      <c r="S180" s="684"/>
      <c r="T180" s="685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307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308</v>
      </c>
      <c r="B181" s="54" t="s">
        <v>309</v>
      </c>
      <c r="C181" s="31">
        <v>4301031202</v>
      </c>
      <c r="D181" s="681">
        <v>4680115881679</v>
      </c>
      <c r="E181" s="682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147</v>
      </c>
      <c r="L181" s="32"/>
      <c r="M181" s="33" t="s">
        <v>68</v>
      </c>
      <c r="N181" s="33"/>
      <c r="O181" s="32">
        <v>40</v>
      </c>
      <c r="P181" s="7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84"/>
      <c r="R181" s="684"/>
      <c r="S181" s="684"/>
      <c r="T181" s="685"/>
      <c r="U181" s="34"/>
      <c r="V181" s="34"/>
      <c r="W181" s="35" t="s">
        <v>69</v>
      </c>
      <c r="X181" s="669">
        <v>210</v>
      </c>
      <c r="Y181" s="670">
        <f t="shared" si="21"/>
        <v>210</v>
      </c>
      <c r="Z181" s="36">
        <f>IFERROR(IF(Y181=0,"",ROUNDUP(Y181/H181,0)*0.00502),"")</f>
        <v>0.502</v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22"/>
        <v>220.00000000000003</v>
      </c>
      <c r="BN181" s="64">
        <f t="shared" si="23"/>
        <v>220.00000000000003</v>
      </c>
      <c r="BO181" s="64">
        <f t="shared" si="24"/>
        <v>0.42735042735042739</v>
      </c>
      <c r="BP181" s="64">
        <f t="shared" si="25"/>
        <v>0.42735042735042739</v>
      </c>
    </row>
    <row r="182" spans="1:68" ht="27" hidden="1" customHeight="1" x14ac:dyDescent="0.25">
      <c r="A182" s="54" t="s">
        <v>310</v>
      </c>
      <c r="B182" s="54" t="s">
        <v>311</v>
      </c>
      <c r="C182" s="31">
        <v>4301031158</v>
      </c>
      <c r="D182" s="681">
        <v>4680115880191</v>
      </c>
      <c r="E182" s="682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9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84"/>
      <c r="R182" s="684"/>
      <c r="S182" s="684"/>
      <c r="T182" s="685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299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312</v>
      </c>
      <c r="B183" s="54" t="s">
        <v>313</v>
      </c>
      <c r="C183" s="31">
        <v>4301031245</v>
      </c>
      <c r="D183" s="681">
        <v>4680115883963</v>
      </c>
      <c r="E183" s="682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147</v>
      </c>
      <c r="L183" s="32"/>
      <c r="M183" s="33" t="s">
        <v>68</v>
      </c>
      <c r="N183" s="33"/>
      <c r="O183" s="32">
        <v>40</v>
      </c>
      <c r="P183" s="76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84"/>
      <c r="R183" s="684"/>
      <c r="S183" s="684"/>
      <c r="T183" s="685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314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700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701"/>
      <c r="P184" s="677" t="s">
        <v>80</v>
      </c>
      <c r="Q184" s="678"/>
      <c r="R184" s="678"/>
      <c r="S184" s="678"/>
      <c r="T184" s="678"/>
      <c r="U184" s="678"/>
      <c r="V184" s="679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236.9047619047619</v>
      </c>
      <c r="Y184" s="671">
        <f>IFERROR(Y175/H175,"0")+IFERROR(Y176/H176,"0")+IFERROR(Y177/H177,"0")+IFERROR(Y178/H178,"0")+IFERROR(Y179/H179,"0")+IFERROR(Y180/H180,"0")+IFERROR(Y181/H181,"0")+IFERROR(Y182/H182,"0")+IFERROR(Y183/H183,"0")</f>
        <v>238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1.2427600000000001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701"/>
      <c r="P185" s="677" t="s">
        <v>80</v>
      </c>
      <c r="Q185" s="678"/>
      <c r="R185" s="678"/>
      <c r="S185" s="678"/>
      <c r="T185" s="678"/>
      <c r="U185" s="678"/>
      <c r="V185" s="679"/>
      <c r="W185" s="37" t="s">
        <v>69</v>
      </c>
      <c r="X185" s="671">
        <f>IFERROR(SUM(X175:X183),"0")</f>
        <v>522.5</v>
      </c>
      <c r="Y185" s="671">
        <f>IFERROR(SUM(Y175:Y183),"0")</f>
        <v>525</v>
      </c>
      <c r="Z185" s="37"/>
      <c r="AA185" s="672"/>
      <c r="AB185" s="672"/>
      <c r="AC185" s="672"/>
    </row>
    <row r="186" spans="1:68" ht="16.5" hidden="1" customHeight="1" x14ac:dyDescent="0.25">
      <c r="A186" s="680" t="s">
        <v>315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90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316</v>
      </c>
      <c r="B188" s="54" t="s">
        <v>317</v>
      </c>
      <c r="C188" s="31">
        <v>4301011450</v>
      </c>
      <c r="D188" s="681">
        <v>4680115881402</v>
      </c>
      <c r="E188" s="682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7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84"/>
      <c r="R188" s="684"/>
      <c r="S188" s="684"/>
      <c r="T188" s="685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318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319</v>
      </c>
      <c r="B189" s="54" t="s">
        <v>320</v>
      </c>
      <c r="C189" s="31">
        <v>4301011768</v>
      </c>
      <c r="D189" s="681">
        <v>4680115881396</v>
      </c>
      <c r="E189" s="682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9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84"/>
      <c r="R189" s="684"/>
      <c r="S189" s="684"/>
      <c r="T189" s="685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318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00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701"/>
      <c r="P190" s="677" t="s">
        <v>80</v>
      </c>
      <c r="Q190" s="678"/>
      <c r="R190" s="678"/>
      <c r="S190" s="678"/>
      <c r="T190" s="678"/>
      <c r="U190" s="678"/>
      <c r="V190" s="679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701"/>
      <c r="P191" s="677" t="s">
        <v>80</v>
      </c>
      <c r="Q191" s="678"/>
      <c r="R191" s="678"/>
      <c r="S191" s="678"/>
      <c r="T191" s="678"/>
      <c r="U191" s="678"/>
      <c r="V191" s="679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133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321</v>
      </c>
      <c r="B193" s="54" t="s">
        <v>322</v>
      </c>
      <c r="C193" s="31">
        <v>4301020262</v>
      </c>
      <c r="D193" s="681">
        <v>4680115882935</v>
      </c>
      <c r="E193" s="682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8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84"/>
      <c r="R193" s="684"/>
      <c r="S193" s="684"/>
      <c r="T193" s="685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323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324</v>
      </c>
      <c r="B194" s="54" t="s">
        <v>325</v>
      </c>
      <c r="C194" s="31">
        <v>4301020220</v>
      </c>
      <c r="D194" s="681">
        <v>4680115880764</v>
      </c>
      <c r="E194" s="682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9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84"/>
      <c r="R194" s="684"/>
      <c r="S194" s="684"/>
      <c r="T194" s="685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323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700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701"/>
      <c r="P195" s="677" t="s">
        <v>80</v>
      </c>
      <c r="Q195" s="678"/>
      <c r="R195" s="678"/>
      <c r="S195" s="678"/>
      <c r="T195" s="678"/>
      <c r="U195" s="678"/>
      <c r="V195" s="679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701"/>
      <c r="P196" s="677" t="s">
        <v>80</v>
      </c>
      <c r="Q196" s="678"/>
      <c r="R196" s="678"/>
      <c r="S196" s="678"/>
      <c r="T196" s="678"/>
      <c r="U196" s="678"/>
      <c r="V196" s="679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144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customHeight="1" x14ac:dyDescent="0.25">
      <c r="A198" s="54" t="s">
        <v>326</v>
      </c>
      <c r="B198" s="54" t="s">
        <v>327</v>
      </c>
      <c r="C198" s="31">
        <v>4301031224</v>
      </c>
      <c r="D198" s="681">
        <v>4680115882683</v>
      </c>
      <c r="E198" s="682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7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84"/>
      <c r="R198" s="684"/>
      <c r="S198" s="684"/>
      <c r="T198" s="685"/>
      <c r="U198" s="34"/>
      <c r="V198" s="34"/>
      <c r="W198" s="35" t="s">
        <v>69</v>
      </c>
      <c r="X198" s="669">
        <v>200</v>
      </c>
      <c r="Y198" s="670">
        <f t="shared" ref="Y198:Y205" si="26">IFERROR(IF(X198="",0,CEILING((X198/$H198),1)*$H198),"")</f>
        <v>205.20000000000002</v>
      </c>
      <c r="Z198" s="36">
        <f>IFERROR(IF(Y198=0,"",ROUNDUP(Y198/H198,0)*0.00902),"")</f>
        <v>0.34276000000000001</v>
      </c>
      <c r="AA198" s="56"/>
      <c r="AB198" s="57"/>
      <c r="AC198" s="251" t="s">
        <v>328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207.77777777777777</v>
      </c>
      <c r="BN198" s="64">
        <f t="shared" ref="BN198:BN205" si="28">IFERROR(Y198*I198/H198,"0")</f>
        <v>213.18000000000004</v>
      </c>
      <c r="BO198" s="64">
        <f t="shared" ref="BO198:BO205" si="29">IFERROR(1/J198*(X198/H198),"0")</f>
        <v>0.28058361391694725</v>
      </c>
      <c r="BP198" s="64">
        <f t="shared" ref="BP198:BP205" si="30">IFERROR(1/J198*(Y198/H198),"0")</f>
        <v>0.2878787878787879</v>
      </c>
    </row>
    <row r="199" spans="1:68" ht="27" customHeight="1" x14ac:dyDescent="0.25">
      <c r="A199" s="54" t="s">
        <v>329</v>
      </c>
      <c r="B199" s="54" t="s">
        <v>330</v>
      </c>
      <c r="C199" s="31">
        <v>4301031230</v>
      </c>
      <c r="D199" s="681">
        <v>4680115882690</v>
      </c>
      <c r="E199" s="682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84"/>
      <c r="R199" s="684"/>
      <c r="S199" s="684"/>
      <c r="T199" s="685"/>
      <c r="U199" s="34"/>
      <c r="V199" s="34"/>
      <c r="W199" s="35" t="s">
        <v>69</v>
      </c>
      <c r="X199" s="669">
        <v>100</v>
      </c>
      <c r="Y199" s="670">
        <f t="shared" si="26"/>
        <v>102.60000000000001</v>
      </c>
      <c r="Z199" s="36">
        <f>IFERROR(IF(Y199=0,"",ROUNDUP(Y199/H199,0)*0.00902),"")</f>
        <v>0.17138</v>
      </c>
      <c r="AA199" s="56"/>
      <c r="AB199" s="57"/>
      <c r="AC199" s="253" t="s">
        <v>331</v>
      </c>
      <c r="AG199" s="64"/>
      <c r="AJ199" s="68"/>
      <c r="AK199" s="68">
        <v>0</v>
      </c>
      <c r="BB199" s="254" t="s">
        <v>1</v>
      </c>
      <c r="BM199" s="64">
        <f t="shared" si="27"/>
        <v>103.88888888888889</v>
      </c>
      <c r="BN199" s="64">
        <f t="shared" si="28"/>
        <v>106.59000000000002</v>
      </c>
      <c r="BO199" s="64">
        <f t="shared" si="29"/>
        <v>0.14029180695847362</v>
      </c>
      <c r="BP199" s="64">
        <f t="shared" si="30"/>
        <v>0.14393939393939395</v>
      </c>
    </row>
    <row r="200" spans="1:68" ht="27" customHeight="1" x14ac:dyDescent="0.25">
      <c r="A200" s="54" t="s">
        <v>332</v>
      </c>
      <c r="B200" s="54" t="s">
        <v>333</v>
      </c>
      <c r="C200" s="31">
        <v>4301031220</v>
      </c>
      <c r="D200" s="681">
        <v>4680115882669</v>
      </c>
      <c r="E200" s="682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7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84"/>
      <c r="R200" s="684"/>
      <c r="S200" s="684"/>
      <c r="T200" s="685"/>
      <c r="U200" s="34"/>
      <c r="V200" s="34"/>
      <c r="W200" s="35" t="s">
        <v>69</v>
      </c>
      <c r="X200" s="669">
        <v>250</v>
      </c>
      <c r="Y200" s="670">
        <f t="shared" si="26"/>
        <v>253.8</v>
      </c>
      <c r="Z200" s="36">
        <f>IFERROR(IF(Y200=0,"",ROUNDUP(Y200/H200,0)*0.00902),"")</f>
        <v>0.42393999999999998</v>
      </c>
      <c r="AA200" s="56"/>
      <c r="AB200" s="57"/>
      <c r="AC200" s="255" t="s">
        <v>334</v>
      </c>
      <c r="AG200" s="64"/>
      <c r="AJ200" s="68"/>
      <c r="AK200" s="68">
        <v>0</v>
      </c>
      <c r="BB200" s="256" t="s">
        <v>1</v>
      </c>
      <c r="BM200" s="64">
        <f t="shared" si="27"/>
        <v>259.72222222222223</v>
      </c>
      <c r="BN200" s="64">
        <f t="shared" si="28"/>
        <v>263.67</v>
      </c>
      <c r="BO200" s="64">
        <f t="shared" si="29"/>
        <v>0.35072951739618402</v>
      </c>
      <c r="BP200" s="64">
        <f t="shared" si="30"/>
        <v>0.35606060606060608</v>
      </c>
    </row>
    <row r="201" spans="1:68" ht="27" customHeight="1" x14ac:dyDescent="0.25">
      <c r="A201" s="54" t="s">
        <v>335</v>
      </c>
      <c r="B201" s="54" t="s">
        <v>336</v>
      </c>
      <c r="C201" s="31">
        <v>4301031221</v>
      </c>
      <c r="D201" s="681">
        <v>4680115882676</v>
      </c>
      <c r="E201" s="682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84"/>
      <c r="R201" s="684"/>
      <c r="S201" s="684"/>
      <c r="T201" s="685"/>
      <c r="U201" s="34"/>
      <c r="V201" s="34"/>
      <c r="W201" s="35" t="s">
        <v>69</v>
      </c>
      <c r="X201" s="669">
        <v>50</v>
      </c>
      <c r="Y201" s="670">
        <f t="shared" si="26"/>
        <v>54</v>
      </c>
      <c r="Z201" s="36">
        <f>IFERROR(IF(Y201=0,"",ROUNDUP(Y201/H201,0)*0.00902),"")</f>
        <v>9.0200000000000002E-2</v>
      </c>
      <c r="AA201" s="56"/>
      <c r="AB201" s="57"/>
      <c r="AC201" s="257" t="s">
        <v>337</v>
      </c>
      <c r="AG201" s="64"/>
      <c r="AJ201" s="68"/>
      <c r="AK201" s="68">
        <v>0</v>
      </c>
      <c r="BB201" s="258" t="s">
        <v>1</v>
      </c>
      <c r="BM201" s="64">
        <f t="shared" si="27"/>
        <v>51.944444444444443</v>
      </c>
      <c r="BN201" s="64">
        <f t="shared" si="28"/>
        <v>56.099999999999994</v>
      </c>
      <c r="BO201" s="64">
        <f t="shared" si="29"/>
        <v>7.0145903479236812E-2</v>
      </c>
      <c r="BP201" s="64">
        <f t="shared" si="30"/>
        <v>7.575757575757576E-2</v>
      </c>
    </row>
    <row r="202" spans="1:68" ht="27" customHeight="1" x14ac:dyDescent="0.25">
      <c r="A202" s="54" t="s">
        <v>338</v>
      </c>
      <c r="B202" s="54" t="s">
        <v>339</v>
      </c>
      <c r="C202" s="31">
        <v>4301031223</v>
      </c>
      <c r="D202" s="681">
        <v>4680115884014</v>
      </c>
      <c r="E202" s="682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147</v>
      </c>
      <c r="L202" s="32"/>
      <c r="M202" s="33" t="s">
        <v>68</v>
      </c>
      <c r="N202" s="33"/>
      <c r="O202" s="32">
        <v>40</v>
      </c>
      <c r="P202" s="6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84"/>
      <c r="R202" s="684"/>
      <c r="S202" s="684"/>
      <c r="T202" s="685"/>
      <c r="U202" s="34"/>
      <c r="V202" s="34"/>
      <c r="W202" s="35" t="s">
        <v>69</v>
      </c>
      <c r="X202" s="669">
        <v>105</v>
      </c>
      <c r="Y202" s="670">
        <f t="shared" si="26"/>
        <v>106.2</v>
      </c>
      <c r="Z202" s="36">
        <f>IFERROR(IF(Y202=0,"",ROUNDUP(Y202/H202,0)*0.00502),"")</f>
        <v>0.29618</v>
      </c>
      <c r="AA202" s="56"/>
      <c r="AB202" s="57"/>
      <c r="AC202" s="259" t="s">
        <v>328</v>
      </c>
      <c r="AG202" s="64"/>
      <c r="AJ202" s="68"/>
      <c r="AK202" s="68">
        <v>0</v>
      </c>
      <c r="BB202" s="260" t="s">
        <v>1</v>
      </c>
      <c r="BM202" s="64">
        <f t="shared" si="27"/>
        <v>112.58333333333333</v>
      </c>
      <c r="BN202" s="64">
        <f t="shared" si="28"/>
        <v>113.87</v>
      </c>
      <c r="BO202" s="64">
        <f t="shared" si="29"/>
        <v>0.2492877492877493</v>
      </c>
      <c r="BP202" s="64">
        <f t="shared" si="30"/>
        <v>0.25213675213675218</v>
      </c>
    </row>
    <row r="203" spans="1:68" ht="27" customHeight="1" x14ac:dyDescent="0.25">
      <c r="A203" s="54" t="s">
        <v>340</v>
      </c>
      <c r="B203" s="54" t="s">
        <v>341</v>
      </c>
      <c r="C203" s="31">
        <v>4301031222</v>
      </c>
      <c r="D203" s="681">
        <v>4680115884007</v>
      </c>
      <c r="E203" s="682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147</v>
      </c>
      <c r="L203" s="32"/>
      <c r="M203" s="33" t="s">
        <v>68</v>
      </c>
      <c r="N203" s="33"/>
      <c r="O203" s="32">
        <v>40</v>
      </c>
      <c r="P203" s="9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84"/>
      <c r="R203" s="684"/>
      <c r="S203" s="684"/>
      <c r="T203" s="685"/>
      <c r="U203" s="34"/>
      <c r="V203" s="34"/>
      <c r="W203" s="35" t="s">
        <v>69</v>
      </c>
      <c r="X203" s="669">
        <v>75</v>
      </c>
      <c r="Y203" s="670">
        <f t="shared" si="26"/>
        <v>75.600000000000009</v>
      </c>
      <c r="Z203" s="36">
        <f>IFERROR(IF(Y203=0,"",ROUNDUP(Y203/H203,0)*0.00502),"")</f>
        <v>0.21084</v>
      </c>
      <c r="AA203" s="56"/>
      <c r="AB203" s="57"/>
      <c r="AC203" s="261" t="s">
        <v>331</v>
      </c>
      <c r="AG203" s="64"/>
      <c r="AJ203" s="68"/>
      <c r="AK203" s="68">
        <v>0</v>
      </c>
      <c r="BB203" s="262" t="s">
        <v>1</v>
      </c>
      <c r="BM203" s="64">
        <f t="shared" si="27"/>
        <v>79.166666666666671</v>
      </c>
      <c r="BN203" s="64">
        <f t="shared" si="28"/>
        <v>79.800000000000011</v>
      </c>
      <c r="BO203" s="64">
        <f t="shared" si="29"/>
        <v>0.17806267806267806</v>
      </c>
      <c r="BP203" s="64">
        <f t="shared" si="30"/>
        <v>0.17948717948717954</v>
      </c>
    </row>
    <row r="204" spans="1:68" ht="27" customHeight="1" x14ac:dyDescent="0.25">
      <c r="A204" s="54" t="s">
        <v>342</v>
      </c>
      <c r="B204" s="54" t="s">
        <v>343</v>
      </c>
      <c r="C204" s="31">
        <v>4301031229</v>
      </c>
      <c r="D204" s="681">
        <v>4680115884038</v>
      </c>
      <c r="E204" s="682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147</v>
      </c>
      <c r="L204" s="32"/>
      <c r="M204" s="33" t="s">
        <v>68</v>
      </c>
      <c r="N204" s="33"/>
      <c r="O204" s="32">
        <v>40</v>
      </c>
      <c r="P204" s="8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84"/>
      <c r="R204" s="684"/>
      <c r="S204" s="684"/>
      <c r="T204" s="685"/>
      <c r="U204" s="34"/>
      <c r="V204" s="34"/>
      <c r="W204" s="35" t="s">
        <v>69</v>
      </c>
      <c r="X204" s="669">
        <v>60</v>
      </c>
      <c r="Y204" s="670">
        <f t="shared" si="26"/>
        <v>61.2</v>
      </c>
      <c r="Z204" s="36">
        <f>IFERROR(IF(Y204=0,"",ROUNDUP(Y204/H204,0)*0.00502),"")</f>
        <v>0.17068</v>
      </c>
      <c r="AA204" s="56"/>
      <c r="AB204" s="57"/>
      <c r="AC204" s="263" t="s">
        <v>334</v>
      </c>
      <c r="AG204" s="64"/>
      <c r="AJ204" s="68"/>
      <c r="AK204" s="68">
        <v>0</v>
      </c>
      <c r="BB204" s="264" t="s">
        <v>1</v>
      </c>
      <c r="BM204" s="64">
        <f t="shared" si="27"/>
        <v>63.333333333333329</v>
      </c>
      <c r="BN204" s="64">
        <f t="shared" si="28"/>
        <v>64.599999999999994</v>
      </c>
      <c r="BO204" s="64">
        <f t="shared" si="29"/>
        <v>0.14245014245014248</v>
      </c>
      <c r="BP204" s="64">
        <f t="shared" si="30"/>
        <v>0.14529914529914531</v>
      </c>
    </row>
    <row r="205" spans="1:68" ht="27" customHeight="1" x14ac:dyDescent="0.25">
      <c r="A205" s="54" t="s">
        <v>344</v>
      </c>
      <c r="B205" s="54" t="s">
        <v>345</v>
      </c>
      <c r="C205" s="31">
        <v>4301031225</v>
      </c>
      <c r="D205" s="681">
        <v>4680115884021</v>
      </c>
      <c r="E205" s="682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147</v>
      </c>
      <c r="L205" s="32"/>
      <c r="M205" s="33" t="s">
        <v>68</v>
      </c>
      <c r="N205" s="33"/>
      <c r="O205" s="32">
        <v>40</v>
      </c>
      <c r="P205" s="9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84"/>
      <c r="R205" s="684"/>
      <c r="S205" s="684"/>
      <c r="T205" s="685"/>
      <c r="U205" s="34"/>
      <c r="V205" s="34"/>
      <c r="W205" s="35" t="s">
        <v>69</v>
      </c>
      <c r="X205" s="669">
        <v>15</v>
      </c>
      <c r="Y205" s="670">
        <f t="shared" si="26"/>
        <v>16.2</v>
      </c>
      <c r="Z205" s="36">
        <f>IFERROR(IF(Y205=0,"",ROUNDUP(Y205/H205,0)*0.00502),"")</f>
        <v>4.5179999999999998E-2</v>
      </c>
      <c r="AA205" s="56"/>
      <c r="AB205" s="57"/>
      <c r="AC205" s="265" t="s">
        <v>337</v>
      </c>
      <c r="AG205" s="64"/>
      <c r="AJ205" s="68"/>
      <c r="AK205" s="68">
        <v>0</v>
      </c>
      <c r="BB205" s="266" t="s">
        <v>1</v>
      </c>
      <c r="BM205" s="64">
        <f t="shared" si="27"/>
        <v>15.833333333333332</v>
      </c>
      <c r="BN205" s="64">
        <f t="shared" si="28"/>
        <v>17.099999999999998</v>
      </c>
      <c r="BO205" s="64">
        <f t="shared" si="29"/>
        <v>3.561253561253562E-2</v>
      </c>
      <c r="BP205" s="64">
        <f t="shared" si="30"/>
        <v>3.8461538461538464E-2</v>
      </c>
    </row>
    <row r="206" spans="1:68" x14ac:dyDescent="0.2">
      <c r="A206" s="700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701"/>
      <c r="P206" s="677" t="s">
        <v>80</v>
      </c>
      <c r="Q206" s="678"/>
      <c r="R206" s="678"/>
      <c r="S206" s="678"/>
      <c r="T206" s="678"/>
      <c r="U206" s="678"/>
      <c r="V206" s="679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252.7777777777778</v>
      </c>
      <c r="Y206" s="671">
        <f>IFERROR(Y198/H198,"0")+IFERROR(Y199/H199,"0")+IFERROR(Y200/H200,"0")+IFERROR(Y201/H201,"0")+IFERROR(Y202/H202,"0")+IFERROR(Y203/H203,"0")+IFERROR(Y204/H204,"0")+IFERROR(Y205/H205,"0")</f>
        <v>258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1.75116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701"/>
      <c r="P207" s="677" t="s">
        <v>80</v>
      </c>
      <c r="Q207" s="678"/>
      <c r="R207" s="678"/>
      <c r="S207" s="678"/>
      <c r="T207" s="678"/>
      <c r="U207" s="678"/>
      <c r="V207" s="679"/>
      <c r="W207" s="37" t="s">
        <v>69</v>
      </c>
      <c r="X207" s="671">
        <f>IFERROR(SUM(X198:X205),"0")</f>
        <v>855</v>
      </c>
      <c r="Y207" s="671">
        <f>IFERROR(SUM(Y198:Y205),"0")</f>
        <v>874.80000000000018</v>
      </c>
      <c r="Z207" s="37"/>
      <c r="AA207" s="672"/>
      <c r="AB207" s="672"/>
      <c r="AC207" s="672"/>
    </row>
    <row r="208" spans="1:68" ht="14.25" hidden="1" customHeight="1" x14ac:dyDescent="0.25">
      <c r="A208" s="675" t="s">
        <v>64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346</v>
      </c>
      <c r="B209" s="54" t="s">
        <v>347</v>
      </c>
      <c r="C209" s="31">
        <v>4301051408</v>
      </c>
      <c r="D209" s="681">
        <v>4680115881594</v>
      </c>
      <c r="E209" s="682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10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84"/>
      <c r="R209" s="684"/>
      <c r="S209" s="684"/>
      <c r="T209" s="685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348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349</v>
      </c>
      <c r="B210" s="54" t="s">
        <v>350</v>
      </c>
      <c r="C210" s="31">
        <v>4301051411</v>
      </c>
      <c r="D210" s="681">
        <v>4680115881617</v>
      </c>
      <c r="E210" s="682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9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84"/>
      <c r="R210" s="684"/>
      <c r="S210" s="684"/>
      <c r="T210" s="685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351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352</v>
      </c>
      <c r="B211" s="54" t="s">
        <v>353</v>
      </c>
      <c r="C211" s="31">
        <v>4301051656</v>
      </c>
      <c r="D211" s="681">
        <v>4680115880573</v>
      </c>
      <c r="E211" s="682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88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84"/>
      <c r="R211" s="684"/>
      <c r="S211" s="684"/>
      <c r="T211" s="685"/>
      <c r="U211" s="34"/>
      <c r="V211" s="34"/>
      <c r="W211" s="35" t="s">
        <v>69</v>
      </c>
      <c r="X211" s="669">
        <v>60</v>
      </c>
      <c r="Y211" s="670">
        <f t="shared" si="31"/>
        <v>60.899999999999991</v>
      </c>
      <c r="Z211" s="36">
        <f>IFERROR(IF(Y211=0,"",ROUNDUP(Y211/H211,0)*0.01898),"")</f>
        <v>0.13286000000000001</v>
      </c>
      <c r="AA211" s="56"/>
      <c r="AB211" s="57"/>
      <c r="AC211" s="271" t="s">
        <v>354</v>
      </c>
      <c r="AG211" s="64"/>
      <c r="AJ211" s="68"/>
      <c r="AK211" s="68">
        <v>0</v>
      </c>
      <c r="BB211" s="272" t="s">
        <v>1</v>
      </c>
      <c r="BM211" s="64">
        <f t="shared" si="32"/>
        <v>63.57931034482759</v>
      </c>
      <c r="BN211" s="64">
        <f t="shared" si="33"/>
        <v>64.532999999999987</v>
      </c>
      <c r="BO211" s="64">
        <f t="shared" si="34"/>
        <v>0.10775862068965518</v>
      </c>
      <c r="BP211" s="64">
        <f t="shared" si="35"/>
        <v>0.109375</v>
      </c>
    </row>
    <row r="212" spans="1:68" ht="27" customHeight="1" x14ac:dyDescent="0.25">
      <c r="A212" s="54" t="s">
        <v>355</v>
      </c>
      <c r="B212" s="54" t="s">
        <v>356</v>
      </c>
      <c r="C212" s="31">
        <v>4301051407</v>
      </c>
      <c r="D212" s="681">
        <v>4680115882195</v>
      </c>
      <c r="E212" s="682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8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84"/>
      <c r="R212" s="684"/>
      <c r="S212" s="684"/>
      <c r="T212" s="685"/>
      <c r="U212" s="34"/>
      <c r="V212" s="34"/>
      <c r="W212" s="35" t="s">
        <v>69</v>
      </c>
      <c r="X212" s="669">
        <v>240</v>
      </c>
      <c r="Y212" s="670">
        <f t="shared" si="31"/>
        <v>240</v>
      </c>
      <c r="Z212" s="36">
        <f t="shared" ref="Z212:Z217" si="36">IFERROR(IF(Y212=0,"",ROUNDUP(Y212/H212,0)*0.00651),"")</f>
        <v>0.65100000000000002</v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32"/>
        <v>267</v>
      </c>
      <c r="BN212" s="64">
        <f t="shared" si="33"/>
        <v>267</v>
      </c>
      <c r="BO212" s="64">
        <f t="shared" si="34"/>
        <v>0.5494505494505495</v>
      </c>
      <c r="BP212" s="64">
        <f t="shared" si="35"/>
        <v>0.5494505494505495</v>
      </c>
    </row>
    <row r="213" spans="1:68" ht="27" hidden="1" customHeight="1" x14ac:dyDescent="0.25">
      <c r="A213" s="54" t="s">
        <v>357</v>
      </c>
      <c r="B213" s="54" t="s">
        <v>358</v>
      </c>
      <c r="C213" s="31">
        <v>4301051752</v>
      </c>
      <c r="D213" s="681">
        <v>4680115882607</v>
      </c>
      <c r="E213" s="682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129</v>
      </c>
      <c r="N213" s="33"/>
      <c r="O213" s="32">
        <v>45</v>
      </c>
      <c r="P213" s="10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84"/>
      <c r="R213" s="684"/>
      <c r="S213" s="684"/>
      <c r="T213" s="685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360</v>
      </c>
      <c r="B214" s="54" t="s">
        <v>361</v>
      </c>
      <c r="C214" s="31">
        <v>4301051666</v>
      </c>
      <c r="D214" s="681">
        <v>4680115880092</v>
      </c>
      <c r="E214" s="682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84"/>
      <c r="R214" s="684"/>
      <c r="S214" s="684"/>
      <c r="T214" s="685"/>
      <c r="U214" s="34"/>
      <c r="V214" s="34"/>
      <c r="W214" s="35" t="s">
        <v>69</v>
      </c>
      <c r="X214" s="669">
        <v>280</v>
      </c>
      <c r="Y214" s="670">
        <f t="shared" si="31"/>
        <v>280.8</v>
      </c>
      <c r="Z214" s="36">
        <f t="shared" si="36"/>
        <v>0.76167000000000007</v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32"/>
        <v>309.40000000000003</v>
      </c>
      <c r="BN214" s="64">
        <f t="shared" si="33"/>
        <v>310.28400000000005</v>
      </c>
      <c r="BO214" s="64">
        <f t="shared" si="34"/>
        <v>0.64102564102564108</v>
      </c>
      <c r="BP214" s="64">
        <f t="shared" si="35"/>
        <v>0.64285714285714302</v>
      </c>
    </row>
    <row r="215" spans="1:68" ht="27" hidden="1" customHeight="1" x14ac:dyDescent="0.25">
      <c r="A215" s="54" t="s">
        <v>362</v>
      </c>
      <c r="B215" s="54" t="s">
        <v>363</v>
      </c>
      <c r="C215" s="31">
        <v>4301051668</v>
      </c>
      <c r="D215" s="681">
        <v>4680115880221</v>
      </c>
      <c r="E215" s="682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10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84"/>
      <c r="R215" s="684"/>
      <c r="S215" s="684"/>
      <c r="T215" s="685"/>
      <c r="U215" s="34"/>
      <c r="V215" s="34"/>
      <c r="W215" s="35" t="s">
        <v>69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4301051945</v>
      </c>
      <c r="D216" s="681">
        <v>4680115880504</v>
      </c>
      <c r="E216" s="682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129</v>
      </c>
      <c r="N216" s="33"/>
      <c r="O216" s="32">
        <v>40</v>
      </c>
      <c r="P216" s="9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84"/>
      <c r="R216" s="684"/>
      <c r="S216" s="684"/>
      <c r="T216" s="685"/>
      <c r="U216" s="34"/>
      <c r="V216" s="34"/>
      <c r="W216" s="35" t="s">
        <v>69</v>
      </c>
      <c r="X216" s="669">
        <v>80</v>
      </c>
      <c r="Y216" s="670">
        <f t="shared" si="31"/>
        <v>81.599999999999994</v>
      </c>
      <c r="Z216" s="36">
        <f t="shared" si="36"/>
        <v>0.22134000000000001</v>
      </c>
      <c r="AA216" s="56"/>
      <c r="AB216" s="57"/>
      <c r="AC216" s="281" t="s">
        <v>366</v>
      </c>
      <c r="AG216" s="64"/>
      <c r="AJ216" s="68"/>
      <c r="AK216" s="68">
        <v>0</v>
      </c>
      <c r="BB216" s="282" t="s">
        <v>1</v>
      </c>
      <c r="BM216" s="64">
        <f t="shared" si="32"/>
        <v>88.40000000000002</v>
      </c>
      <c r="BN216" s="64">
        <f t="shared" si="33"/>
        <v>90.168000000000006</v>
      </c>
      <c r="BO216" s="64">
        <f t="shared" si="34"/>
        <v>0.18315018315018317</v>
      </c>
      <c r="BP216" s="64">
        <f t="shared" si="35"/>
        <v>0.18681318681318682</v>
      </c>
    </row>
    <row r="217" spans="1:68" ht="27" customHeight="1" x14ac:dyDescent="0.25">
      <c r="A217" s="54" t="s">
        <v>367</v>
      </c>
      <c r="B217" s="54" t="s">
        <v>368</v>
      </c>
      <c r="C217" s="31">
        <v>4301051410</v>
      </c>
      <c r="D217" s="681">
        <v>4680115882164</v>
      </c>
      <c r="E217" s="682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84"/>
      <c r="R217" s="684"/>
      <c r="S217" s="684"/>
      <c r="T217" s="685"/>
      <c r="U217" s="34"/>
      <c r="V217" s="34"/>
      <c r="W217" s="35" t="s">
        <v>69</v>
      </c>
      <c r="X217" s="669">
        <v>160</v>
      </c>
      <c r="Y217" s="670">
        <f t="shared" si="31"/>
        <v>160.79999999999998</v>
      </c>
      <c r="Z217" s="36">
        <f t="shared" si="36"/>
        <v>0.43617</v>
      </c>
      <c r="AA217" s="56"/>
      <c r="AB217" s="57"/>
      <c r="AC217" s="283" t="s">
        <v>369</v>
      </c>
      <c r="AG217" s="64"/>
      <c r="AJ217" s="68"/>
      <c r="AK217" s="68">
        <v>0</v>
      </c>
      <c r="BB217" s="284" t="s">
        <v>1</v>
      </c>
      <c r="BM217" s="64">
        <f t="shared" si="32"/>
        <v>177.2</v>
      </c>
      <c r="BN217" s="64">
        <f t="shared" si="33"/>
        <v>178.08599999999998</v>
      </c>
      <c r="BO217" s="64">
        <f t="shared" si="34"/>
        <v>0.36630036630036633</v>
      </c>
      <c r="BP217" s="64">
        <f t="shared" si="35"/>
        <v>0.36813186813186816</v>
      </c>
    </row>
    <row r="218" spans="1:68" x14ac:dyDescent="0.2">
      <c r="A218" s="700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701"/>
      <c r="P218" s="677" t="s">
        <v>80</v>
      </c>
      <c r="Q218" s="678"/>
      <c r="R218" s="678"/>
      <c r="S218" s="678"/>
      <c r="T218" s="678"/>
      <c r="U218" s="678"/>
      <c r="V218" s="679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323.56321839080459</v>
      </c>
      <c r="Y218" s="671">
        <f>IFERROR(Y209/H209,"0")+IFERROR(Y210/H210,"0")+IFERROR(Y211/H211,"0")+IFERROR(Y212/H212,"0")+IFERROR(Y213/H213,"0")+IFERROR(Y214/H214,"0")+IFERROR(Y215/H215,"0")+IFERROR(Y216/H216,"0")+IFERROR(Y217/H217,"0")</f>
        <v>325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2.2030400000000001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701"/>
      <c r="P219" s="677" t="s">
        <v>80</v>
      </c>
      <c r="Q219" s="678"/>
      <c r="R219" s="678"/>
      <c r="S219" s="678"/>
      <c r="T219" s="678"/>
      <c r="U219" s="678"/>
      <c r="V219" s="679"/>
      <c r="W219" s="37" t="s">
        <v>69</v>
      </c>
      <c r="X219" s="671">
        <f>IFERROR(SUM(X209:X217),"0")</f>
        <v>820</v>
      </c>
      <c r="Y219" s="671">
        <f>IFERROR(SUM(Y209:Y217),"0")</f>
        <v>824.1</v>
      </c>
      <c r="Z219" s="37"/>
      <c r="AA219" s="672"/>
      <c r="AB219" s="672"/>
      <c r="AC219" s="672"/>
    </row>
    <row r="220" spans="1:68" ht="14.25" hidden="1" customHeight="1" x14ac:dyDescent="0.25">
      <c r="A220" s="675" t="s">
        <v>170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customHeight="1" x14ac:dyDescent="0.25">
      <c r="A221" s="54" t="s">
        <v>370</v>
      </c>
      <c r="B221" s="54" t="s">
        <v>371</v>
      </c>
      <c r="C221" s="31">
        <v>4301060463</v>
      </c>
      <c r="D221" s="681">
        <v>4680115880818</v>
      </c>
      <c r="E221" s="682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129</v>
      </c>
      <c r="N221" s="33"/>
      <c r="O221" s="32">
        <v>40</v>
      </c>
      <c r="P221" s="10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84"/>
      <c r="R221" s="684"/>
      <c r="S221" s="684"/>
      <c r="T221" s="685"/>
      <c r="U221" s="34"/>
      <c r="V221" s="34"/>
      <c r="W221" s="35" t="s">
        <v>69</v>
      </c>
      <c r="X221" s="669">
        <v>48</v>
      </c>
      <c r="Y221" s="670">
        <f>IFERROR(IF(X221="",0,CEILING((X221/$H221),1)*$H221),"")</f>
        <v>48</v>
      </c>
      <c r="Z221" s="36">
        <f>IFERROR(IF(Y221=0,"",ROUNDUP(Y221/H221,0)*0.00651),"")</f>
        <v>0.13020000000000001</v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>IFERROR(X221*I221/H221,"0")</f>
        <v>53.040000000000006</v>
      </c>
      <c r="BN221" s="64">
        <f>IFERROR(Y221*I221/H221,"0")</f>
        <v>53.040000000000006</v>
      </c>
      <c r="BO221" s="64">
        <f>IFERROR(1/J221*(X221/H221),"0")</f>
        <v>0.1098901098901099</v>
      </c>
      <c r="BP221" s="64">
        <f>IFERROR(1/J221*(Y221/H221),"0")</f>
        <v>0.1098901098901099</v>
      </c>
    </row>
    <row r="222" spans="1:68" ht="27" customHeight="1" x14ac:dyDescent="0.25">
      <c r="A222" s="54" t="s">
        <v>373</v>
      </c>
      <c r="B222" s="54" t="s">
        <v>374</v>
      </c>
      <c r="C222" s="31">
        <v>4301060389</v>
      </c>
      <c r="D222" s="681">
        <v>4680115880801</v>
      </c>
      <c r="E222" s="682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81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84"/>
      <c r="R222" s="684"/>
      <c r="S222" s="684"/>
      <c r="T222" s="685"/>
      <c r="U222" s="34"/>
      <c r="V222" s="34"/>
      <c r="W222" s="35" t="s">
        <v>69</v>
      </c>
      <c r="X222" s="669">
        <v>80</v>
      </c>
      <c r="Y222" s="670">
        <f>IFERROR(IF(X222="",0,CEILING((X222/$H222),1)*$H222),"")</f>
        <v>81.599999999999994</v>
      </c>
      <c r="Z222" s="36">
        <f>IFERROR(IF(Y222=0,"",ROUNDUP(Y222/H222,0)*0.00651),"")</f>
        <v>0.22134000000000001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>IFERROR(X222*I222/H222,"0")</f>
        <v>88.40000000000002</v>
      </c>
      <c r="BN222" s="64">
        <f>IFERROR(Y222*I222/H222,"0")</f>
        <v>90.168000000000006</v>
      </c>
      <c r="BO222" s="64">
        <f>IFERROR(1/J222*(X222/H222),"0")</f>
        <v>0.18315018315018317</v>
      </c>
      <c r="BP222" s="64">
        <f>IFERROR(1/J222*(Y222/H222),"0")</f>
        <v>0.18681318681318682</v>
      </c>
    </row>
    <row r="223" spans="1:68" x14ac:dyDescent="0.2">
      <c r="A223" s="700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701"/>
      <c r="P223" s="677" t="s">
        <v>80</v>
      </c>
      <c r="Q223" s="678"/>
      <c r="R223" s="678"/>
      <c r="S223" s="678"/>
      <c r="T223" s="678"/>
      <c r="U223" s="678"/>
      <c r="V223" s="679"/>
      <c r="W223" s="37" t="s">
        <v>81</v>
      </c>
      <c r="X223" s="671">
        <f>IFERROR(X221/H221,"0")+IFERROR(X222/H222,"0")</f>
        <v>53.333333333333336</v>
      </c>
      <c r="Y223" s="671">
        <f>IFERROR(Y221/H221,"0")+IFERROR(Y222/H222,"0")</f>
        <v>54</v>
      </c>
      <c r="Z223" s="671">
        <f>IFERROR(IF(Z221="",0,Z221),"0")+IFERROR(IF(Z222="",0,Z222),"0")</f>
        <v>0.35154000000000002</v>
      </c>
      <c r="AA223" s="672"/>
      <c r="AB223" s="672"/>
      <c r="AC223" s="672"/>
    </row>
    <row r="224" spans="1:68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701"/>
      <c r="P224" s="677" t="s">
        <v>80</v>
      </c>
      <c r="Q224" s="678"/>
      <c r="R224" s="678"/>
      <c r="S224" s="678"/>
      <c r="T224" s="678"/>
      <c r="U224" s="678"/>
      <c r="V224" s="679"/>
      <c r="W224" s="37" t="s">
        <v>69</v>
      </c>
      <c r="X224" s="671">
        <f>IFERROR(SUM(X221:X222),"0")</f>
        <v>128</v>
      </c>
      <c r="Y224" s="671">
        <f>IFERROR(SUM(Y221:Y222),"0")</f>
        <v>129.6</v>
      </c>
      <c r="Z224" s="37"/>
      <c r="AA224" s="672"/>
      <c r="AB224" s="672"/>
      <c r="AC224" s="672"/>
    </row>
    <row r="225" spans="1:68" ht="16.5" hidden="1" customHeight="1" x14ac:dyDescent="0.25">
      <c r="A225" s="680" t="s">
        <v>376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90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customHeight="1" x14ac:dyDescent="0.25">
      <c r="A227" s="54" t="s">
        <v>377</v>
      </c>
      <c r="B227" s="54" t="s">
        <v>378</v>
      </c>
      <c r="C227" s="31">
        <v>4301011826</v>
      </c>
      <c r="D227" s="681">
        <v>4680115884137</v>
      </c>
      <c r="E227" s="682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93</v>
      </c>
      <c r="L227" s="32"/>
      <c r="M227" s="33" t="s">
        <v>94</v>
      </c>
      <c r="N227" s="33"/>
      <c r="O227" s="32">
        <v>55</v>
      </c>
      <c r="P227" s="8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84"/>
      <c r="R227" s="684"/>
      <c r="S227" s="684"/>
      <c r="T227" s="685"/>
      <c r="U227" s="34"/>
      <c r="V227" s="34"/>
      <c r="W227" s="35" t="s">
        <v>69</v>
      </c>
      <c r="X227" s="669">
        <v>30</v>
      </c>
      <c r="Y227" s="670">
        <f t="shared" ref="Y227:Y234" si="37">IFERROR(IF(X227="",0,CEILING((X227/$H227),1)*$H227),"")</f>
        <v>34.799999999999997</v>
      </c>
      <c r="Z227" s="36">
        <f>IFERROR(IF(Y227=0,"",ROUNDUP(Y227/H227,0)*0.01898),"")</f>
        <v>5.6940000000000004E-2</v>
      </c>
      <c r="AA227" s="56"/>
      <c r="AB227" s="57"/>
      <c r="AC227" s="289" t="s">
        <v>379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31.125000000000004</v>
      </c>
      <c r="BN227" s="64">
        <f t="shared" ref="BN227:BN234" si="39">IFERROR(Y227*I227/H227,"0")</f>
        <v>36.104999999999997</v>
      </c>
      <c r="BO227" s="64">
        <f t="shared" ref="BO227:BO234" si="40">IFERROR(1/J227*(X227/H227),"0")</f>
        <v>4.0409482758620691E-2</v>
      </c>
      <c r="BP227" s="64">
        <f t="shared" ref="BP227:BP234" si="41">IFERROR(1/J227*(Y227/H227),"0")</f>
        <v>4.6875E-2</v>
      </c>
    </row>
    <row r="228" spans="1:68" ht="27" hidden="1" customHeight="1" x14ac:dyDescent="0.25">
      <c r="A228" s="54" t="s">
        <v>377</v>
      </c>
      <c r="B228" s="54" t="s">
        <v>380</v>
      </c>
      <c r="C228" s="31">
        <v>4301011942</v>
      </c>
      <c r="D228" s="681">
        <v>4680115884137</v>
      </c>
      <c r="E228" s="682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93</v>
      </c>
      <c r="L228" s="32"/>
      <c r="M228" s="33" t="s">
        <v>381</v>
      </c>
      <c r="N228" s="33"/>
      <c r="O228" s="32">
        <v>55</v>
      </c>
      <c r="P228" s="72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84"/>
      <c r="R228" s="684"/>
      <c r="S228" s="684"/>
      <c r="T228" s="685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382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383</v>
      </c>
      <c r="B229" s="54" t="s">
        <v>384</v>
      </c>
      <c r="C229" s="31">
        <v>4301011724</v>
      </c>
      <c r="D229" s="681">
        <v>4680115884236</v>
      </c>
      <c r="E229" s="682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84"/>
      <c r="R229" s="684"/>
      <c r="S229" s="684"/>
      <c r="T229" s="685"/>
      <c r="U229" s="34"/>
      <c r="V229" s="34"/>
      <c r="W229" s="35" t="s">
        <v>69</v>
      </c>
      <c r="X229" s="669">
        <v>10</v>
      </c>
      <c r="Y229" s="670">
        <f t="shared" si="37"/>
        <v>11.6</v>
      </c>
      <c r="Z229" s="36">
        <f>IFERROR(IF(Y229=0,"",ROUNDUP(Y229/H229,0)*0.01898),"")</f>
        <v>1.898E-2</v>
      </c>
      <c r="AA229" s="56"/>
      <c r="AB229" s="57"/>
      <c r="AC229" s="293" t="s">
        <v>385</v>
      </c>
      <c r="AG229" s="64"/>
      <c r="AJ229" s="68"/>
      <c r="AK229" s="68">
        <v>0</v>
      </c>
      <c r="BB229" s="294" t="s">
        <v>1</v>
      </c>
      <c r="BM229" s="64">
        <f t="shared" si="38"/>
        <v>10.375</v>
      </c>
      <c r="BN229" s="64">
        <f t="shared" si="39"/>
        <v>12.035</v>
      </c>
      <c r="BO229" s="64">
        <f t="shared" si="40"/>
        <v>1.3469827586206897E-2</v>
      </c>
      <c r="BP229" s="64">
        <f t="shared" si="41"/>
        <v>1.5625E-2</v>
      </c>
    </row>
    <row r="230" spans="1:68" ht="27" customHeight="1" x14ac:dyDescent="0.25">
      <c r="A230" s="54" t="s">
        <v>386</v>
      </c>
      <c r="B230" s="54" t="s">
        <v>387</v>
      </c>
      <c r="C230" s="31">
        <v>4301011721</v>
      </c>
      <c r="D230" s="681">
        <v>4680115884175</v>
      </c>
      <c r="E230" s="682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93</v>
      </c>
      <c r="L230" s="32"/>
      <c r="M230" s="33" t="s">
        <v>94</v>
      </c>
      <c r="N230" s="33"/>
      <c r="O230" s="32">
        <v>55</v>
      </c>
      <c r="P230" s="9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84"/>
      <c r="R230" s="684"/>
      <c r="S230" s="684"/>
      <c r="T230" s="685"/>
      <c r="U230" s="34"/>
      <c r="V230" s="34"/>
      <c r="W230" s="35" t="s">
        <v>69</v>
      </c>
      <c r="X230" s="669">
        <v>110</v>
      </c>
      <c r="Y230" s="670">
        <f t="shared" si="37"/>
        <v>116</v>
      </c>
      <c r="Z230" s="36">
        <f>IFERROR(IF(Y230=0,"",ROUNDUP(Y230/H230,0)*0.01898),"")</f>
        <v>0.1898</v>
      </c>
      <c r="AA230" s="56"/>
      <c r="AB230" s="57"/>
      <c r="AC230" s="295" t="s">
        <v>388</v>
      </c>
      <c r="AG230" s="64"/>
      <c r="AJ230" s="68"/>
      <c r="AK230" s="68">
        <v>0</v>
      </c>
      <c r="BB230" s="296" t="s">
        <v>1</v>
      </c>
      <c r="BM230" s="64">
        <f t="shared" si="38"/>
        <v>114.125</v>
      </c>
      <c r="BN230" s="64">
        <f t="shared" si="39"/>
        <v>120.35</v>
      </c>
      <c r="BO230" s="64">
        <f t="shared" si="40"/>
        <v>0.14816810344827586</v>
      </c>
      <c r="BP230" s="64">
        <f t="shared" si="41"/>
        <v>0.15625</v>
      </c>
    </row>
    <row r="231" spans="1:68" ht="27" hidden="1" customHeight="1" x14ac:dyDescent="0.25">
      <c r="A231" s="54" t="s">
        <v>386</v>
      </c>
      <c r="B231" s="54" t="s">
        <v>389</v>
      </c>
      <c r="C231" s="31">
        <v>4301011941</v>
      </c>
      <c r="D231" s="681">
        <v>4680115884175</v>
      </c>
      <c r="E231" s="682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93</v>
      </c>
      <c r="L231" s="32"/>
      <c r="M231" s="33" t="s">
        <v>381</v>
      </c>
      <c r="N231" s="33"/>
      <c r="O231" s="32">
        <v>55</v>
      </c>
      <c r="P231" s="105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84"/>
      <c r="R231" s="684"/>
      <c r="S231" s="684"/>
      <c r="T231" s="685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382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390</v>
      </c>
      <c r="B232" s="54" t="s">
        <v>391</v>
      </c>
      <c r="C232" s="31">
        <v>4301011824</v>
      </c>
      <c r="D232" s="681">
        <v>4680115884144</v>
      </c>
      <c r="E232" s="682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85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84"/>
      <c r="R232" s="684"/>
      <c r="S232" s="684"/>
      <c r="T232" s="685"/>
      <c r="U232" s="34"/>
      <c r="V232" s="34"/>
      <c r="W232" s="35" t="s">
        <v>69</v>
      </c>
      <c r="X232" s="669">
        <v>8</v>
      </c>
      <c r="Y232" s="670">
        <f t="shared" si="37"/>
        <v>8</v>
      </c>
      <c r="Z232" s="36">
        <f>IFERROR(IF(Y232=0,"",ROUNDUP(Y232/H232,0)*0.00902),"")</f>
        <v>1.804E-2</v>
      </c>
      <c r="AA232" s="56"/>
      <c r="AB232" s="57"/>
      <c r="AC232" s="299" t="s">
        <v>379</v>
      </c>
      <c r="AG232" s="64"/>
      <c r="AJ232" s="68"/>
      <c r="AK232" s="68">
        <v>0</v>
      </c>
      <c r="BB232" s="300" t="s">
        <v>1</v>
      </c>
      <c r="BM232" s="64">
        <f t="shared" si="38"/>
        <v>8.42</v>
      </c>
      <c r="BN232" s="64">
        <f t="shared" si="39"/>
        <v>8.42</v>
      </c>
      <c r="BO232" s="64">
        <f t="shared" si="40"/>
        <v>1.5151515151515152E-2</v>
      </c>
      <c r="BP232" s="64">
        <f t="shared" si="41"/>
        <v>1.5151515151515152E-2</v>
      </c>
    </row>
    <row r="233" spans="1:68" ht="27" hidden="1" customHeight="1" x14ac:dyDescent="0.25">
      <c r="A233" s="54" t="s">
        <v>392</v>
      </c>
      <c r="B233" s="54" t="s">
        <v>393</v>
      </c>
      <c r="C233" s="31">
        <v>4301011726</v>
      </c>
      <c r="D233" s="681">
        <v>4680115884182</v>
      </c>
      <c r="E233" s="682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84"/>
      <c r="R233" s="684"/>
      <c r="S233" s="684"/>
      <c r="T233" s="685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394</v>
      </c>
      <c r="B234" s="54" t="s">
        <v>395</v>
      </c>
      <c r="C234" s="31">
        <v>4301011722</v>
      </c>
      <c r="D234" s="681">
        <v>4680115884205</v>
      </c>
      <c r="E234" s="682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10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84"/>
      <c r="R234" s="684"/>
      <c r="S234" s="684"/>
      <c r="T234" s="685"/>
      <c r="U234" s="34"/>
      <c r="V234" s="34"/>
      <c r="W234" s="35" t="s">
        <v>69</v>
      </c>
      <c r="X234" s="669">
        <v>76</v>
      </c>
      <c r="Y234" s="670">
        <f t="shared" si="37"/>
        <v>76</v>
      </c>
      <c r="Z234" s="36">
        <f>IFERROR(IF(Y234=0,"",ROUNDUP(Y234/H234,0)*0.00902),"")</f>
        <v>0.17138</v>
      </c>
      <c r="AA234" s="56"/>
      <c r="AB234" s="57"/>
      <c r="AC234" s="303" t="s">
        <v>388</v>
      </c>
      <c r="AG234" s="64"/>
      <c r="AJ234" s="68"/>
      <c r="AK234" s="68">
        <v>0</v>
      </c>
      <c r="BB234" s="304" t="s">
        <v>1</v>
      </c>
      <c r="BM234" s="64">
        <f t="shared" si="38"/>
        <v>79.989999999999995</v>
      </c>
      <c r="BN234" s="64">
        <f t="shared" si="39"/>
        <v>79.989999999999995</v>
      </c>
      <c r="BO234" s="64">
        <f t="shared" si="40"/>
        <v>0.14393939393939395</v>
      </c>
      <c r="BP234" s="64">
        <f t="shared" si="41"/>
        <v>0.14393939393939395</v>
      </c>
    </row>
    <row r="235" spans="1:68" x14ac:dyDescent="0.2">
      <c r="A235" s="700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701"/>
      <c r="P235" s="677" t="s">
        <v>80</v>
      </c>
      <c r="Q235" s="678"/>
      <c r="R235" s="678"/>
      <c r="S235" s="678"/>
      <c r="T235" s="678"/>
      <c r="U235" s="678"/>
      <c r="V235" s="679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33.931034482758619</v>
      </c>
      <c r="Y235" s="671">
        <f>IFERROR(Y227/H227,"0")+IFERROR(Y228/H228,"0")+IFERROR(Y229/H229,"0")+IFERROR(Y230/H230,"0")+IFERROR(Y231/H231,"0")+IFERROR(Y232/H232,"0")+IFERROR(Y233/H233,"0")+IFERROR(Y234/H234,"0")</f>
        <v>35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0.45513999999999999</v>
      </c>
      <c r="AA235" s="672"/>
      <c r="AB235" s="672"/>
      <c r="AC235" s="672"/>
    </row>
    <row r="236" spans="1:68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701"/>
      <c r="P236" s="677" t="s">
        <v>80</v>
      </c>
      <c r="Q236" s="678"/>
      <c r="R236" s="678"/>
      <c r="S236" s="678"/>
      <c r="T236" s="678"/>
      <c r="U236" s="678"/>
      <c r="V236" s="679"/>
      <c r="W236" s="37" t="s">
        <v>69</v>
      </c>
      <c r="X236" s="671">
        <f>IFERROR(SUM(X227:X234),"0")</f>
        <v>234</v>
      </c>
      <c r="Y236" s="671">
        <f>IFERROR(SUM(Y227:Y234),"0")</f>
        <v>246.4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133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396</v>
      </c>
      <c r="B238" s="54" t="s">
        <v>397</v>
      </c>
      <c r="C238" s="31">
        <v>4301020377</v>
      </c>
      <c r="D238" s="681">
        <v>4680115885981</v>
      </c>
      <c r="E238" s="682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147</v>
      </c>
      <c r="L238" s="32"/>
      <c r="M238" s="33" t="s">
        <v>103</v>
      </c>
      <c r="N238" s="33"/>
      <c r="O238" s="32">
        <v>50</v>
      </c>
      <c r="P238" s="875" t="s">
        <v>398</v>
      </c>
      <c r="Q238" s="684"/>
      <c r="R238" s="684"/>
      <c r="S238" s="684"/>
      <c r="T238" s="685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399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396</v>
      </c>
      <c r="B239" s="54" t="s">
        <v>400</v>
      </c>
      <c r="C239" s="31">
        <v>4301020340</v>
      </c>
      <c r="D239" s="681">
        <v>4680115885721</v>
      </c>
      <c r="E239" s="682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147</v>
      </c>
      <c r="L239" s="32"/>
      <c r="M239" s="33" t="s">
        <v>103</v>
      </c>
      <c r="N239" s="33"/>
      <c r="O239" s="32">
        <v>50</v>
      </c>
      <c r="P239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84"/>
      <c r="R239" s="684"/>
      <c r="S239" s="684"/>
      <c r="T239" s="685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399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700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701"/>
      <c r="P240" s="677" t="s">
        <v>80</v>
      </c>
      <c r="Q240" s="678"/>
      <c r="R240" s="678"/>
      <c r="S240" s="678"/>
      <c r="T240" s="678"/>
      <c r="U240" s="678"/>
      <c r="V240" s="679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701"/>
      <c r="P241" s="677" t="s">
        <v>80</v>
      </c>
      <c r="Q241" s="678"/>
      <c r="R241" s="678"/>
      <c r="S241" s="678"/>
      <c r="T241" s="678"/>
      <c r="U241" s="678"/>
      <c r="V241" s="679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680" t="s">
        <v>401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90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402</v>
      </c>
      <c r="B244" s="54" t="s">
        <v>403</v>
      </c>
      <c r="C244" s="31">
        <v>4301011855</v>
      </c>
      <c r="D244" s="681">
        <v>4680115885837</v>
      </c>
      <c r="E244" s="682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10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84"/>
      <c r="R244" s="684"/>
      <c r="S244" s="684"/>
      <c r="T244" s="685"/>
      <c r="U244" s="34"/>
      <c r="V244" s="34"/>
      <c r="W244" s="35" t="s">
        <v>69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404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405</v>
      </c>
      <c r="B245" s="54" t="s">
        <v>406</v>
      </c>
      <c r="C245" s="31">
        <v>4301011850</v>
      </c>
      <c r="D245" s="681">
        <v>4680115885806</v>
      </c>
      <c r="E245" s="682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93</v>
      </c>
      <c r="L245" s="32"/>
      <c r="M245" s="33" t="s">
        <v>94</v>
      </c>
      <c r="N245" s="33"/>
      <c r="O245" s="32">
        <v>55</v>
      </c>
      <c r="P245" s="97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84"/>
      <c r="R245" s="684"/>
      <c r="S245" s="684"/>
      <c r="T245" s="685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407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405</v>
      </c>
      <c r="B246" s="54" t="s">
        <v>408</v>
      </c>
      <c r="C246" s="31">
        <v>4301011910</v>
      </c>
      <c r="D246" s="681">
        <v>4680115885806</v>
      </c>
      <c r="E246" s="682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93</v>
      </c>
      <c r="L246" s="32"/>
      <c r="M246" s="33" t="s">
        <v>381</v>
      </c>
      <c r="N246" s="33"/>
      <c r="O246" s="32">
        <v>55</v>
      </c>
      <c r="P246" s="97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84"/>
      <c r="R246" s="684"/>
      <c r="S246" s="684"/>
      <c r="T246" s="685"/>
      <c r="U246" s="34"/>
      <c r="V246" s="34"/>
      <c r="W246" s="35" t="s">
        <v>69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409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410</v>
      </c>
      <c r="B247" s="54" t="s">
        <v>411</v>
      </c>
      <c r="C247" s="31">
        <v>4301011853</v>
      </c>
      <c r="D247" s="681">
        <v>4680115885851</v>
      </c>
      <c r="E247" s="682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8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84"/>
      <c r="R247" s="684"/>
      <c r="S247" s="684"/>
      <c r="T247" s="685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412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413</v>
      </c>
      <c r="B248" s="54" t="s">
        <v>414</v>
      </c>
      <c r="C248" s="31">
        <v>4301011852</v>
      </c>
      <c r="D248" s="681">
        <v>4680115885844</v>
      </c>
      <c r="E248" s="682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8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84"/>
      <c r="R248" s="684"/>
      <c r="S248" s="684"/>
      <c r="T248" s="685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415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4301011851</v>
      </c>
      <c r="D249" s="681">
        <v>4680115885820</v>
      </c>
      <c r="E249" s="682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10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84"/>
      <c r="R249" s="684"/>
      <c r="S249" s="684"/>
      <c r="T249" s="685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700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701"/>
      <c r="P250" s="677" t="s">
        <v>80</v>
      </c>
      <c r="Q250" s="678"/>
      <c r="R250" s="678"/>
      <c r="S250" s="678"/>
      <c r="T250" s="678"/>
      <c r="U250" s="678"/>
      <c r="V250" s="679"/>
      <c r="W250" s="37" t="s">
        <v>81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701"/>
      <c r="P251" s="677" t="s">
        <v>80</v>
      </c>
      <c r="Q251" s="678"/>
      <c r="R251" s="678"/>
      <c r="S251" s="678"/>
      <c r="T251" s="678"/>
      <c r="U251" s="678"/>
      <c r="V251" s="679"/>
      <c r="W251" s="37" t="s">
        <v>69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680" t="s">
        <v>419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90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420</v>
      </c>
      <c r="B254" s="54" t="s">
        <v>421</v>
      </c>
      <c r="C254" s="31">
        <v>4301011876</v>
      </c>
      <c r="D254" s="681">
        <v>4680115885707</v>
      </c>
      <c r="E254" s="682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83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84"/>
      <c r="R254" s="684"/>
      <c r="S254" s="684"/>
      <c r="T254" s="685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422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700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701"/>
      <c r="P255" s="677" t="s">
        <v>80</v>
      </c>
      <c r="Q255" s="678"/>
      <c r="R255" s="678"/>
      <c r="S255" s="678"/>
      <c r="T255" s="678"/>
      <c r="U255" s="678"/>
      <c r="V255" s="679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701"/>
      <c r="P256" s="677" t="s">
        <v>80</v>
      </c>
      <c r="Q256" s="678"/>
      <c r="R256" s="678"/>
      <c r="S256" s="678"/>
      <c r="T256" s="678"/>
      <c r="U256" s="678"/>
      <c r="V256" s="679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680" t="s">
        <v>423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90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424</v>
      </c>
      <c r="B259" s="54" t="s">
        <v>425</v>
      </c>
      <c r="C259" s="31">
        <v>4301011223</v>
      </c>
      <c r="D259" s="681">
        <v>4607091383423</v>
      </c>
      <c r="E259" s="682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101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84"/>
      <c r="R259" s="684"/>
      <c r="S259" s="684"/>
      <c r="T259" s="685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426</v>
      </c>
      <c r="B260" s="54" t="s">
        <v>427</v>
      </c>
      <c r="C260" s="31">
        <v>4301012099</v>
      </c>
      <c r="D260" s="681">
        <v>4680115885691</v>
      </c>
      <c r="E260" s="682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8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84"/>
      <c r="R260" s="684"/>
      <c r="S260" s="684"/>
      <c r="T260" s="685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428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429</v>
      </c>
      <c r="B261" s="54" t="s">
        <v>430</v>
      </c>
      <c r="C261" s="31">
        <v>4301012098</v>
      </c>
      <c r="D261" s="681">
        <v>4680115885660</v>
      </c>
      <c r="E261" s="682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8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84"/>
      <c r="R261" s="684"/>
      <c r="S261" s="684"/>
      <c r="T261" s="685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431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00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701"/>
      <c r="P262" s="677" t="s">
        <v>80</v>
      </c>
      <c r="Q262" s="678"/>
      <c r="R262" s="678"/>
      <c r="S262" s="678"/>
      <c r="T262" s="678"/>
      <c r="U262" s="678"/>
      <c r="V262" s="679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701"/>
      <c r="P263" s="677" t="s">
        <v>80</v>
      </c>
      <c r="Q263" s="678"/>
      <c r="R263" s="678"/>
      <c r="S263" s="678"/>
      <c r="T263" s="678"/>
      <c r="U263" s="678"/>
      <c r="V263" s="679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680" t="s">
        <v>432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64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433</v>
      </c>
      <c r="B266" s="54" t="s">
        <v>434</v>
      </c>
      <c r="C266" s="31">
        <v>4301051940</v>
      </c>
      <c r="D266" s="681">
        <v>4680115881037</v>
      </c>
      <c r="E266" s="682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129</v>
      </c>
      <c r="N266" s="33"/>
      <c r="O266" s="32">
        <v>40</v>
      </c>
      <c r="P266" s="100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84"/>
      <c r="R266" s="684"/>
      <c r="S266" s="684"/>
      <c r="T266" s="685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435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436</v>
      </c>
      <c r="B267" s="54" t="s">
        <v>437</v>
      </c>
      <c r="C267" s="31">
        <v>4301051893</v>
      </c>
      <c r="D267" s="681">
        <v>4680115886186</v>
      </c>
      <c r="E267" s="682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9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84"/>
      <c r="R267" s="684"/>
      <c r="S267" s="684"/>
      <c r="T267" s="685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438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439</v>
      </c>
      <c r="B268" s="54" t="s">
        <v>440</v>
      </c>
      <c r="C268" s="31">
        <v>4301051795</v>
      </c>
      <c r="D268" s="681">
        <v>4680115881228</v>
      </c>
      <c r="E268" s="682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129</v>
      </c>
      <c r="N268" s="33"/>
      <c r="O268" s="32">
        <v>40</v>
      </c>
      <c r="P268" s="99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84"/>
      <c r="R268" s="684"/>
      <c r="S268" s="684"/>
      <c r="T268" s="685"/>
      <c r="U268" s="34"/>
      <c r="V268" s="34"/>
      <c r="W268" s="35" t="s">
        <v>69</v>
      </c>
      <c r="X268" s="669">
        <v>160</v>
      </c>
      <c r="Y268" s="670">
        <f>IFERROR(IF(X268="",0,CEILING((X268/$H268),1)*$H268),"")</f>
        <v>160.79999999999998</v>
      </c>
      <c r="Z268" s="36">
        <f>IFERROR(IF(Y268=0,"",ROUNDUP(Y268/H268,0)*0.00651),"")</f>
        <v>0.43617</v>
      </c>
      <c r="AA268" s="56"/>
      <c r="AB268" s="57"/>
      <c r="AC268" s="333" t="s">
        <v>441</v>
      </c>
      <c r="AG268" s="64"/>
      <c r="AJ268" s="68"/>
      <c r="AK268" s="68">
        <v>0</v>
      </c>
      <c r="BB268" s="334" t="s">
        <v>1</v>
      </c>
      <c r="BM268" s="64">
        <f>IFERROR(X268*I268/H268,"0")</f>
        <v>176.80000000000004</v>
      </c>
      <c r="BN268" s="64">
        <f>IFERROR(Y268*I268/H268,"0")</f>
        <v>177.684</v>
      </c>
      <c r="BO268" s="64">
        <f>IFERROR(1/J268*(X268/H268),"0")</f>
        <v>0.36630036630036633</v>
      </c>
      <c r="BP268" s="64">
        <f>IFERROR(1/J268*(Y268/H268),"0")</f>
        <v>0.36813186813186816</v>
      </c>
    </row>
    <row r="269" spans="1:68" ht="37.5" customHeight="1" x14ac:dyDescent="0.25">
      <c r="A269" s="54" t="s">
        <v>442</v>
      </c>
      <c r="B269" s="54" t="s">
        <v>443</v>
      </c>
      <c r="C269" s="31">
        <v>4301051388</v>
      </c>
      <c r="D269" s="681">
        <v>4680115881211</v>
      </c>
      <c r="E269" s="682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102</v>
      </c>
      <c r="M269" s="33" t="s">
        <v>103</v>
      </c>
      <c r="N269" s="33"/>
      <c r="O269" s="32">
        <v>45</v>
      </c>
      <c r="P269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84"/>
      <c r="R269" s="684"/>
      <c r="S269" s="684"/>
      <c r="T269" s="685"/>
      <c r="U269" s="34"/>
      <c r="V269" s="34"/>
      <c r="W269" s="35" t="s">
        <v>69</v>
      </c>
      <c r="X269" s="669">
        <v>80</v>
      </c>
      <c r="Y269" s="670">
        <f>IFERROR(IF(X269="",0,CEILING((X269/$H269),1)*$H269),"")</f>
        <v>81.599999999999994</v>
      </c>
      <c r="Z269" s="36">
        <f>IFERROR(IF(Y269=0,"",ROUNDUP(Y269/H269,0)*0.00651),"")</f>
        <v>0.22134000000000001</v>
      </c>
      <c r="AA269" s="56"/>
      <c r="AB269" s="57"/>
      <c r="AC269" s="335" t="s">
        <v>444</v>
      </c>
      <c r="AG269" s="64"/>
      <c r="AJ269" s="68" t="s">
        <v>104</v>
      </c>
      <c r="AK269" s="68">
        <v>436.8</v>
      </c>
      <c r="BB269" s="336" t="s">
        <v>1</v>
      </c>
      <c r="BM269" s="64">
        <f>IFERROR(X269*I269/H269,"0")</f>
        <v>86</v>
      </c>
      <c r="BN269" s="64">
        <f>IFERROR(Y269*I269/H269,"0")</f>
        <v>87.72</v>
      </c>
      <c r="BO269" s="64">
        <f>IFERROR(1/J269*(X269/H269),"0")</f>
        <v>0.18315018315018317</v>
      </c>
      <c r="BP269" s="64">
        <f>IFERROR(1/J269*(Y269/H269),"0")</f>
        <v>0.18681318681318682</v>
      </c>
    </row>
    <row r="270" spans="1:68" ht="37.5" hidden="1" customHeight="1" x14ac:dyDescent="0.25">
      <c r="A270" s="54" t="s">
        <v>445</v>
      </c>
      <c r="B270" s="54" t="s">
        <v>446</v>
      </c>
      <c r="C270" s="31">
        <v>4301051386</v>
      </c>
      <c r="D270" s="681">
        <v>4680115881020</v>
      </c>
      <c r="E270" s="682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7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84"/>
      <c r="R270" s="684"/>
      <c r="S270" s="684"/>
      <c r="T270" s="685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447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00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701"/>
      <c r="P271" s="677" t="s">
        <v>80</v>
      </c>
      <c r="Q271" s="678"/>
      <c r="R271" s="678"/>
      <c r="S271" s="678"/>
      <c r="T271" s="678"/>
      <c r="U271" s="678"/>
      <c r="V271" s="679"/>
      <c r="W271" s="37" t="s">
        <v>81</v>
      </c>
      <c r="X271" s="671">
        <f>IFERROR(X266/H266,"0")+IFERROR(X267/H267,"0")+IFERROR(X268/H268,"0")+IFERROR(X269/H269,"0")+IFERROR(X270/H270,"0")</f>
        <v>100</v>
      </c>
      <c r="Y271" s="671">
        <f>IFERROR(Y266/H266,"0")+IFERROR(Y267/H267,"0")+IFERROR(Y268/H268,"0")+IFERROR(Y269/H269,"0")+IFERROR(Y270/H270,"0")</f>
        <v>101</v>
      </c>
      <c r="Z271" s="671">
        <f>IFERROR(IF(Z266="",0,Z266),"0")+IFERROR(IF(Z267="",0,Z267),"0")+IFERROR(IF(Z268="",0,Z268),"0")+IFERROR(IF(Z269="",0,Z269),"0")+IFERROR(IF(Z270="",0,Z270),"0")</f>
        <v>0.65751000000000004</v>
      </c>
      <c r="AA271" s="672"/>
      <c r="AB271" s="672"/>
      <c r="AC271" s="672"/>
    </row>
    <row r="272" spans="1:68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701"/>
      <c r="P272" s="677" t="s">
        <v>80</v>
      </c>
      <c r="Q272" s="678"/>
      <c r="R272" s="678"/>
      <c r="S272" s="678"/>
      <c r="T272" s="678"/>
      <c r="U272" s="678"/>
      <c r="V272" s="679"/>
      <c r="W272" s="37" t="s">
        <v>69</v>
      </c>
      <c r="X272" s="671">
        <f>IFERROR(SUM(X266:X270),"0")</f>
        <v>240</v>
      </c>
      <c r="Y272" s="671">
        <f>IFERROR(SUM(Y266:Y270),"0")</f>
        <v>242.39999999999998</v>
      </c>
      <c r="Z272" s="37"/>
      <c r="AA272" s="672"/>
      <c r="AB272" s="672"/>
      <c r="AC272" s="672"/>
    </row>
    <row r="273" spans="1:68" ht="16.5" hidden="1" customHeight="1" x14ac:dyDescent="0.25">
      <c r="A273" s="680" t="s">
        <v>448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90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449</v>
      </c>
      <c r="B275" s="54" t="s">
        <v>450</v>
      </c>
      <c r="C275" s="31">
        <v>4301011306</v>
      </c>
      <c r="D275" s="681">
        <v>4607091389296</v>
      </c>
      <c r="E275" s="682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103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84"/>
      <c r="R275" s="684"/>
      <c r="S275" s="684"/>
      <c r="T275" s="685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451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00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701"/>
      <c r="P276" s="677" t="s">
        <v>80</v>
      </c>
      <c r="Q276" s="678"/>
      <c r="R276" s="678"/>
      <c r="S276" s="678"/>
      <c r="T276" s="678"/>
      <c r="U276" s="678"/>
      <c r="V276" s="679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701"/>
      <c r="P277" s="677" t="s">
        <v>80</v>
      </c>
      <c r="Q277" s="678"/>
      <c r="R277" s="678"/>
      <c r="S277" s="678"/>
      <c r="T277" s="678"/>
      <c r="U277" s="678"/>
      <c r="V277" s="679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144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452</v>
      </c>
      <c r="B279" s="54" t="s">
        <v>453</v>
      </c>
      <c r="C279" s="31">
        <v>4301031307</v>
      </c>
      <c r="D279" s="681">
        <v>4680115880344</v>
      </c>
      <c r="E279" s="682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147</v>
      </c>
      <c r="L279" s="32"/>
      <c r="M279" s="33" t="s">
        <v>68</v>
      </c>
      <c r="N279" s="33"/>
      <c r="O279" s="32">
        <v>40</v>
      </c>
      <c r="P279" s="8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84"/>
      <c r="R279" s="684"/>
      <c r="S279" s="684"/>
      <c r="T279" s="685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454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700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701"/>
      <c r="P280" s="677" t="s">
        <v>80</v>
      </c>
      <c r="Q280" s="678"/>
      <c r="R280" s="678"/>
      <c r="S280" s="678"/>
      <c r="T280" s="678"/>
      <c r="U280" s="678"/>
      <c r="V280" s="679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701"/>
      <c r="P281" s="677" t="s">
        <v>80</v>
      </c>
      <c r="Q281" s="678"/>
      <c r="R281" s="678"/>
      <c r="S281" s="678"/>
      <c r="T281" s="678"/>
      <c r="U281" s="678"/>
      <c r="V281" s="679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64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455</v>
      </c>
      <c r="B283" s="54" t="s">
        <v>456</v>
      </c>
      <c r="C283" s="31">
        <v>4301051782</v>
      </c>
      <c r="D283" s="681">
        <v>4680115884618</v>
      </c>
      <c r="E283" s="682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92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84"/>
      <c r="R283" s="684"/>
      <c r="S283" s="684"/>
      <c r="T283" s="685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457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00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701"/>
      <c r="P284" s="677" t="s">
        <v>80</v>
      </c>
      <c r="Q284" s="678"/>
      <c r="R284" s="678"/>
      <c r="S284" s="678"/>
      <c r="T284" s="678"/>
      <c r="U284" s="678"/>
      <c r="V284" s="679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701"/>
      <c r="P285" s="677" t="s">
        <v>80</v>
      </c>
      <c r="Q285" s="678"/>
      <c r="R285" s="678"/>
      <c r="S285" s="678"/>
      <c r="T285" s="678"/>
      <c r="U285" s="678"/>
      <c r="V285" s="679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680" t="s">
        <v>458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64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459</v>
      </c>
      <c r="B288" s="54" t="s">
        <v>460</v>
      </c>
      <c r="C288" s="31">
        <v>4301051344</v>
      </c>
      <c r="D288" s="681">
        <v>4680115880412</v>
      </c>
      <c r="E288" s="682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72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84"/>
      <c r="R288" s="684"/>
      <c r="S288" s="684"/>
      <c r="T288" s="685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461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462</v>
      </c>
      <c r="B289" s="54" t="s">
        <v>463</v>
      </c>
      <c r="C289" s="31">
        <v>4301051277</v>
      </c>
      <c r="D289" s="681">
        <v>4680115880511</v>
      </c>
      <c r="E289" s="682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93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84"/>
      <c r="R289" s="684"/>
      <c r="S289" s="684"/>
      <c r="T289" s="685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464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00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701"/>
      <c r="P290" s="677" t="s">
        <v>80</v>
      </c>
      <c r="Q290" s="678"/>
      <c r="R290" s="678"/>
      <c r="S290" s="678"/>
      <c r="T290" s="678"/>
      <c r="U290" s="678"/>
      <c r="V290" s="679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701"/>
      <c r="P291" s="677" t="s">
        <v>80</v>
      </c>
      <c r="Q291" s="678"/>
      <c r="R291" s="678"/>
      <c r="S291" s="678"/>
      <c r="T291" s="678"/>
      <c r="U291" s="678"/>
      <c r="V291" s="679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680" t="s">
        <v>465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90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466</v>
      </c>
      <c r="B294" s="54" t="s">
        <v>467</v>
      </c>
      <c r="C294" s="31">
        <v>4301011594</v>
      </c>
      <c r="D294" s="681">
        <v>4680115883413</v>
      </c>
      <c r="E294" s="682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715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84"/>
      <c r="R294" s="684"/>
      <c r="S294" s="684"/>
      <c r="T294" s="685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422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00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701"/>
      <c r="P295" s="677" t="s">
        <v>80</v>
      </c>
      <c r="Q295" s="678"/>
      <c r="R295" s="678"/>
      <c r="S295" s="678"/>
      <c r="T295" s="678"/>
      <c r="U295" s="678"/>
      <c r="V295" s="679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701"/>
      <c r="P296" s="677" t="s">
        <v>80</v>
      </c>
      <c r="Q296" s="678"/>
      <c r="R296" s="678"/>
      <c r="S296" s="678"/>
      <c r="T296" s="678"/>
      <c r="U296" s="678"/>
      <c r="V296" s="679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144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468</v>
      </c>
      <c r="B298" s="54" t="s">
        <v>469</v>
      </c>
      <c r="C298" s="31">
        <v>4301031305</v>
      </c>
      <c r="D298" s="681">
        <v>4607091389845</v>
      </c>
      <c r="E298" s="682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147</v>
      </c>
      <c r="L298" s="32"/>
      <c r="M298" s="33" t="s">
        <v>68</v>
      </c>
      <c r="N298" s="33"/>
      <c r="O298" s="32">
        <v>40</v>
      </c>
      <c r="P298" s="74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84"/>
      <c r="R298" s="684"/>
      <c r="S298" s="684"/>
      <c r="T298" s="685"/>
      <c r="U298" s="34"/>
      <c r="V298" s="34"/>
      <c r="W298" s="35" t="s">
        <v>69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470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4301031306</v>
      </c>
      <c r="D299" s="681">
        <v>4680115882881</v>
      </c>
      <c r="E299" s="682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147</v>
      </c>
      <c r="L299" s="32"/>
      <c r="M299" s="33" t="s">
        <v>68</v>
      </c>
      <c r="N299" s="33"/>
      <c r="O299" s="32">
        <v>40</v>
      </c>
      <c r="P299" s="8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84"/>
      <c r="R299" s="684"/>
      <c r="S299" s="684"/>
      <c r="T299" s="685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470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00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701"/>
      <c r="P300" s="677" t="s">
        <v>80</v>
      </c>
      <c r="Q300" s="678"/>
      <c r="R300" s="678"/>
      <c r="S300" s="678"/>
      <c r="T300" s="678"/>
      <c r="U300" s="678"/>
      <c r="V300" s="679"/>
      <c r="W300" s="37" t="s">
        <v>81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701"/>
      <c r="P301" s="677" t="s">
        <v>80</v>
      </c>
      <c r="Q301" s="678"/>
      <c r="R301" s="678"/>
      <c r="S301" s="678"/>
      <c r="T301" s="678"/>
      <c r="U301" s="678"/>
      <c r="V301" s="679"/>
      <c r="W301" s="37" t="s">
        <v>69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680" t="s">
        <v>473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90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474</v>
      </c>
      <c r="B304" s="54" t="s">
        <v>475</v>
      </c>
      <c r="C304" s="31">
        <v>4301012024</v>
      </c>
      <c r="D304" s="681">
        <v>4680115885615</v>
      </c>
      <c r="E304" s="682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84"/>
      <c r="R304" s="684"/>
      <c r="S304" s="684"/>
      <c r="T304" s="685"/>
      <c r="U304" s="34"/>
      <c r="V304" s="34"/>
      <c r="W304" s="35" t="s">
        <v>69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476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477</v>
      </c>
      <c r="B305" s="54" t="s">
        <v>478</v>
      </c>
      <c r="C305" s="31">
        <v>4301012016</v>
      </c>
      <c r="D305" s="681">
        <v>4680115885554</v>
      </c>
      <c r="E305" s="682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93</v>
      </c>
      <c r="L305" s="32" t="s">
        <v>479</v>
      </c>
      <c r="M305" s="33" t="s">
        <v>103</v>
      </c>
      <c r="N305" s="33"/>
      <c r="O305" s="32">
        <v>55</v>
      </c>
      <c r="P305" s="94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84"/>
      <c r="R305" s="684"/>
      <c r="S305" s="684"/>
      <c r="T305" s="685"/>
      <c r="U305" s="34"/>
      <c r="V305" s="34"/>
      <c r="W305" s="35" t="s">
        <v>69</v>
      </c>
      <c r="X305" s="669">
        <v>10</v>
      </c>
      <c r="Y305" s="670">
        <f t="shared" si="47"/>
        <v>10.8</v>
      </c>
      <c r="Z305" s="36">
        <f>IFERROR(IF(Y305=0,"",ROUNDUP(Y305/H305,0)*0.01898),"")</f>
        <v>1.898E-2</v>
      </c>
      <c r="AA305" s="56"/>
      <c r="AB305" s="57"/>
      <c r="AC305" s="357" t="s">
        <v>480</v>
      </c>
      <c r="AG305" s="64"/>
      <c r="AJ305" s="68" t="s">
        <v>481</v>
      </c>
      <c r="AK305" s="68">
        <v>86.4</v>
      </c>
      <c r="BB305" s="358" t="s">
        <v>1</v>
      </c>
      <c r="BM305" s="64">
        <f t="shared" si="48"/>
        <v>10.402777777777777</v>
      </c>
      <c r="BN305" s="64">
        <f t="shared" si="49"/>
        <v>11.234999999999999</v>
      </c>
      <c r="BO305" s="64">
        <f t="shared" si="50"/>
        <v>1.4467592592592591E-2</v>
      </c>
      <c r="BP305" s="64">
        <f t="shared" si="51"/>
        <v>1.5625E-2</v>
      </c>
    </row>
    <row r="306" spans="1:68" ht="27" hidden="1" customHeight="1" x14ac:dyDescent="0.25">
      <c r="A306" s="54" t="s">
        <v>477</v>
      </c>
      <c r="B306" s="54" t="s">
        <v>482</v>
      </c>
      <c r="C306" s="31">
        <v>4301011911</v>
      </c>
      <c r="D306" s="681">
        <v>4680115885554</v>
      </c>
      <c r="E306" s="682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93</v>
      </c>
      <c r="L306" s="32"/>
      <c r="M306" s="33" t="s">
        <v>381</v>
      </c>
      <c r="N306" s="33"/>
      <c r="O306" s="32">
        <v>55</v>
      </c>
      <c r="P306" s="84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84"/>
      <c r="R306" s="684"/>
      <c r="S306" s="684"/>
      <c r="T306" s="685"/>
      <c r="U306" s="34"/>
      <c r="V306" s="34"/>
      <c r="W306" s="35" t="s">
        <v>69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483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484</v>
      </c>
      <c r="B307" s="54" t="s">
        <v>485</v>
      </c>
      <c r="C307" s="31">
        <v>4301011858</v>
      </c>
      <c r="D307" s="681">
        <v>4680115885646</v>
      </c>
      <c r="E307" s="682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6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84"/>
      <c r="R307" s="684"/>
      <c r="S307" s="684"/>
      <c r="T307" s="685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4301011857</v>
      </c>
      <c r="D308" s="681">
        <v>4680115885622</v>
      </c>
      <c r="E308" s="682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84"/>
      <c r="R308" s="684"/>
      <c r="S308" s="684"/>
      <c r="T308" s="685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4301011573</v>
      </c>
      <c r="D309" s="681">
        <v>4680115881938</v>
      </c>
      <c r="E309" s="682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8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84"/>
      <c r="R309" s="684"/>
      <c r="S309" s="684"/>
      <c r="T309" s="685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4301011859</v>
      </c>
      <c r="D310" s="681">
        <v>4680115885608</v>
      </c>
      <c r="E310" s="682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9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84"/>
      <c r="R310" s="684"/>
      <c r="S310" s="684"/>
      <c r="T310" s="685"/>
      <c r="U310" s="34"/>
      <c r="V310" s="34"/>
      <c r="W310" s="35" t="s">
        <v>69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480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700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701"/>
      <c r="P311" s="677" t="s">
        <v>80</v>
      </c>
      <c r="Q311" s="678"/>
      <c r="R311" s="678"/>
      <c r="S311" s="678"/>
      <c r="T311" s="678"/>
      <c r="U311" s="678"/>
      <c r="V311" s="679"/>
      <c r="W311" s="37" t="s">
        <v>81</v>
      </c>
      <c r="X311" s="671">
        <f>IFERROR(X304/H304,"0")+IFERROR(X305/H305,"0")+IFERROR(X306/H306,"0")+IFERROR(X307/H307,"0")+IFERROR(X308/H308,"0")+IFERROR(X309/H309,"0")+IFERROR(X310/H310,"0")</f>
        <v>0.92592592592592582</v>
      </c>
      <c r="Y311" s="671">
        <f>IFERROR(Y304/H304,"0")+IFERROR(Y305/H305,"0")+IFERROR(Y306/H306,"0")+IFERROR(Y307/H307,"0")+IFERROR(Y308/H308,"0")+IFERROR(Y309/H309,"0")+IFERROR(Y310/H310,"0")</f>
        <v>1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1.898E-2</v>
      </c>
      <c r="AA311" s="672"/>
      <c r="AB311" s="672"/>
      <c r="AC311" s="672"/>
    </row>
    <row r="312" spans="1:68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701"/>
      <c r="P312" s="677" t="s">
        <v>80</v>
      </c>
      <c r="Q312" s="678"/>
      <c r="R312" s="678"/>
      <c r="S312" s="678"/>
      <c r="T312" s="678"/>
      <c r="U312" s="678"/>
      <c r="V312" s="679"/>
      <c r="W312" s="37" t="s">
        <v>69</v>
      </c>
      <c r="X312" s="671">
        <f>IFERROR(SUM(X304:X310),"0")</f>
        <v>10</v>
      </c>
      <c r="Y312" s="671">
        <f>IFERROR(SUM(Y304:Y310),"0")</f>
        <v>10.8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144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495</v>
      </c>
      <c r="B314" s="54" t="s">
        <v>496</v>
      </c>
      <c r="C314" s="31">
        <v>4301030878</v>
      </c>
      <c r="D314" s="681">
        <v>4607091387193</v>
      </c>
      <c r="E314" s="682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8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84"/>
      <c r="R314" s="684"/>
      <c r="S314" s="684"/>
      <c r="T314" s="685"/>
      <c r="U314" s="34"/>
      <c r="V314" s="34"/>
      <c r="W314" s="35" t="s">
        <v>69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4301031153</v>
      </c>
      <c r="D315" s="681">
        <v>4607091387230</v>
      </c>
      <c r="E315" s="682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10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84"/>
      <c r="R315" s="684"/>
      <c r="S315" s="684"/>
      <c r="T315" s="685"/>
      <c r="U315" s="34"/>
      <c r="V315" s="34"/>
      <c r="W315" s="35" t="s">
        <v>69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4301031154</v>
      </c>
      <c r="D316" s="681">
        <v>4607091387292</v>
      </c>
      <c r="E316" s="682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10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84"/>
      <c r="R316" s="684"/>
      <c r="S316" s="684"/>
      <c r="T316" s="685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504</v>
      </c>
      <c r="B317" s="54" t="s">
        <v>505</v>
      </c>
      <c r="C317" s="31">
        <v>4301031152</v>
      </c>
      <c r="D317" s="681">
        <v>4607091387285</v>
      </c>
      <c r="E317" s="682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147</v>
      </c>
      <c r="L317" s="32"/>
      <c r="M317" s="33" t="s">
        <v>68</v>
      </c>
      <c r="N317" s="33"/>
      <c r="O317" s="32">
        <v>40</v>
      </c>
      <c r="P317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84"/>
      <c r="R317" s="684"/>
      <c r="S317" s="684"/>
      <c r="T317" s="685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00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701"/>
      <c r="P318" s="677" t="s">
        <v>80</v>
      </c>
      <c r="Q318" s="678"/>
      <c r="R318" s="678"/>
      <c r="S318" s="678"/>
      <c r="T318" s="678"/>
      <c r="U318" s="678"/>
      <c r="V318" s="679"/>
      <c r="W318" s="37" t="s">
        <v>81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701"/>
      <c r="P319" s="677" t="s">
        <v>80</v>
      </c>
      <c r="Q319" s="678"/>
      <c r="R319" s="678"/>
      <c r="S319" s="678"/>
      <c r="T319" s="678"/>
      <c r="U319" s="678"/>
      <c r="V319" s="679"/>
      <c r="W319" s="37" t="s">
        <v>69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64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506</v>
      </c>
      <c r="B321" s="54" t="s">
        <v>507</v>
      </c>
      <c r="C321" s="31">
        <v>4301051100</v>
      </c>
      <c r="D321" s="681">
        <v>4607091387766</v>
      </c>
      <c r="E321" s="682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7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84"/>
      <c r="R321" s="684"/>
      <c r="S321" s="684"/>
      <c r="T321" s="685"/>
      <c r="U321" s="34"/>
      <c r="V321" s="34"/>
      <c r="W321" s="35" t="s">
        <v>69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4301051818</v>
      </c>
      <c r="D322" s="681">
        <v>4607091387957</v>
      </c>
      <c r="E322" s="682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88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84"/>
      <c r="R322" s="684"/>
      <c r="S322" s="684"/>
      <c r="T322" s="685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4301051819</v>
      </c>
      <c r="D323" s="681">
        <v>4607091387964</v>
      </c>
      <c r="E323" s="682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7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84"/>
      <c r="R323" s="684"/>
      <c r="S323" s="684"/>
      <c r="T323" s="685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515</v>
      </c>
      <c r="B324" s="54" t="s">
        <v>516</v>
      </c>
      <c r="C324" s="31">
        <v>4301051734</v>
      </c>
      <c r="D324" s="681">
        <v>4680115884588</v>
      </c>
      <c r="E324" s="682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84"/>
      <c r="R324" s="684"/>
      <c r="S324" s="684"/>
      <c r="T324" s="685"/>
      <c r="U324" s="34"/>
      <c r="V324" s="34"/>
      <c r="W324" s="35" t="s">
        <v>69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518</v>
      </c>
      <c r="B325" s="54" t="s">
        <v>519</v>
      </c>
      <c r="C325" s="31">
        <v>4301051578</v>
      </c>
      <c r="D325" s="681">
        <v>4607091387513</v>
      </c>
      <c r="E325" s="682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129</v>
      </c>
      <c r="N325" s="33"/>
      <c r="O325" s="32">
        <v>40</v>
      </c>
      <c r="P325" s="8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84"/>
      <c r="R325" s="684"/>
      <c r="S325" s="684"/>
      <c r="T325" s="685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00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701"/>
      <c r="P326" s="677" t="s">
        <v>80</v>
      </c>
      <c r="Q326" s="678"/>
      <c r="R326" s="678"/>
      <c r="S326" s="678"/>
      <c r="T326" s="678"/>
      <c r="U326" s="678"/>
      <c r="V326" s="679"/>
      <c r="W326" s="37" t="s">
        <v>81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701"/>
      <c r="P327" s="677" t="s">
        <v>80</v>
      </c>
      <c r="Q327" s="678"/>
      <c r="R327" s="678"/>
      <c r="S327" s="678"/>
      <c r="T327" s="678"/>
      <c r="U327" s="678"/>
      <c r="V327" s="679"/>
      <c r="W327" s="37" t="s">
        <v>69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170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customHeight="1" x14ac:dyDescent="0.25">
      <c r="A329" s="54" t="s">
        <v>521</v>
      </c>
      <c r="B329" s="54" t="s">
        <v>522</v>
      </c>
      <c r="C329" s="31">
        <v>4301060387</v>
      </c>
      <c r="D329" s="681">
        <v>4607091380880</v>
      </c>
      <c r="E329" s="682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10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84"/>
      <c r="R329" s="684"/>
      <c r="S329" s="684"/>
      <c r="T329" s="685"/>
      <c r="U329" s="34"/>
      <c r="V329" s="34"/>
      <c r="W329" s="35" t="s">
        <v>69</v>
      </c>
      <c r="X329" s="669">
        <v>30</v>
      </c>
      <c r="Y329" s="670">
        <f>IFERROR(IF(X329="",0,CEILING((X329/$H329),1)*$H329),"")</f>
        <v>33.6</v>
      </c>
      <c r="Z329" s="36">
        <f>IFERROR(IF(Y329=0,"",ROUNDUP(Y329/H329,0)*0.01898),"")</f>
        <v>7.5920000000000001E-2</v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31.853571428571428</v>
      </c>
      <c r="BN329" s="64">
        <f>IFERROR(Y329*I329/H329,"0")</f>
        <v>35.676000000000002</v>
      </c>
      <c r="BO329" s="64">
        <f>IFERROR(1/J329*(X329/H329),"0")</f>
        <v>5.5803571428571425E-2</v>
      </c>
      <c r="BP329" s="64">
        <f>IFERROR(1/J329*(Y329/H329),"0")</f>
        <v>6.25E-2</v>
      </c>
    </row>
    <row r="330" spans="1:68" ht="27" customHeight="1" x14ac:dyDescent="0.25">
      <c r="A330" s="54" t="s">
        <v>524</v>
      </c>
      <c r="B330" s="54" t="s">
        <v>525</v>
      </c>
      <c r="C330" s="31">
        <v>4301060406</v>
      </c>
      <c r="D330" s="681">
        <v>4607091384482</v>
      </c>
      <c r="E330" s="682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8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84"/>
      <c r="R330" s="684"/>
      <c r="S330" s="684"/>
      <c r="T330" s="685"/>
      <c r="U330" s="34"/>
      <c r="V330" s="34"/>
      <c r="W330" s="35" t="s">
        <v>69</v>
      </c>
      <c r="X330" s="669">
        <v>400</v>
      </c>
      <c r="Y330" s="670">
        <f>IFERROR(IF(X330="",0,CEILING((X330/$H330),1)*$H330),"")</f>
        <v>405.59999999999997</v>
      </c>
      <c r="Z330" s="36">
        <f>IFERROR(IF(Y330=0,"",ROUNDUP(Y330/H330,0)*0.01898),"")</f>
        <v>0.98696000000000006</v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426.6153846153847</v>
      </c>
      <c r="BN330" s="64">
        <f>IFERROR(Y330*I330/H330,"0")</f>
        <v>432.58800000000002</v>
      </c>
      <c r="BO330" s="64">
        <f>IFERROR(1/J330*(X330/H330),"0")</f>
        <v>0.80128205128205132</v>
      </c>
      <c r="BP330" s="64">
        <f>IFERROR(1/J330*(Y330/H330),"0")</f>
        <v>0.8125</v>
      </c>
    </row>
    <row r="331" spans="1:68" ht="16.5" customHeight="1" x14ac:dyDescent="0.25">
      <c r="A331" s="54" t="s">
        <v>527</v>
      </c>
      <c r="B331" s="54" t="s">
        <v>528</v>
      </c>
      <c r="C331" s="31">
        <v>4301060484</v>
      </c>
      <c r="D331" s="681">
        <v>4607091380897</v>
      </c>
      <c r="E331" s="682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129</v>
      </c>
      <c r="N331" s="33"/>
      <c r="O331" s="32">
        <v>30</v>
      </c>
      <c r="P331" s="101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84"/>
      <c r="R331" s="684"/>
      <c r="S331" s="684"/>
      <c r="T331" s="685"/>
      <c r="U331" s="34"/>
      <c r="V331" s="34"/>
      <c r="W331" s="35" t="s">
        <v>69</v>
      </c>
      <c r="X331" s="669">
        <v>20</v>
      </c>
      <c r="Y331" s="670">
        <f>IFERROR(IF(X331="",0,CEILING((X331/$H331),1)*$H331),"")</f>
        <v>25.200000000000003</v>
      </c>
      <c r="Z331" s="36">
        <f>IFERROR(IF(Y331=0,"",ROUNDUP(Y331/H331,0)*0.01898),"")</f>
        <v>5.6940000000000004E-2</v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21.235714285714284</v>
      </c>
      <c r="BN331" s="64">
        <f>IFERROR(Y331*I331/H331,"0")</f>
        <v>26.757000000000001</v>
      </c>
      <c r="BO331" s="64">
        <f>IFERROR(1/J331*(X331/H331),"0")</f>
        <v>3.7202380952380952E-2</v>
      </c>
      <c r="BP331" s="64">
        <f>IFERROR(1/J331*(Y331/H331),"0")</f>
        <v>4.6875E-2</v>
      </c>
    </row>
    <row r="332" spans="1:68" x14ac:dyDescent="0.2">
      <c r="A332" s="700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701"/>
      <c r="P332" s="677" t="s">
        <v>80</v>
      </c>
      <c r="Q332" s="678"/>
      <c r="R332" s="678"/>
      <c r="S332" s="678"/>
      <c r="T332" s="678"/>
      <c r="U332" s="678"/>
      <c r="V332" s="679"/>
      <c r="W332" s="37" t="s">
        <v>81</v>
      </c>
      <c r="X332" s="671">
        <f>IFERROR(X329/H329,"0")+IFERROR(X330/H330,"0")+IFERROR(X331/H331,"0")</f>
        <v>57.234432234432234</v>
      </c>
      <c r="Y332" s="671">
        <f>IFERROR(Y329/H329,"0")+IFERROR(Y330/H330,"0")+IFERROR(Y331/H331,"0")</f>
        <v>59</v>
      </c>
      <c r="Z332" s="671">
        <f>IFERROR(IF(Z329="",0,Z329),"0")+IFERROR(IF(Z330="",0,Z330),"0")+IFERROR(IF(Z331="",0,Z331),"0")</f>
        <v>1.11982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701"/>
      <c r="P333" s="677" t="s">
        <v>80</v>
      </c>
      <c r="Q333" s="678"/>
      <c r="R333" s="678"/>
      <c r="S333" s="678"/>
      <c r="T333" s="678"/>
      <c r="U333" s="678"/>
      <c r="V333" s="679"/>
      <c r="W333" s="37" t="s">
        <v>69</v>
      </c>
      <c r="X333" s="671">
        <f>IFERROR(SUM(X329:X331),"0")</f>
        <v>450</v>
      </c>
      <c r="Y333" s="671">
        <f>IFERROR(SUM(Y329:Y331),"0")</f>
        <v>464.4</v>
      </c>
      <c r="Z333" s="37"/>
      <c r="AA333" s="672"/>
      <c r="AB333" s="672"/>
      <c r="AC333" s="672"/>
    </row>
    <row r="334" spans="1:68" ht="14.25" hidden="1" customHeight="1" x14ac:dyDescent="0.25">
      <c r="A334" s="675" t="s">
        <v>82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530</v>
      </c>
      <c r="B335" s="54" t="s">
        <v>531</v>
      </c>
      <c r="C335" s="31">
        <v>4301032055</v>
      </c>
      <c r="D335" s="681">
        <v>4680115886476</v>
      </c>
      <c r="E335" s="682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808" t="s">
        <v>532</v>
      </c>
      <c r="Q335" s="684"/>
      <c r="R335" s="684"/>
      <c r="S335" s="684"/>
      <c r="T335" s="685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534</v>
      </c>
      <c r="B336" s="54" t="s">
        <v>535</v>
      </c>
      <c r="C336" s="31">
        <v>4301030232</v>
      </c>
      <c r="D336" s="681">
        <v>4607091388374</v>
      </c>
      <c r="E336" s="682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760" t="s">
        <v>536</v>
      </c>
      <c r="Q336" s="684"/>
      <c r="R336" s="684"/>
      <c r="S336" s="684"/>
      <c r="T336" s="685"/>
      <c r="U336" s="34"/>
      <c r="V336" s="34"/>
      <c r="W336" s="35" t="s">
        <v>69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4301032015</v>
      </c>
      <c r="D337" s="681">
        <v>4607091383102</v>
      </c>
      <c r="E337" s="682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98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84"/>
      <c r="R337" s="684"/>
      <c r="S337" s="684"/>
      <c r="T337" s="685"/>
      <c r="U337" s="34"/>
      <c r="V337" s="34"/>
      <c r="W337" s="35" t="s">
        <v>69</v>
      </c>
      <c r="X337" s="669">
        <v>17</v>
      </c>
      <c r="Y337" s="670">
        <f>IFERROR(IF(X337="",0,CEILING((X337/$H337),1)*$H337),"")</f>
        <v>17.849999999999998</v>
      </c>
      <c r="Z337" s="36">
        <f>IFERROR(IF(Y337=0,"",ROUNDUP(Y337/H337,0)*0.00651),"")</f>
        <v>4.5569999999999999E-2</v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19.700000000000003</v>
      </c>
      <c r="BN337" s="64">
        <f>IFERROR(Y337*I337/H337,"0")</f>
        <v>20.684999999999999</v>
      </c>
      <c r="BO337" s="64">
        <f>IFERROR(1/J337*(X337/H337),"0")</f>
        <v>3.6630036630036632E-2</v>
      </c>
      <c r="BP337" s="64">
        <f>IFERROR(1/J337*(Y337/H337),"0")</f>
        <v>3.8461538461538464E-2</v>
      </c>
    </row>
    <row r="338" spans="1:68" ht="27" customHeight="1" x14ac:dyDescent="0.25">
      <c r="A338" s="54" t="s">
        <v>541</v>
      </c>
      <c r="B338" s="54" t="s">
        <v>542</v>
      </c>
      <c r="C338" s="31">
        <v>4301030233</v>
      </c>
      <c r="D338" s="681">
        <v>4607091388404</v>
      </c>
      <c r="E338" s="682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6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84"/>
      <c r="R338" s="684"/>
      <c r="S338" s="684"/>
      <c r="T338" s="685"/>
      <c r="U338" s="34"/>
      <c r="V338" s="34"/>
      <c r="W338" s="35" t="s">
        <v>69</v>
      </c>
      <c r="X338" s="669">
        <v>102</v>
      </c>
      <c r="Y338" s="670">
        <f>IFERROR(IF(X338="",0,CEILING((X338/$H338),1)*$H338),"")</f>
        <v>102</v>
      </c>
      <c r="Z338" s="36">
        <f>IFERROR(IF(Y338=0,"",ROUNDUP(Y338/H338,0)*0.00651),"")</f>
        <v>0.26040000000000002</v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115.2</v>
      </c>
      <c r="BN338" s="64">
        <f>IFERROR(Y338*I338/H338,"0")</f>
        <v>115.2</v>
      </c>
      <c r="BO338" s="64">
        <f>IFERROR(1/J338*(X338/H338),"0")</f>
        <v>0.2197802197802198</v>
      </c>
      <c r="BP338" s="64">
        <f>IFERROR(1/J338*(Y338/H338),"0")</f>
        <v>0.2197802197802198</v>
      </c>
    </row>
    <row r="339" spans="1:68" x14ac:dyDescent="0.2">
      <c r="A339" s="700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701"/>
      <c r="P339" s="677" t="s">
        <v>80</v>
      </c>
      <c r="Q339" s="678"/>
      <c r="R339" s="678"/>
      <c r="S339" s="678"/>
      <c r="T339" s="678"/>
      <c r="U339" s="678"/>
      <c r="V339" s="679"/>
      <c r="W339" s="37" t="s">
        <v>81</v>
      </c>
      <c r="X339" s="671">
        <f>IFERROR(X335/H335,"0")+IFERROR(X336/H336,"0")+IFERROR(X337/H337,"0")+IFERROR(X338/H338,"0")</f>
        <v>46.666666666666664</v>
      </c>
      <c r="Y339" s="671">
        <f>IFERROR(Y335/H335,"0")+IFERROR(Y336/H336,"0")+IFERROR(Y337/H337,"0")+IFERROR(Y338/H338,"0")</f>
        <v>47</v>
      </c>
      <c r="Z339" s="671">
        <f>IFERROR(IF(Z335="",0,Z335),"0")+IFERROR(IF(Z336="",0,Z336),"0")+IFERROR(IF(Z337="",0,Z337),"0")+IFERROR(IF(Z338="",0,Z338),"0")</f>
        <v>0.30597000000000002</v>
      </c>
      <c r="AA339" s="672"/>
      <c r="AB339" s="672"/>
      <c r="AC339" s="672"/>
    </row>
    <row r="340" spans="1:68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701"/>
      <c r="P340" s="677" t="s">
        <v>80</v>
      </c>
      <c r="Q340" s="678"/>
      <c r="R340" s="678"/>
      <c r="S340" s="678"/>
      <c r="T340" s="678"/>
      <c r="U340" s="678"/>
      <c r="V340" s="679"/>
      <c r="W340" s="37" t="s">
        <v>69</v>
      </c>
      <c r="X340" s="671">
        <f>IFERROR(SUM(X335:X338),"0")</f>
        <v>119</v>
      </c>
      <c r="Y340" s="671">
        <f>IFERROR(SUM(Y335:Y338),"0")</f>
        <v>119.85</v>
      </c>
      <c r="Z340" s="37"/>
      <c r="AA340" s="672"/>
      <c r="AB340" s="672"/>
      <c r="AC340" s="672"/>
    </row>
    <row r="341" spans="1:68" ht="14.25" hidden="1" customHeight="1" x14ac:dyDescent="0.25">
      <c r="A341" s="675" t="s">
        <v>543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544</v>
      </c>
      <c r="B342" s="54" t="s">
        <v>545</v>
      </c>
      <c r="C342" s="31">
        <v>4301180007</v>
      </c>
      <c r="D342" s="681">
        <v>4680115881808</v>
      </c>
      <c r="E342" s="682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84"/>
      <c r="R342" s="684"/>
      <c r="S342" s="684"/>
      <c r="T342" s="685"/>
      <c r="U342" s="34"/>
      <c r="V342" s="34"/>
      <c r="W342" s="35" t="s">
        <v>69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548</v>
      </c>
      <c r="B343" s="54" t="s">
        <v>549</v>
      </c>
      <c r="C343" s="31">
        <v>4301180006</v>
      </c>
      <c r="D343" s="681">
        <v>4680115881822</v>
      </c>
      <c r="E343" s="682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8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84"/>
      <c r="R343" s="684"/>
      <c r="S343" s="684"/>
      <c r="T343" s="685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550</v>
      </c>
      <c r="B344" s="54" t="s">
        <v>551</v>
      </c>
      <c r="C344" s="31">
        <v>4301180001</v>
      </c>
      <c r="D344" s="681">
        <v>4680115880016</v>
      </c>
      <c r="E344" s="682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84"/>
      <c r="R344" s="684"/>
      <c r="S344" s="684"/>
      <c r="T344" s="685"/>
      <c r="U344" s="34"/>
      <c r="V344" s="34"/>
      <c r="W344" s="35" t="s">
        <v>69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700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701"/>
      <c r="P345" s="677" t="s">
        <v>80</v>
      </c>
      <c r="Q345" s="678"/>
      <c r="R345" s="678"/>
      <c r="S345" s="678"/>
      <c r="T345" s="678"/>
      <c r="U345" s="678"/>
      <c r="V345" s="679"/>
      <c r="W345" s="37" t="s">
        <v>81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701"/>
      <c r="P346" s="677" t="s">
        <v>80</v>
      </c>
      <c r="Q346" s="678"/>
      <c r="R346" s="678"/>
      <c r="S346" s="678"/>
      <c r="T346" s="678"/>
      <c r="U346" s="678"/>
      <c r="V346" s="679"/>
      <c r="W346" s="37" t="s">
        <v>69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680" t="s">
        <v>552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144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553</v>
      </c>
      <c r="B349" s="54" t="s">
        <v>554</v>
      </c>
      <c r="C349" s="31">
        <v>4301031066</v>
      </c>
      <c r="D349" s="681">
        <v>4607091383836</v>
      </c>
      <c r="E349" s="682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7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84"/>
      <c r="R349" s="684"/>
      <c r="S349" s="684"/>
      <c r="T349" s="685"/>
      <c r="U349" s="34"/>
      <c r="V349" s="34"/>
      <c r="W349" s="35" t="s">
        <v>69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00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701"/>
      <c r="P350" s="677" t="s">
        <v>80</v>
      </c>
      <c r="Q350" s="678"/>
      <c r="R350" s="678"/>
      <c r="S350" s="678"/>
      <c r="T350" s="678"/>
      <c r="U350" s="678"/>
      <c r="V350" s="679"/>
      <c r="W350" s="37" t="s">
        <v>81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701"/>
      <c r="P351" s="677" t="s">
        <v>80</v>
      </c>
      <c r="Q351" s="678"/>
      <c r="R351" s="678"/>
      <c r="S351" s="678"/>
      <c r="T351" s="678"/>
      <c r="U351" s="678"/>
      <c r="V351" s="679"/>
      <c r="W351" s="37" t="s">
        <v>69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64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556</v>
      </c>
      <c r="B353" s="54" t="s">
        <v>557</v>
      </c>
      <c r="C353" s="31">
        <v>4301051489</v>
      </c>
      <c r="D353" s="681">
        <v>4607091387919</v>
      </c>
      <c r="E353" s="682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129</v>
      </c>
      <c r="N353" s="33"/>
      <c r="O353" s="32">
        <v>45</v>
      </c>
      <c r="P353" s="9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84"/>
      <c r="R353" s="684"/>
      <c r="S353" s="684"/>
      <c r="T353" s="685"/>
      <c r="U353" s="34"/>
      <c r="V353" s="34"/>
      <c r="W353" s="35" t="s">
        <v>69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559</v>
      </c>
      <c r="B354" s="54" t="s">
        <v>560</v>
      </c>
      <c r="C354" s="31">
        <v>4301051461</v>
      </c>
      <c r="D354" s="681">
        <v>4680115883604</v>
      </c>
      <c r="E354" s="682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76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84"/>
      <c r="R354" s="684"/>
      <c r="S354" s="684"/>
      <c r="T354" s="685"/>
      <c r="U354" s="34"/>
      <c r="V354" s="34"/>
      <c r="W354" s="35" t="s">
        <v>69</v>
      </c>
      <c r="X354" s="669">
        <v>210</v>
      </c>
      <c r="Y354" s="670">
        <f>IFERROR(IF(X354="",0,CEILING((X354/$H354),1)*$H354),"")</f>
        <v>210</v>
      </c>
      <c r="Z354" s="36">
        <f>IFERROR(IF(Y354=0,"",ROUNDUP(Y354/H354,0)*0.00651),"")</f>
        <v>0.65100000000000002</v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235.19999999999996</v>
      </c>
      <c r="BN354" s="64">
        <f>IFERROR(Y354*I354/H354,"0")</f>
        <v>235.19999999999996</v>
      </c>
      <c r="BO354" s="64">
        <f>IFERROR(1/J354*(X354/H354),"0")</f>
        <v>0.5494505494505495</v>
      </c>
      <c r="BP354" s="64">
        <f>IFERROR(1/J354*(Y354/H354),"0")</f>
        <v>0.5494505494505495</v>
      </c>
    </row>
    <row r="355" spans="1:68" ht="27" customHeight="1" x14ac:dyDescent="0.25">
      <c r="A355" s="54" t="s">
        <v>562</v>
      </c>
      <c r="B355" s="54" t="s">
        <v>563</v>
      </c>
      <c r="C355" s="31">
        <v>4301051864</v>
      </c>
      <c r="D355" s="681">
        <v>4680115883567</v>
      </c>
      <c r="E355" s="682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129</v>
      </c>
      <c r="N355" s="33"/>
      <c r="O355" s="32">
        <v>40</v>
      </c>
      <c r="P355" s="7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84"/>
      <c r="R355" s="684"/>
      <c r="S355" s="684"/>
      <c r="T355" s="685"/>
      <c r="U355" s="34"/>
      <c r="V355" s="34"/>
      <c r="W355" s="35" t="s">
        <v>69</v>
      </c>
      <c r="X355" s="669">
        <v>560</v>
      </c>
      <c r="Y355" s="670">
        <f>IFERROR(IF(X355="",0,CEILING((X355/$H355),1)*$H355),"")</f>
        <v>560.70000000000005</v>
      </c>
      <c r="Z355" s="36">
        <f>IFERROR(IF(Y355=0,"",ROUNDUP(Y355/H355,0)*0.00651),"")</f>
        <v>1.73817</v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623.99999999999989</v>
      </c>
      <c r="BN355" s="64">
        <f>IFERROR(Y355*I355/H355,"0")</f>
        <v>624.78</v>
      </c>
      <c r="BO355" s="64">
        <f>IFERROR(1/J355*(X355/H355),"0")</f>
        <v>1.4652014652014651</v>
      </c>
      <c r="BP355" s="64">
        <f>IFERROR(1/J355*(Y355/H355),"0")</f>
        <v>1.4670329670329672</v>
      </c>
    </row>
    <row r="356" spans="1:68" x14ac:dyDescent="0.2">
      <c r="A356" s="700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701"/>
      <c r="P356" s="677" t="s">
        <v>80</v>
      </c>
      <c r="Q356" s="678"/>
      <c r="R356" s="678"/>
      <c r="S356" s="678"/>
      <c r="T356" s="678"/>
      <c r="U356" s="678"/>
      <c r="V356" s="679"/>
      <c r="W356" s="37" t="s">
        <v>81</v>
      </c>
      <c r="X356" s="671">
        <f>IFERROR(X353/H353,"0")+IFERROR(X354/H354,"0")+IFERROR(X355/H355,"0")</f>
        <v>366.66666666666663</v>
      </c>
      <c r="Y356" s="671">
        <f>IFERROR(Y353/H353,"0")+IFERROR(Y354/H354,"0")+IFERROR(Y355/H355,"0")</f>
        <v>367</v>
      </c>
      <c r="Z356" s="671">
        <f>IFERROR(IF(Z353="",0,Z353),"0")+IFERROR(IF(Z354="",0,Z354),"0")+IFERROR(IF(Z355="",0,Z355),"0")</f>
        <v>2.38917</v>
      </c>
      <c r="AA356" s="672"/>
      <c r="AB356" s="672"/>
      <c r="AC356" s="672"/>
    </row>
    <row r="357" spans="1:68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701"/>
      <c r="P357" s="677" t="s">
        <v>80</v>
      </c>
      <c r="Q357" s="678"/>
      <c r="R357" s="678"/>
      <c r="S357" s="678"/>
      <c r="T357" s="678"/>
      <c r="U357" s="678"/>
      <c r="V357" s="679"/>
      <c r="W357" s="37" t="s">
        <v>69</v>
      </c>
      <c r="X357" s="671">
        <f>IFERROR(SUM(X353:X355),"0")</f>
        <v>770</v>
      </c>
      <c r="Y357" s="671">
        <f>IFERROR(SUM(Y353:Y355),"0")</f>
        <v>770.7</v>
      </c>
      <c r="Z357" s="37"/>
      <c r="AA357" s="672"/>
      <c r="AB357" s="672"/>
      <c r="AC357" s="672"/>
    </row>
    <row r="358" spans="1:68" ht="27.75" hidden="1" customHeight="1" x14ac:dyDescent="0.2">
      <c r="A358" s="783" t="s">
        <v>565</v>
      </c>
      <c r="B358" s="784"/>
      <c r="C358" s="784"/>
      <c r="D358" s="784"/>
      <c r="E358" s="784"/>
      <c r="F358" s="784"/>
      <c r="G358" s="784"/>
      <c r="H358" s="784"/>
      <c r="I358" s="784"/>
      <c r="J358" s="784"/>
      <c r="K358" s="784"/>
      <c r="L358" s="784"/>
      <c r="M358" s="784"/>
      <c r="N358" s="784"/>
      <c r="O358" s="784"/>
      <c r="P358" s="784"/>
      <c r="Q358" s="784"/>
      <c r="R358" s="784"/>
      <c r="S358" s="784"/>
      <c r="T358" s="784"/>
      <c r="U358" s="784"/>
      <c r="V358" s="784"/>
      <c r="W358" s="784"/>
      <c r="X358" s="784"/>
      <c r="Y358" s="784"/>
      <c r="Z358" s="784"/>
      <c r="AA358" s="48"/>
      <c r="AB358" s="48"/>
      <c r="AC358" s="48"/>
    </row>
    <row r="359" spans="1:68" ht="16.5" hidden="1" customHeight="1" x14ac:dyDescent="0.25">
      <c r="A359" s="680" t="s">
        <v>566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90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567</v>
      </c>
      <c r="B361" s="54" t="s">
        <v>568</v>
      </c>
      <c r="C361" s="31">
        <v>4301011946</v>
      </c>
      <c r="D361" s="681">
        <v>4680115884847</v>
      </c>
      <c r="E361" s="682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381</v>
      </c>
      <c r="N361" s="33"/>
      <c r="O361" s="32">
        <v>60</v>
      </c>
      <c r="P361" s="9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84"/>
      <c r="R361" s="684"/>
      <c r="S361" s="684"/>
      <c r="T361" s="685"/>
      <c r="U361" s="34"/>
      <c r="V361" s="34"/>
      <c r="W361" s="35" t="s">
        <v>69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567</v>
      </c>
      <c r="B362" s="54" t="s">
        <v>570</v>
      </c>
      <c r="C362" s="31">
        <v>4301011869</v>
      </c>
      <c r="D362" s="681">
        <v>4680115884847</v>
      </c>
      <c r="E362" s="682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102</v>
      </c>
      <c r="M362" s="33" t="s">
        <v>68</v>
      </c>
      <c r="N362" s="33"/>
      <c r="O362" s="32">
        <v>60</v>
      </c>
      <c r="P362" s="7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84"/>
      <c r="R362" s="684"/>
      <c r="S362" s="684"/>
      <c r="T362" s="685"/>
      <c r="U362" s="34"/>
      <c r="V362" s="34"/>
      <c r="W362" s="35" t="s">
        <v>69</v>
      </c>
      <c r="X362" s="669">
        <v>700</v>
      </c>
      <c r="Y362" s="670">
        <f t="shared" si="52"/>
        <v>705</v>
      </c>
      <c r="Z362" s="36">
        <f>IFERROR(IF(Y362=0,"",ROUNDUP(Y362/H362,0)*0.02175),"")</f>
        <v>1.0222499999999999</v>
      </c>
      <c r="AA362" s="56"/>
      <c r="AB362" s="57"/>
      <c r="AC362" s="417" t="s">
        <v>571</v>
      </c>
      <c r="AG362" s="64"/>
      <c r="AJ362" s="68" t="s">
        <v>104</v>
      </c>
      <c r="AK362" s="68">
        <v>720</v>
      </c>
      <c r="BB362" s="418" t="s">
        <v>1</v>
      </c>
      <c r="BM362" s="64">
        <f t="shared" si="53"/>
        <v>722.4</v>
      </c>
      <c r="BN362" s="64">
        <f t="shared" si="54"/>
        <v>727.56</v>
      </c>
      <c r="BO362" s="64">
        <f t="shared" si="55"/>
        <v>0.9722222222222221</v>
      </c>
      <c r="BP362" s="64">
        <f t="shared" si="56"/>
        <v>0.97916666666666663</v>
      </c>
    </row>
    <row r="363" spans="1:68" ht="27" hidden="1" customHeight="1" x14ac:dyDescent="0.25">
      <c r="A363" s="54" t="s">
        <v>572</v>
      </c>
      <c r="B363" s="54" t="s">
        <v>573</v>
      </c>
      <c r="C363" s="31">
        <v>4301011947</v>
      </c>
      <c r="D363" s="681">
        <v>4680115884854</v>
      </c>
      <c r="E363" s="682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381</v>
      </c>
      <c r="N363" s="33"/>
      <c r="O363" s="32">
        <v>60</v>
      </c>
      <c r="P363" s="68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84"/>
      <c r="R363" s="684"/>
      <c r="S363" s="684"/>
      <c r="T363" s="685"/>
      <c r="U363" s="34"/>
      <c r="V363" s="34"/>
      <c r="W363" s="35" t="s">
        <v>69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572</v>
      </c>
      <c r="B364" s="54" t="s">
        <v>574</v>
      </c>
      <c r="C364" s="31">
        <v>4301011870</v>
      </c>
      <c r="D364" s="681">
        <v>4680115884854</v>
      </c>
      <c r="E364" s="682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102</v>
      </c>
      <c r="M364" s="33" t="s">
        <v>68</v>
      </c>
      <c r="N364" s="33"/>
      <c r="O364" s="32">
        <v>60</v>
      </c>
      <c r="P364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84"/>
      <c r="R364" s="684"/>
      <c r="S364" s="684"/>
      <c r="T364" s="685"/>
      <c r="U364" s="34"/>
      <c r="V364" s="34"/>
      <c r="W364" s="35" t="s">
        <v>69</v>
      </c>
      <c r="X364" s="669">
        <v>500</v>
      </c>
      <c r="Y364" s="670">
        <f t="shared" si="52"/>
        <v>510</v>
      </c>
      <c r="Z364" s="36">
        <f>IFERROR(IF(Y364=0,"",ROUNDUP(Y364/H364,0)*0.02175),"")</f>
        <v>0.73949999999999994</v>
      </c>
      <c r="AA364" s="56"/>
      <c r="AB364" s="57"/>
      <c r="AC364" s="421" t="s">
        <v>575</v>
      </c>
      <c r="AG364" s="64"/>
      <c r="AJ364" s="68" t="s">
        <v>104</v>
      </c>
      <c r="AK364" s="68">
        <v>720</v>
      </c>
      <c r="BB364" s="422" t="s">
        <v>1</v>
      </c>
      <c r="BM364" s="64">
        <f t="shared" si="53"/>
        <v>516</v>
      </c>
      <c r="BN364" s="64">
        <f t="shared" si="54"/>
        <v>526.32000000000005</v>
      </c>
      <c r="BO364" s="64">
        <f t="shared" si="55"/>
        <v>0.69444444444444442</v>
      </c>
      <c r="BP364" s="64">
        <f t="shared" si="56"/>
        <v>0.70833333333333326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4301011832</v>
      </c>
      <c r="D365" s="681">
        <v>4607091383997</v>
      </c>
      <c r="E365" s="682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129</v>
      </c>
      <c r="N365" s="33"/>
      <c r="O365" s="32">
        <v>60</v>
      </c>
      <c r="P365" s="6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84"/>
      <c r="R365" s="684"/>
      <c r="S365" s="684"/>
      <c r="T365" s="685"/>
      <c r="U365" s="34"/>
      <c r="V365" s="34"/>
      <c r="W365" s="35" t="s">
        <v>69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4301011943</v>
      </c>
      <c r="D366" s="681">
        <v>4680115884830</v>
      </c>
      <c r="E366" s="682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381</v>
      </c>
      <c r="N366" s="33"/>
      <c r="O366" s="32">
        <v>60</v>
      </c>
      <c r="P366" s="10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84"/>
      <c r="R366" s="684"/>
      <c r="S366" s="684"/>
      <c r="T366" s="685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579</v>
      </c>
      <c r="B367" s="54" t="s">
        <v>581</v>
      </c>
      <c r="C367" s="31">
        <v>4301011867</v>
      </c>
      <c r="D367" s="681">
        <v>4680115884830</v>
      </c>
      <c r="E367" s="682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102</v>
      </c>
      <c r="M367" s="33" t="s">
        <v>68</v>
      </c>
      <c r="N367" s="33"/>
      <c r="O367" s="32">
        <v>60</v>
      </c>
      <c r="P367" s="7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84"/>
      <c r="R367" s="684"/>
      <c r="S367" s="684"/>
      <c r="T367" s="685"/>
      <c r="U367" s="34"/>
      <c r="V367" s="34"/>
      <c r="W367" s="35" t="s">
        <v>69</v>
      </c>
      <c r="X367" s="669">
        <v>500</v>
      </c>
      <c r="Y367" s="670">
        <f t="shared" si="52"/>
        <v>510</v>
      </c>
      <c r="Z367" s="36">
        <f>IFERROR(IF(Y367=0,"",ROUNDUP(Y367/H367,0)*0.02175),"")</f>
        <v>0.73949999999999994</v>
      </c>
      <c r="AA367" s="56"/>
      <c r="AB367" s="57"/>
      <c r="AC367" s="427" t="s">
        <v>582</v>
      </c>
      <c r="AG367" s="64"/>
      <c r="AJ367" s="68" t="s">
        <v>104</v>
      </c>
      <c r="AK367" s="68">
        <v>720</v>
      </c>
      <c r="BB367" s="428" t="s">
        <v>1</v>
      </c>
      <c r="BM367" s="64">
        <f t="shared" si="53"/>
        <v>516</v>
      </c>
      <c r="BN367" s="64">
        <f t="shared" si="54"/>
        <v>526.32000000000005</v>
      </c>
      <c r="BO367" s="64">
        <f t="shared" si="55"/>
        <v>0.69444444444444442</v>
      </c>
      <c r="BP367" s="64">
        <f t="shared" si="56"/>
        <v>0.70833333333333326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4301011433</v>
      </c>
      <c r="D368" s="681">
        <v>4680115882638</v>
      </c>
      <c r="E368" s="682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6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84"/>
      <c r="R368" s="684"/>
      <c r="S368" s="684"/>
      <c r="T368" s="685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586</v>
      </c>
      <c r="B369" s="54" t="s">
        <v>587</v>
      </c>
      <c r="C369" s="31">
        <v>4301011952</v>
      </c>
      <c r="D369" s="681">
        <v>4680115884922</v>
      </c>
      <c r="E369" s="682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7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84"/>
      <c r="R369" s="684"/>
      <c r="S369" s="684"/>
      <c r="T369" s="685"/>
      <c r="U369" s="34"/>
      <c r="V369" s="34"/>
      <c r="W369" s="35" t="s">
        <v>69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588</v>
      </c>
      <c r="B370" s="54" t="s">
        <v>589</v>
      </c>
      <c r="C370" s="31">
        <v>4301011868</v>
      </c>
      <c r="D370" s="681">
        <v>4680115884861</v>
      </c>
      <c r="E370" s="682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7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84"/>
      <c r="R370" s="684"/>
      <c r="S370" s="684"/>
      <c r="T370" s="685"/>
      <c r="U370" s="34"/>
      <c r="V370" s="34"/>
      <c r="W370" s="35" t="s">
        <v>69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00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701"/>
      <c r="P371" s="677" t="s">
        <v>80</v>
      </c>
      <c r="Q371" s="678"/>
      <c r="R371" s="678"/>
      <c r="S371" s="678"/>
      <c r="T371" s="678"/>
      <c r="U371" s="678"/>
      <c r="V371" s="679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113.33333333333334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115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2.5012499999999998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701"/>
      <c r="P372" s="677" t="s">
        <v>80</v>
      </c>
      <c r="Q372" s="678"/>
      <c r="R372" s="678"/>
      <c r="S372" s="678"/>
      <c r="T372" s="678"/>
      <c r="U372" s="678"/>
      <c r="V372" s="679"/>
      <c r="W372" s="37" t="s">
        <v>69</v>
      </c>
      <c r="X372" s="671">
        <f>IFERROR(SUM(X361:X370),"0")</f>
        <v>1700</v>
      </c>
      <c r="Y372" s="671">
        <f>IFERROR(SUM(Y361:Y370),"0")</f>
        <v>1725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133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590</v>
      </c>
      <c r="B374" s="54" t="s">
        <v>591</v>
      </c>
      <c r="C374" s="31">
        <v>4301020178</v>
      </c>
      <c r="D374" s="681">
        <v>4607091383980</v>
      </c>
      <c r="E374" s="682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102</v>
      </c>
      <c r="M374" s="33" t="s">
        <v>94</v>
      </c>
      <c r="N374" s="33"/>
      <c r="O374" s="32">
        <v>50</v>
      </c>
      <c r="P374" s="9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84"/>
      <c r="R374" s="684"/>
      <c r="S374" s="684"/>
      <c r="T374" s="685"/>
      <c r="U374" s="34"/>
      <c r="V374" s="34"/>
      <c r="W374" s="35" t="s">
        <v>69</v>
      </c>
      <c r="X374" s="669">
        <v>500</v>
      </c>
      <c r="Y374" s="670">
        <f>IFERROR(IF(X374="",0,CEILING((X374/$H374),1)*$H374),"")</f>
        <v>510</v>
      </c>
      <c r="Z374" s="36">
        <f>IFERROR(IF(Y374=0,"",ROUNDUP(Y374/H374,0)*0.02175),"")</f>
        <v>0.73949999999999994</v>
      </c>
      <c r="AA374" s="56"/>
      <c r="AB374" s="57"/>
      <c r="AC374" s="435" t="s">
        <v>592</v>
      </c>
      <c r="AG374" s="64"/>
      <c r="AJ374" s="68" t="s">
        <v>104</v>
      </c>
      <c r="AK374" s="68">
        <v>720</v>
      </c>
      <c r="BB374" s="436" t="s">
        <v>1</v>
      </c>
      <c r="BM374" s="64">
        <f>IFERROR(X374*I374/H374,"0")</f>
        <v>516</v>
      </c>
      <c r="BN374" s="64">
        <f>IFERROR(Y374*I374/H374,"0")</f>
        <v>526.32000000000005</v>
      </c>
      <c r="BO374" s="64">
        <f>IFERROR(1/J374*(X374/H374),"0")</f>
        <v>0.69444444444444442</v>
      </c>
      <c r="BP374" s="64">
        <f>IFERROR(1/J374*(Y374/H374),"0")</f>
        <v>0.70833333333333326</v>
      </c>
    </row>
    <row r="375" spans="1:68" ht="27" hidden="1" customHeight="1" x14ac:dyDescent="0.25">
      <c r="A375" s="54" t="s">
        <v>593</v>
      </c>
      <c r="B375" s="54" t="s">
        <v>594</v>
      </c>
      <c r="C375" s="31">
        <v>4301020179</v>
      </c>
      <c r="D375" s="681">
        <v>4607091384178</v>
      </c>
      <c r="E375" s="682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84"/>
      <c r="R375" s="684"/>
      <c r="S375" s="684"/>
      <c r="T375" s="685"/>
      <c r="U375" s="34"/>
      <c r="V375" s="34"/>
      <c r="W375" s="35" t="s">
        <v>69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00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701"/>
      <c r="P376" s="677" t="s">
        <v>80</v>
      </c>
      <c r="Q376" s="678"/>
      <c r="R376" s="678"/>
      <c r="S376" s="678"/>
      <c r="T376" s="678"/>
      <c r="U376" s="678"/>
      <c r="V376" s="679"/>
      <c r="W376" s="37" t="s">
        <v>81</v>
      </c>
      <c r="X376" s="671">
        <f>IFERROR(X374/H374,"0")+IFERROR(X375/H375,"0")</f>
        <v>33.333333333333336</v>
      </c>
      <c r="Y376" s="671">
        <f>IFERROR(Y374/H374,"0")+IFERROR(Y375/H375,"0")</f>
        <v>34</v>
      </c>
      <c r="Z376" s="671">
        <f>IFERROR(IF(Z374="",0,Z374),"0")+IFERROR(IF(Z375="",0,Z375),"0")</f>
        <v>0.73949999999999994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701"/>
      <c r="P377" s="677" t="s">
        <v>80</v>
      </c>
      <c r="Q377" s="678"/>
      <c r="R377" s="678"/>
      <c r="S377" s="678"/>
      <c r="T377" s="678"/>
      <c r="U377" s="678"/>
      <c r="V377" s="679"/>
      <c r="W377" s="37" t="s">
        <v>69</v>
      </c>
      <c r="X377" s="671">
        <f>IFERROR(SUM(X374:X375),"0")</f>
        <v>500</v>
      </c>
      <c r="Y377" s="671">
        <f>IFERROR(SUM(Y374:Y375),"0")</f>
        <v>510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64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595</v>
      </c>
      <c r="B379" s="54" t="s">
        <v>596</v>
      </c>
      <c r="C379" s="31">
        <v>4301051903</v>
      </c>
      <c r="D379" s="681">
        <v>4607091383928</v>
      </c>
      <c r="E379" s="682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1038" t="s">
        <v>597</v>
      </c>
      <c r="Q379" s="684"/>
      <c r="R379" s="684"/>
      <c r="S379" s="684"/>
      <c r="T379" s="685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599</v>
      </c>
      <c r="B380" s="54" t="s">
        <v>600</v>
      </c>
      <c r="C380" s="31">
        <v>4301051897</v>
      </c>
      <c r="D380" s="681">
        <v>4607091384260</v>
      </c>
      <c r="E380" s="682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71" t="s">
        <v>601</v>
      </c>
      <c r="Q380" s="684"/>
      <c r="R380" s="684"/>
      <c r="S380" s="684"/>
      <c r="T380" s="685"/>
      <c r="U380" s="34"/>
      <c r="V380" s="34"/>
      <c r="W380" s="35" t="s">
        <v>69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700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701"/>
      <c r="P381" s="677" t="s">
        <v>80</v>
      </c>
      <c r="Q381" s="678"/>
      <c r="R381" s="678"/>
      <c r="S381" s="678"/>
      <c r="T381" s="678"/>
      <c r="U381" s="678"/>
      <c r="V381" s="679"/>
      <c r="W381" s="37" t="s">
        <v>81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701"/>
      <c r="P382" s="677" t="s">
        <v>80</v>
      </c>
      <c r="Q382" s="678"/>
      <c r="R382" s="678"/>
      <c r="S382" s="678"/>
      <c r="T382" s="678"/>
      <c r="U382" s="678"/>
      <c r="V382" s="679"/>
      <c r="W382" s="37" t="s">
        <v>69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170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customHeight="1" x14ac:dyDescent="0.25">
      <c r="A384" s="54" t="s">
        <v>603</v>
      </c>
      <c r="B384" s="54" t="s">
        <v>604</v>
      </c>
      <c r="C384" s="31">
        <v>4301060439</v>
      </c>
      <c r="D384" s="681">
        <v>4607091384673</v>
      </c>
      <c r="E384" s="682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1060" t="s">
        <v>605</v>
      </c>
      <c r="Q384" s="684"/>
      <c r="R384" s="684"/>
      <c r="S384" s="684"/>
      <c r="T384" s="685"/>
      <c r="U384" s="34"/>
      <c r="V384" s="34"/>
      <c r="W384" s="35" t="s">
        <v>69</v>
      </c>
      <c r="X384" s="669">
        <v>40</v>
      </c>
      <c r="Y384" s="670">
        <f>IFERROR(IF(X384="",0,CEILING((X384/$H384),1)*$H384),"")</f>
        <v>45</v>
      </c>
      <c r="Z384" s="36">
        <f>IFERROR(IF(Y384=0,"",ROUNDUP(Y384/H384,0)*0.01898),"")</f>
        <v>9.4899999999999998E-2</v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42.306666666666665</v>
      </c>
      <c r="BN384" s="64">
        <f>IFERROR(Y384*I384/H384,"0")</f>
        <v>47.594999999999999</v>
      </c>
      <c r="BO384" s="64">
        <f>IFERROR(1/J384*(X384/H384),"0")</f>
        <v>6.9444444444444448E-2</v>
      </c>
      <c r="BP384" s="64">
        <f>IFERROR(1/J384*(Y384/H384),"0")</f>
        <v>7.8125E-2</v>
      </c>
    </row>
    <row r="385" spans="1:68" x14ac:dyDescent="0.2">
      <c r="A385" s="700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701"/>
      <c r="P385" s="677" t="s">
        <v>80</v>
      </c>
      <c r="Q385" s="678"/>
      <c r="R385" s="678"/>
      <c r="S385" s="678"/>
      <c r="T385" s="678"/>
      <c r="U385" s="678"/>
      <c r="V385" s="679"/>
      <c r="W385" s="37" t="s">
        <v>81</v>
      </c>
      <c r="X385" s="671">
        <f>IFERROR(X384/H384,"0")</f>
        <v>4.4444444444444446</v>
      </c>
      <c r="Y385" s="671">
        <f>IFERROR(Y384/H384,"0")</f>
        <v>5</v>
      </c>
      <c r="Z385" s="671">
        <f>IFERROR(IF(Z384="",0,Z384),"0")</f>
        <v>9.4899999999999998E-2</v>
      </c>
      <c r="AA385" s="672"/>
      <c r="AB385" s="672"/>
      <c r="AC385" s="672"/>
    </row>
    <row r="386" spans="1:68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701"/>
      <c r="P386" s="677" t="s">
        <v>80</v>
      </c>
      <c r="Q386" s="678"/>
      <c r="R386" s="678"/>
      <c r="S386" s="678"/>
      <c r="T386" s="678"/>
      <c r="U386" s="678"/>
      <c r="V386" s="679"/>
      <c r="W386" s="37" t="s">
        <v>69</v>
      </c>
      <c r="X386" s="671">
        <f>IFERROR(SUM(X384:X384),"0")</f>
        <v>40</v>
      </c>
      <c r="Y386" s="671">
        <f>IFERROR(SUM(Y384:Y384),"0")</f>
        <v>45</v>
      </c>
      <c r="Z386" s="37"/>
      <c r="AA386" s="672"/>
      <c r="AB386" s="672"/>
      <c r="AC386" s="672"/>
    </row>
    <row r="387" spans="1:68" ht="16.5" hidden="1" customHeight="1" x14ac:dyDescent="0.25">
      <c r="A387" s="680" t="s">
        <v>607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90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608</v>
      </c>
      <c r="B389" s="54" t="s">
        <v>609</v>
      </c>
      <c r="C389" s="31">
        <v>4301011483</v>
      </c>
      <c r="D389" s="681">
        <v>4680115881907</v>
      </c>
      <c r="E389" s="682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10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84"/>
      <c r="R389" s="684"/>
      <c r="S389" s="684"/>
      <c r="T389" s="685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608</v>
      </c>
      <c r="B390" s="54" t="s">
        <v>611</v>
      </c>
      <c r="C390" s="31">
        <v>4301011873</v>
      </c>
      <c r="D390" s="681">
        <v>4680115881907</v>
      </c>
      <c r="E390" s="682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8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84"/>
      <c r="R390" s="684"/>
      <c r="S390" s="684"/>
      <c r="T390" s="685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613</v>
      </c>
      <c r="B391" s="54" t="s">
        <v>614</v>
      </c>
      <c r="C391" s="31">
        <v>4301011312</v>
      </c>
      <c r="D391" s="681">
        <v>4607091384192</v>
      </c>
      <c r="E391" s="682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10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84"/>
      <c r="R391" s="684"/>
      <c r="S391" s="684"/>
      <c r="T391" s="685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616</v>
      </c>
      <c r="B392" s="54" t="s">
        <v>617</v>
      </c>
      <c r="C392" s="31">
        <v>4301011874</v>
      </c>
      <c r="D392" s="681">
        <v>4680115884892</v>
      </c>
      <c r="E392" s="682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10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84"/>
      <c r="R392" s="684"/>
      <c r="S392" s="684"/>
      <c r="T392" s="685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619</v>
      </c>
      <c r="B393" s="54" t="s">
        <v>620</v>
      </c>
      <c r="C393" s="31">
        <v>4301011875</v>
      </c>
      <c r="D393" s="681">
        <v>4680115884885</v>
      </c>
      <c r="E393" s="682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8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84"/>
      <c r="R393" s="684"/>
      <c r="S393" s="684"/>
      <c r="T393" s="685"/>
      <c r="U393" s="34"/>
      <c r="V393" s="34"/>
      <c r="W393" s="35" t="s">
        <v>69</v>
      </c>
      <c r="X393" s="669">
        <v>30</v>
      </c>
      <c r="Y393" s="670">
        <f t="shared" si="57"/>
        <v>36</v>
      </c>
      <c r="Z393" s="36">
        <f>IFERROR(IF(Y393=0,"",ROUNDUP(Y393/H393,0)*0.01898),"")</f>
        <v>5.6940000000000004E-2</v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31.087500000000002</v>
      </c>
      <c r="BN393" s="64">
        <f t="shared" si="59"/>
        <v>37.305</v>
      </c>
      <c r="BO393" s="64">
        <f t="shared" si="60"/>
        <v>3.90625E-2</v>
      </c>
      <c r="BP393" s="64">
        <f t="shared" si="61"/>
        <v>4.6875E-2</v>
      </c>
    </row>
    <row r="394" spans="1:68" ht="37.5" hidden="1" customHeight="1" x14ac:dyDescent="0.25">
      <c r="A394" s="54" t="s">
        <v>621</v>
      </c>
      <c r="B394" s="54" t="s">
        <v>622</v>
      </c>
      <c r="C394" s="31">
        <v>4301011871</v>
      </c>
      <c r="D394" s="681">
        <v>4680115884908</v>
      </c>
      <c r="E394" s="682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10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84"/>
      <c r="R394" s="684"/>
      <c r="S394" s="684"/>
      <c r="T394" s="685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700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701"/>
      <c r="P395" s="677" t="s">
        <v>80</v>
      </c>
      <c r="Q395" s="678"/>
      <c r="R395" s="678"/>
      <c r="S395" s="678"/>
      <c r="T395" s="678"/>
      <c r="U395" s="678"/>
      <c r="V395" s="679"/>
      <c r="W395" s="37" t="s">
        <v>81</v>
      </c>
      <c r="X395" s="671">
        <f>IFERROR(X389/H389,"0")+IFERROR(X390/H390,"0")+IFERROR(X391/H391,"0")+IFERROR(X392/H392,"0")+IFERROR(X393/H393,"0")+IFERROR(X394/H394,"0")</f>
        <v>2.5</v>
      </c>
      <c r="Y395" s="671">
        <f>IFERROR(Y389/H389,"0")+IFERROR(Y390/H390,"0")+IFERROR(Y391/H391,"0")+IFERROR(Y392/H392,"0")+IFERROR(Y393/H393,"0")+IFERROR(Y394/H394,"0")</f>
        <v>3</v>
      </c>
      <c r="Z395" s="671">
        <f>IFERROR(IF(Z389="",0,Z389),"0")+IFERROR(IF(Z390="",0,Z390),"0")+IFERROR(IF(Z391="",0,Z391),"0")+IFERROR(IF(Z392="",0,Z392),"0")+IFERROR(IF(Z393="",0,Z393),"0")+IFERROR(IF(Z394="",0,Z394),"0")</f>
        <v>5.6940000000000004E-2</v>
      </c>
      <c r="AA395" s="672"/>
      <c r="AB395" s="672"/>
      <c r="AC395" s="672"/>
    </row>
    <row r="396" spans="1:68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701"/>
      <c r="P396" s="677" t="s">
        <v>80</v>
      </c>
      <c r="Q396" s="678"/>
      <c r="R396" s="678"/>
      <c r="S396" s="678"/>
      <c r="T396" s="678"/>
      <c r="U396" s="678"/>
      <c r="V396" s="679"/>
      <c r="W396" s="37" t="s">
        <v>69</v>
      </c>
      <c r="X396" s="671">
        <f>IFERROR(SUM(X389:X394),"0")</f>
        <v>30</v>
      </c>
      <c r="Y396" s="671">
        <f>IFERROR(SUM(Y389:Y394),"0")</f>
        <v>36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144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623</v>
      </c>
      <c r="B398" s="54" t="s">
        <v>624</v>
      </c>
      <c r="C398" s="31">
        <v>4301031303</v>
      </c>
      <c r="D398" s="681">
        <v>4607091384802</v>
      </c>
      <c r="E398" s="682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8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84"/>
      <c r="R398" s="684"/>
      <c r="S398" s="684"/>
      <c r="T398" s="685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4301031304</v>
      </c>
      <c r="D399" s="681">
        <v>4607091384826</v>
      </c>
      <c r="E399" s="682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147</v>
      </c>
      <c r="L399" s="32"/>
      <c r="M399" s="33" t="s">
        <v>68</v>
      </c>
      <c r="N399" s="33"/>
      <c r="O399" s="32">
        <v>35</v>
      </c>
      <c r="P399" s="78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84"/>
      <c r="R399" s="684"/>
      <c r="S399" s="684"/>
      <c r="T399" s="685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00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701"/>
      <c r="P400" s="677" t="s">
        <v>80</v>
      </c>
      <c r="Q400" s="678"/>
      <c r="R400" s="678"/>
      <c r="S400" s="678"/>
      <c r="T400" s="678"/>
      <c r="U400" s="678"/>
      <c r="V400" s="679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701"/>
      <c r="P401" s="677" t="s">
        <v>80</v>
      </c>
      <c r="Q401" s="678"/>
      <c r="R401" s="678"/>
      <c r="S401" s="678"/>
      <c r="T401" s="678"/>
      <c r="U401" s="678"/>
      <c r="V401" s="679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64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hidden="1" customHeight="1" x14ac:dyDescent="0.25">
      <c r="A403" s="54" t="s">
        <v>628</v>
      </c>
      <c r="B403" s="54" t="s">
        <v>629</v>
      </c>
      <c r="C403" s="31">
        <v>4301051899</v>
      </c>
      <c r="D403" s="681">
        <v>4607091384246</v>
      </c>
      <c r="E403" s="682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9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84"/>
      <c r="R403" s="684"/>
      <c r="S403" s="684"/>
      <c r="T403" s="685"/>
      <c r="U403" s="34"/>
      <c r="V403" s="34"/>
      <c r="W403" s="35" t="s">
        <v>69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hidden="1" customHeight="1" x14ac:dyDescent="0.25">
      <c r="A404" s="54" t="s">
        <v>631</v>
      </c>
      <c r="B404" s="54" t="s">
        <v>632</v>
      </c>
      <c r="C404" s="31">
        <v>4301051901</v>
      </c>
      <c r="D404" s="681">
        <v>4680115881976</v>
      </c>
      <c r="E404" s="682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1036" t="s">
        <v>633</v>
      </c>
      <c r="Q404" s="684"/>
      <c r="R404" s="684"/>
      <c r="S404" s="684"/>
      <c r="T404" s="685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635</v>
      </c>
      <c r="B405" s="54" t="s">
        <v>636</v>
      </c>
      <c r="C405" s="31">
        <v>4301051297</v>
      </c>
      <c r="D405" s="681">
        <v>4607091384253</v>
      </c>
      <c r="E405" s="682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9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84"/>
      <c r="R405" s="684"/>
      <c r="S405" s="684"/>
      <c r="T405" s="685"/>
      <c r="U405" s="34"/>
      <c r="V405" s="34"/>
      <c r="W405" s="35" t="s">
        <v>69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638</v>
      </c>
      <c r="C406" s="31">
        <v>4301051660</v>
      </c>
      <c r="D406" s="681">
        <v>4607091384253</v>
      </c>
      <c r="E406" s="682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9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84"/>
      <c r="R406" s="684"/>
      <c r="S406" s="684"/>
      <c r="T406" s="685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639</v>
      </c>
      <c r="B407" s="54" t="s">
        <v>640</v>
      </c>
      <c r="C407" s="31">
        <v>4301051444</v>
      </c>
      <c r="D407" s="681">
        <v>4680115881969</v>
      </c>
      <c r="E407" s="682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9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84"/>
      <c r="R407" s="684"/>
      <c r="S407" s="684"/>
      <c r="T407" s="685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00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701"/>
      <c r="P408" s="677" t="s">
        <v>80</v>
      </c>
      <c r="Q408" s="678"/>
      <c r="R408" s="678"/>
      <c r="S408" s="678"/>
      <c r="T408" s="678"/>
      <c r="U408" s="678"/>
      <c r="V408" s="679"/>
      <c r="W408" s="37" t="s">
        <v>81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hidden="1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701"/>
      <c r="P409" s="677" t="s">
        <v>80</v>
      </c>
      <c r="Q409" s="678"/>
      <c r="R409" s="678"/>
      <c r="S409" s="678"/>
      <c r="T409" s="678"/>
      <c r="U409" s="678"/>
      <c r="V409" s="679"/>
      <c r="W409" s="37" t="s">
        <v>69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hidden="1" customHeight="1" x14ac:dyDescent="0.25">
      <c r="A410" s="675" t="s">
        <v>170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642</v>
      </c>
      <c r="B411" s="54" t="s">
        <v>643</v>
      </c>
      <c r="C411" s="31">
        <v>4301060441</v>
      </c>
      <c r="D411" s="681">
        <v>4607091389357</v>
      </c>
      <c r="E411" s="682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958" t="s">
        <v>644</v>
      </c>
      <c r="Q411" s="684"/>
      <c r="R411" s="684"/>
      <c r="S411" s="684"/>
      <c r="T411" s="685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00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701"/>
      <c r="P412" s="677" t="s">
        <v>80</v>
      </c>
      <c r="Q412" s="678"/>
      <c r="R412" s="678"/>
      <c r="S412" s="678"/>
      <c r="T412" s="678"/>
      <c r="U412" s="678"/>
      <c r="V412" s="679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701"/>
      <c r="P413" s="677" t="s">
        <v>80</v>
      </c>
      <c r="Q413" s="678"/>
      <c r="R413" s="678"/>
      <c r="S413" s="678"/>
      <c r="T413" s="678"/>
      <c r="U413" s="678"/>
      <c r="V413" s="679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83" t="s">
        <v>646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48"/>
      <c r="AB414" s="48"/>
      <c r="AC414" s="48"/>
    </row>
    <row r="415" spans="1:68" ht="16.5" hidden="1" customHeight="1" x14ac:dyDescent="0.25">
      <c r="A415" s="680" t="s">
        <v>647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144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648</v>
      </c>
      <c r="B417" s="54" t="s">
        <v>649</v>
      </c>
      <c r="C417" s="31">
        <v>4301031405</v>
      </c>
      <c r="D417" s="681">
        <v>4680115886100</v>
      </c>
      <c r="E417" s="682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761" t="s">
        <v>650</v>
      </c>
      <c r="Q417" s="684"/>
      <c r="R417" s="684"/>
      <c r="S417" s="684"/>
      <c r="T417" s="685"/>
      <c r="U417" s="34"/>
      <c r="V417" s="34"/>
      <c r="W417" s="35" t="s">
        <v>69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652</v>
      </c>
      <c r="B418" s="54" t="s">
        <v>653</v>
      </c>
      <c r="C418" s="31">
        <v>4301031406</v>
      </c>
      <c r="D418" s="681">
        <v>4680115886117</v>
      </c>
      <c r="E418" s="682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752" t="s">
        <v>654</v>
      </c>
      <c r="Q418" s="684"/>
      <c r="R418" s="684"/>
      <c r="S418" s="684"/>
      <c r="T418" s="685"/>
      <c r="U418" s="34"/>
      <c r="V418" s="34"/>
      <c r="W418" s="35" t="s">
        <v>69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652</v>
      </c>
      <c r="B419" s="54" t="s">
        <v>656</v>
      </c>
      <c r="C419" s="31">
        <v>4301031382</v>
      </c>
      <c r="D419" s="681">
        <v>4680115886117</v>
      </c>
      <c r="E419" s="682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922" t="s">
        <v>654</v>
      </c>
      <c r="Q419" s="684"/>
      <c r="R419" s="684"/>
      <c r="S419" s="684"/>
      <c r="T419" s="685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657</v>
      </c>
      <c r="B420" s="54" t="s">
        <v>658</v>
      </c>
      <c r="C420" s="31">
        <v>4301031402</v>
      </c>
      <c r="D420" s="681">
        <v>4680115886124</v>
      </c>
      <c r="E420" s="682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758" t="s">
        <v>659</v>
      </c>
      <c r="Q420" s="684"/>
      <c r="R420" s="684"/>
      <c r="S420" s="684"/>
      <c r="T420" s="685"/>
      <c r="U420" s="34"/>
      <c r="V420" s="34"/>
      <c r="W420" s="35" t="s">
        <v>69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661</v>
      </c>
      <c r="B421" s="54" t="s">
        <v>662</v>
      </c>
      <c r="C421" s="31">
        <v>4301031335</v>
      </c>
      <c r="D421" s="681">
        <v>4680115883147</v>
      </c>
      <c r="E421" s="682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147</v>
      </c>
      <c r="L421" s="32"/>
      <c r="M421" s="33" t="s">
        <v>68</v>
      </c>
      <c r="N421" s="33"/>
      <c r="O421" s="32">
        <v>50</v>
      </c>
      <c r="P421" s="8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84"/>
      <c r="R421" s="684"/>
      <c r="S421" s="684"/>
      <c r="T421" s="685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661</v>
      </c>
      <c r="B422" s="54" t="s">
        <v>663</v>
      </c>
      <c r="C422" s="31">
        <v>4301031366</v>
      </c>
      <c r="D422" s="681">
        <v>4680115883147</v>
      </c>
      <c r="E422" s="682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147</v>
      </c>
      <c r="L422" s="32"/>
      <c r="M422" s="33" t="s">
        <v>68</v>
      </c>
      <c r="N422" s="33"/>
      <c r="O422" s="32">
        <v>50</v>
      </c>
      <c r="P422" s="934" t="s">
        <v>664</v>
      </c>
      <c r="Q422" s="684"/>
      <c r="R422" s="684"/>
      <c r="S422" s="684"/>
      <c r="T422" s="685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665</v>
      </c>
      <c r="B423" s="54" t="s">
        <v>666</v>
      </c>
      <c r="C423" s="31">
        <v>4301031362</v>
      </c>
      <c r="D423" s="681">
        <v>4607091384338</v>
      </c>
      <c r="E423" s="682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147</v>
      </c>
      <c r="L423" s="32"/>
      <c r="M423" s="33" t="s">
        <v>68</v>
      </c>
      <c r="N423" s="33"/>
      <c r="O423" s="32">
        <v>50</v>
      </c>
      <c r="P423" s="9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84"/>
      <c r="R423" s="684"/>
      <c r="S423" s="684"/>
      <c r="T423" s="685"/>
      <c r="U423" s="34"/>
      <c r="V423" s="34"/>
      <c r="W423" s="35" t="s">
        <v>69</v>
      </c>
      <c r="X423" s="669">
        <v>52.5</v>
      </c>
      <c r="Y423" s="670">
        <f t="shared" si="62"/>
        <v>52.5</v>
      </c>
      <c r="Z423" s="36">
        <f t="shared" si="67"/>
        <v>0.1255</v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55.75</v>
      </c>
      <c r="BN423" s="64">
        <f t="shared" si="64"/>
        <v>55.75</v>
      </c>
      <c r="BO423" s="64">
        <f t="shared" si="65"/>
        <v>0.10683760683760685</v>
      </c>
      <c r="BP423" s="64">
        <f t="shared" si="66"/>
        <v>0.10683760683760685</v>
      </c>
    </row>
    <row r="424" spans="1:68" ht="37.5" customHeight="1" x14ac:dyDescent="0.25">
      <c r="A424" s="54" t="s">
        <v>667</v>
      </c>
      <c r="B424" s="54" t="s">
        <v>668</v>
      </c>
      <c r="C424" s="31">
        <v>4301031361</v>
      </c>
      <c r="D424" s="681">
        <v>4607091389524</v>
      </c>
      <c r="E424" s="682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147</v>
      </c>
      <c r="L424" s="32"/>
      <c r="M424" s="33" t="s">
        <v>68</v>
      </c>
      <c r="N424" s="33"/>
      <c r="O424" s="32">
        <v>50</v>
      </c>
      <c r="P424" s="9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84"/>
      <c r="R424" s="684"/>
      <c r="S424" s="684"/>
      <c r="T424" s="685"/>
      <c r="U424" s="34"/>
      <c r="V424" s="34"/>
      <c r="W424" s="35" t="s">
        <v>69</v>
      </c>
      <c r="X424" s="669">
        <v>14</v>
      </c>
      <c r="Y424" s="670">
        <f t="shared" si="62"/>
        <v>14.700000000000001</v>
      </c>
      <c r="Z424" s="36">
        <f t="shared" si="67"/>
        <v>3.5140000000000005E-2</v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14.866666666666665</v>
      </c>
      <c r="BN424" s="64">
        <f t="shared" si="64"/>
        <v>15.61</v>
      </c>
      <c r="BO424" s="64">
        <f t="shared" si="65"/>
        <v>2.8490028490028491E-2</v>
      </c>
      <c r="BP424" s="64">
        <f t="shared" si="66"/>
        <v>2.9914529914529919E-2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4301031337</v>
      </c>
      <c r="D425" s="681">
        <v>4680115883161</v>
      </c>
      <c r="E425" s="682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147</v>
      </c>
      <c r="L425" s="32"/>
      <c r="M425" s="33" t="s">
        <v>68</v>
      </c>
      <c r="N425" s="33"/>
      <c r="O425" s="32">
        <v>50</v>
      </c>
      <c r="P425" s="90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84"/>
      <c r="R425" s="684"/>
      <c r="S425" s="684"/>
      <c r="T425" s="685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670</v>
      </c>
      <c r="B426" s="54" t="s">
        <v>673</v>
      </c>
      <c r="C426" s="31">
        <v>4301031364</v>
      </c>
      <c r="D426" s="681">
        <v>4680115883161</v>
      </c>
      <c r="E426" s="682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147</v>
      </c>
      <c r="L426" s="32"/>
      <c r="M426" s="33" t="s">
        <v>68</v>
      </c>
      <c r="N426" s="33"/>
      <c r="O426" s="32">
        <v>50</v>
      </c>
      <c r="P426" s="975" t="s">
        <v>674</v>
      </c>
      <c r="Q426" s="684"/>
      <c r="R426" s="684"/>
      <c r="S426" s="684"/>
      <c r="T426" s="685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675</v>
      </c>
      <c r="B427" s="54" t="s">
        <v>676</v>
      </c>
      <c r="C427" s="31">
        <v>4301031358</v>
      </c>
      <c r="D427" s="681">
        <v>4607091389531</v>
      </c>
      <c r="E427" s="682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147</v>
      </c>
      <c r="L427" s="32"/>
      <c r="M427" s="33" t="s">
        <v>68</v>
      </c>
      <c r="N427" s="33"/>
      <c r="O427" s="32">
        <v>50</v>
      </c>
      <c r="P427" s="9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84"/>
      <c r="R427" s="684"/>
      <c r="S427" s="684"/>
      <c r="T427" s="685"/>
      <c r="U427" s="34"/>
      <c r="V427" s="34"/>
      <c r="W427" s="35" t="s">
        <v>69</v>
      </c>
      <c r="X427" s="669">
        <v>35</v>
      </c>
      <c r="Y427" s="670">
        <f t="shared" si="62"/>
        <v>35.700000000000003</v>
      </c>
      <c r="Z427" s="36">
        <f t="shared" si="67"/>
        <v>8.5339999999999999E-2</v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37.166666666666664</v>
      </c>
      <c r="BN427" s="64">
        <f t="shared" si="64"/>
        <v>37.910000000000004</v>
      </c>
      <c r="BO427" s="64">
        <f t="shared" si="65"/>
        <v>7.1225071225071226E-2</v>
      </c>
      <c r="BP427" s="64">
        <f t="shared" si="66"/>
        <v>7.2649572649572655E-2</v>
      </c>
    </row>
    <row r="428" spans="1:68" ht="37.5" hidden="1" customHeight="1" x14ac:dyDescent="0.25">
      <c r="A428" s="54" t="s">
        <v>678</v>
      </c>
      <c r="B428" s="54" t="s">
        <v>679</v>
      </c>
      <c r="C428" s="31">
        <v>4301031360</v>
      </c>
      <c r="D428" s="681">
        <v>4607091384345</v>
      </c>
      <c r="E428" s="682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147</v>
      </c>
      <c r="L428" s="32"/>
      <c r="M428" s="33" t="s">
        <v>68</v>
      </c>
      <c r="N428" s="33"/>
      <c r="O428" s="32">
        <v>50</v>
      </c>
      <c r="P428" s="97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84"/>
      <c r="R428" s="684"/>
      <c r="S428" s="684"/>
      <c r="T428" s="685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700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701"/>
      <c r="P429" s="677" t="s">
        <v>80</v>
      </c>
      <c r="Q429" s="678"/>
      <c r="R429" s="678"/>
      <c r="S429" s="678"/>
      <c r="T429" s="678"/>
      <c r="U429" s="678"/>
      <c r="V429" s="679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48.333333333333329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49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0.24598</v>
      </c>
      <c r="AA429" s="672"/>
      <c r="AB429" s="672"/>
      <c r="AC429" s="672"/>
    </row>
    <row r="430" spans="1:68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701"/>
      <c r="P430" s="677" t="s">
        <v>80</v>
      </c>
      <c r="Q430" s="678"/>
      <c r="R430" s="678"/>
      <c r="S430" s="678"/>
      <c r="T430" s="678"/>
      <c r="U430" s="678"/>
      <c r="V430" s="679"/>
      <c r="W430" s="37" t="s">
        <v>69</v>
      </c>
      <c r="X430" s="671">
        <f>IFERROR(SUM(X417:X428),"0")</f>
        <v>101.5</v>
      </c>
      <c r="Y430" s="671">
        <f>IFERROR(SUM(Y417:Y428),"0")</f>
        <v>102.9</v>
      </c>
      <c r="Z430" s="37"/>
      <c r="AA430" s="672"/>
      <c r="AB430" s="672"/>
      <c r="AC430" s="672"/>
    </row>
    <row r="431" spans="1:68" ht="14.25" hidden="1" customHeight="1" x14ac:dyDescent="0.25">
      <c r="A431" s="675" t="s">
        <v>64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680</v>
      </c>
      <c r="B432" s="54" t="s">
        <v>681</v>
      </c>
      <c r="C432" s="31">
        <v>4301051284</v>
      </c>
      <c r="D432" s="681">
        <v>4607091384352</v>
      </c>
      <c r="E432" s="682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84"/>
      <c r="R432" s="684"/>
      <c r="S432" s="684"/>
      <c r="T432" s="685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683</v>
      </c>
      <c r="B433" s="54" t="s">
        <v>684</v>
      </c>
      <c r="C433" s="31">
        <v>4301051431</v>
      </c>
      <c r="D433" s="681">
        <v>4607091389654</v>
      </c>
      <c r="E433" s="682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7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84"/>
      <c r="R433" s="684"/>
      <c r="S433" s="684"/>
      <c r="T433" s="685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700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701"/>
      <c r="P434" s="677" t="s">
        <v>80</v>
      </c>
      <c r="Q434" s="678"/>
      <c r="R434" s="678"/>
      <c r="S434" s="678"/>
      <c r="T434" s="678"/>
      <c r="U434" s="678"/>
      <c r="V434" s="679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701"/>
      <c r="P435" s="677" t="s">
        <v>80</v>
      </c>
      <c r="Q435" s="678"/>
      <c r="R435" s="678"/>
      <c r="S435" s="678"/>
      <c r="T435" s="678"/>
      <c r="U435" s="678"/>
      <c r="V435" s="679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680" t="s">
        <v>686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133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687</v>
      </c>
      <c r="B438" s="54" t="s">
        <v>688</v>
      </c>
      <c r="C438" s="31">
        <v>4301020319</v>
      </c>
      <c r="D438" s="681">
        <v>4680115885240</v>
      </c>
      <c r="E438" s="682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90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84"/>
      <c r="R438" s="684"/>
      <c r="S438" s="684"/>
      <c r="T438" s="685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690</v>
      </c>
      <c r="B439" s="54" t="s">
        <v>691</v>
      </c>
      <c r="C439" s="31">
        <v>4301020315</v>
      </c>
      <c r="D439" s="681">
        <v>4607091389364</v>
      </c>
      <c r="E439" s="682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9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84"/>
      <c r="R439" s="684"/>
      <c r="S439" s="684"/>
      <c r="T439" s="685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00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701"/>
      <c r="P440" s="677" t="s">
        <v>80</v>
      </c>
      <c r="Q440" s="678"/>
      <c r="R440" s="678"/>
      <c r="S440" s="678"/>
      <c r="T440" s="678"/>
      <c r="U440" s="678"/>
      <c r="V440" s="679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701"/>
      <c r="P441" s="677" t="s">
        <v>80</v>
      </c>
      <c r="Q441" s="678"/>
      <c r="R441" s="678"/>
      <c r="S441" s="678"/>
      <c r="T441" s="678"/>
      <c r="U441" s="678"/>
      <c r="V441" s="679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144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693</v>
      </c>
      <c r="B443" s="54" t="s">
        <v>694</v>
      </c>
      <c r="C443" s="31">
        <v>4301031403</v>
      </c>
      <c r="D443" s="681">
        <v>4680115886094</v>
      </c>
      <c r="E443" s="682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1025" t="s">
        <v>695</v>
      </c>
      <c r="Q443" s="684"/>
      <c r="R443" s="684"/>
      <c r="S443" s="684"/>
      <c r="T443" s="685"/>
      <c r="U443" s="34"/>
      <c r="V443" s="34"/>
      <c r="W443" s="35" t="s">
        <v>69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697</v>
      </c>
      <c r="B444" s="54" t="s">
        <v>698</v>
      </c>
      <c r="C444" s="31">
        <v>4301031363</v>
      </c>
      <c r="D444" s="681">
        <v>4607091389425</v>
      </c>
      <c r="E444" s="682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147</v>
      </c>
      <c r="L444" s="32"/>
      <c r="M444" s="33" t="s">
        <v>68</v>
      </c>
      <c r="N444" s="33"/>
      <c r="O444" s="32">
        <v>50</v>
      </c>
      <c r="P444" s="6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84"/>
      <c r="R444" s="684"/>
      <c r="S444" s="684"/>
      <c r="T444" s="685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700</v>
      </c>
      <c r="B445" s="54" t="s">
        <v>701</v>
      </c>
      <c r="C445" s="31">
        <v>4301031373</v>
      </c>
      <c r="D445" s="681">
        <v>4680115880771</v>
      </c>
      <c r="E445" s="682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147</v>
      </c>
      <c r="L445" s="32"/>
      <c r="M445" s="33" t="s">
        <v>68</v>
      </c>
      <c r="N445" s="33"/>
      <c r="O445" s="32">
        <v>50</v>
      </c>
      <c r="P445" s="1030" t="s">
        <v>702</v>
      </c>
      <c r="Q445" s="684"/>
      <c r="R445" s="684"/>
      <c r="S445" s="684"/>
      <c r="T445" s="685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704</v>
      </c>
      <c r="B446" s="54" t="s">
        <v>705</v>
      </c>
      <c r="C446" s="31">
        <v>4301031359</v>
      </c>
      <c r="D446" s="681">
        <v>4607091389500</v>
      </c>
      <c r="E446" s="682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147</v>
      </c>
      <c r="L446" s="32"/>
      <c r="M446" s="33" t="s">
        <v>68</v>
      </c>
      <c r="N446" s="33"/>
      <c r="O446" s="32">
        <v>50</v>
      </c>
      <c r="P446" s="8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84"/>
      <c r="R446" s="684"/>
      <c r="S446" s="684"/>
      <c r="T446" s="685"/>
      <c r="U446" s="34"/>
      <c r="V446" s="34"/>
      <c r="W446" s="35" t="s">
        <v>69</v>
      </c>
      <c r="X446" s="669">
        <v>7</v>
      </c>
      <c r="Y446" s="670">
        <f>IFERROR(IF(X446="",0,CEILING((X446/$H446),1)*$H446),"")</f>
        <v>8.4</v>
      </c>
      <c r="Z446" s="36">
        <f>IFERROR(IF(Y446=0,"",ROUNDUP(Y446/H446,0)*0.00502),"")</f>
        <v>2.0080000000000001E-2</v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7.4333333333333327</v>
      </c>
      <c r="BN446" s="64">
        <f>IFERROR(Y446*I446/H446,"0")</f>
        <v>8.92</v>
      </c>
      <c r="BO446" s="64">
        <f>IFERROR(1/J446*(X446/H446),"0")</f>
        <v>1.4245014245014245E-2</v>
      </c>
      <c r="BP446" s="64">
        <f>IFERROR(1/J446*(Y446/H446),"0")</f>
        <v>1.7094017094017096E-2</v>
      </c>
    </row>
    <row r="447" spans="1:68" x14ac:dyDescent="0.2">
      <c r="A447" s="700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701"/>
      <c r="P447" s="677" t="s">
        <v>80</v>
      </c>
      <c r="Q447" s="678"/>
      <c r="R447" s="678"/>
      <c r="S447" s="678"/>
      <c r="T447" s="678"/>
      <c r="U447" s="678"/>
      <c r="V447" s="679"/>
      <c r="W447" s="37" t="s">
        <v>81</v>
      </c>
      <c r="X447" s="671">
        <f>IFERROR(X443/H443,"0")+IFERROR(X444/H444,"0")+IFERROR(X445/H445,"0")+IFERROR(X446/H446,"0")</f>
        <v>3.333333333333333</v>
      </c>
      <c r="Y447" s="671">
        <f>IFERROR(Y443/H443,"0")+IFERROR(Y444/H444,"0")+IFERROR(Y445/H445,"0")+IFERROR(Y446/H446,"0")</f>
        <v>4</v>
      </c>
      <c r="Z447" s="671">
        <f>IFERROR(IF(Z443="",0,Z443),"0")+IFERROR(IF(Z444="",0,Z444),"0")+IFERROR(IF(Z445="",0,Z445),"0")+IFERROR(IF(Z446="",0,Z446),"0")</f>
        <v>2.0080000000000001E-2</v>
      </c>
      <c r="AA447" s="672"/>
      <c r="AB447" s="672"/>
      <c r="AC447" s="672"/>
    </row>
    <row r="448" spans="1:68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701"/>
      <c r="P448" s="677" t="s">
        <v>80</v>
      </c>
      <c r="Q448" s="678"/>
      <c r="R448" s="678"/>
      <c r="S448" s="678"/>
      <c r="T448" s="678"/>
      <c r="U448" s="678"/>
      <c r="V448" s="679"/>
      <c r="W448" s="37" t="s">
        <v>69</v>
      </c>
      <c r="X448" s="671">
        <f>IFERROR(SUM(X443:X446),"0")</f>
        <v>7</v>
      </c>
      <c r="Y448" s="671">
        <f>IFERROR(SUM(Y443:Y446),"0")</f>
        <v>8.4</v>
      </c>
      <c r="Z448" s="37"/>
      <c r="AA448" s="672"/>
      <c r="AB448" s="672"/>
      <c r="AC448" s="672"/>
    </row>
    <row r="449" spans="1:68" ht="16.5" hidden="1" customHeight="1" x14ac:dyDescent="0.25">
      <c r="A449" s="680" t="s">
        <v>706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144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707</v>
      </c>
      <c r="B451" s="54" t="s">
        <v>708</v>
      </c>
      <c r="C451" s="31">
        <v>4301031294</v>
      </c>
      <c r="D451" s="681">
        <v>4680115885189</v>
      </c>
      <c r="E451" s="682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147</v>
      </c>
      <c r="L451" s="32"/>
      <c r="M451" s="33" t="s">
        <v>68</v>
      </c>
      <c r="N451" s="33"/>
      <c r="O451" s="32">
        <v>40</v>
      </c>
      <c r="P451" s="9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84"/>
      <c r="R451" s="684"/>
      <c r="S451" s="684"/>
      <c r="T451" s="685"/>
      <c r="U451" s="34"/>
      <c r="V451" s="34"/>
      <c r="W451" s="35" t="s">
        <v>69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4301031347</v>
      </c>
      <c r="D452" s="681">
        <v>4680115885110</v>
      </c>
      <c r="E452" s="682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1034" t="s">
        <v>712</v>
      </c>
      <c r="Q452" s="684"/>
      <c r="R452" s="684"/>
      <c r="S452" s="684"/>
      <c r="T452" s="685"/>
      <c r="U452" s="34"/>
      <c r="V452" s="34"/>
      <c r="W452" s="35" t="s">
        <v>69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700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701"/>
      <c r="P453" s="677" t="s">
        <v>80</v>
      </c>
      <c r="Q453" s="678"/>
      <c r="R453" s="678"/>
      <c r="S453" s="678"/>
      <c r="T453" s="678"/>
      <c r="U453" s="678"/>
      <c r="V453" s="679"/>
      <c r="W453" s="37" t="s">
        <v>81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701"/>
      <c r="P454" s="677" t="s">
        <v>80</v>
      </c>
      <c r="Q454" s="678"/>
      <c r="R454" s="678"/>
      <c r="S454" s="678"/>
      <c r="T454" s="678"/>
      <c r="U454" s="678"/>
      <c r="V454" s="679"/>
      <c r="W454" s="37" t="s">
        <v>69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680" t="s">
        <v>714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144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715</v>
      </c>
      <c r="B457" s="54" t="s">
        <v>716</v>
      </c>
      <c r="C457" s="31">
        <v>4301031261</v>
      </c>
      <c r="D457" s="681">
        <v>4680115885103</v>
      </c>
      <c r="E457" s="682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10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84"/>
      <c r="R457" s="684"/>
      <c r="S457" s="684"/>
      <c r="T457" s="685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00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701"/>
      <c r="P458" s="677" t="s">
        <v>80</v>
      </c>
      <c r="Q458" s="678"/>
      <c r="R458" s="678"/>
      <c r="S458" s="678"/>
      <c r="T458" s="678"/>
      <c r="U458" s="678"/>
      <c r="V458" s="679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701"/>
      <c r="P459" s="677" t="s">
        <v>80</v>
      </c>
      <c r="Q459" s="678"/>
      <c r="R459" s="678"/>
      <c r="S459" s="678"/>
      <c r="T459" s="678"/>
      <c r="U459" s="678"/>
      <c r="V459" s="679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170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718</v>
      </c>
      <c r="B461" s="54" t="s">
        <v>719</v>
      </c>
      <c r="C461" s="31">
        <v>4301060412</v>
      </c>
      <c r="D461" s="681">
        <v>4680115885509</v>
      </c>
      <c r="E461" s="682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79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84"/>
      <c r="R461" s="684"/>
      <c r="S461" s="684"/>
      <c r="T461" s="685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00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701"/>
      <c r="P462" s="677" t="s">
        <v>80</v>
      </c>
      <c r="Q462" s="678"/>
      <c r="R462" s="678"/>
      <c r="S462" s="678"/>
      <c r="T462" s="678"/>
      <c r="U462" s="678"/>
      <c r="V462" s="679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701"/>
      <c r="P463" s="677" t="s">
        <v>80</v>
      </c>
      <c r="Q463" s="678"/>
      <c r="R463" s="678"/>
      <c r="S463" s="678"/>
      <c r="T463" s="678"/>
      <c r="U463" s="678"/>
      <c r="V463" s="679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83" t="s">
        <v>721</v>
      </c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84"/>
      <c r="P464" s="784"/>
      <c r="Q464" s="784"/>
      <c r="R464" s="784"/>
      <c r="S464" s="784"/>
      <c r="T464" s="784"/>
      <c r="U464" s="784"/>
      <c r="V464" s="784"/>
      <c r="W464" s="784"/>
      <c r="X464" s="784"/>
      <c r="Y464" s="784"/>
      <c r="Z464" s="784"/>
      <c r="AA464" s="48"/>
      <c r="AB464" s="48"/>
      <c r="AC464" s="48"/>
    </row>
    <row r="465" spans="1:68" ht="16.5" hidden="1" customHeight="1" x14ac:dyDescent="0.25">
      <c r="A465" s="680" t="s">
        <v>721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90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customHeight="1" x14ac:dyDescent="0.25">
      <c r="A467" s="54" t="s">
        <v>722</v>
      </c>
      <c r="B467" s="54" t="s">
        <v>723</v>
      </c>
      <c r="C467" s="31">
        <v>4301011795</v>
      </c>
      <c r="D467" s="681">
        <v>4607091389067</v>
      </c>
      <c r="E467" s="682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9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84"/>
      <c r="R467" s="684"/>
      <c r="S467" s="684"/>
      <c r="T467" s="685"/>
      <c r="U467" s="34"/>
      <c r="V467" s="34"/>
      <c r="W467" s="35" t="s">
        <v>69</v>
      </c>
      <c r="X467" s="669">
        <v>50</v>
      </c>
      <c r="Y467" s="670">
        <f t="shared" ref="Y467:Y481" si="68">IFERROR(IF(X467="",0,CEILING((X467/$H467),1)*$H467),"")</f>
        <v>52.800000000000004</v>
      </c>
      <c r="Z467" s="36">
        <f>IFERROR(IF(Y467=0,"",ROUNDUP(Y467/H467,0)*0.01196),"")</f>
        <v>0.1196</v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53.409090909090907</v>
      </c>
      <c r="BN467" s="64">
        <f t="shared" ref="BN467:BN481" si="70">IFERROR(Y467*I467/H467,"0")</f>
        <v>56.400000000000006</v>
      </c>
      <c r="BO467" s="64">
        <f t="shared" ref="BO467:BO481" si="71">IFERROR(1/J467*(X467/H467),"0")</f>
        <v>9.1054778554778545E-2</v>
      </c>
      <c r="BP467" s="64">
        <f t="shared" ref="BP467:BP481" si="72">IFERROR(1/J467*(Y467/H467),"0")</f>
        <v>9.6153846153846159E-2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4301011961</v>
      </c>
      <c r="D468" s="681">
        <v>4680115885271</v>
      </c>
      <c r="E468" s="682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10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84"/>
      <c r="R468" s="684"/>
      <c r="S468" s="684"/>
      <c r="T468" s="685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4301011376</v>
      </c>
      <c r="D469" s="681">
        <v>4680115885226</v>
      </c>
      <c r="E469" s="682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94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84"/>
      <c r="R469" s="684"/>
      <c r="S469" s="684"/>
      <c r="T469" s="685"/>
      <c r="U469" s="34"/>
      <c r="V469" s="34"/>
      <c r="W469" s="35" t="s">
        <v>69</v>
      </c>
      <c r="X469" s="669">
        <v>150</v>
      </c>
      <c r="Y469" s="670">
        <f t="shared" si="68"/>
        <v>153.12</v>
      </c>
      <c r="Z469" s="36">
        <f>IFERROR(IF(Y469=0,"",ROUNDUP(Y469/H469,0)*0.01196),"")</f>
        <v>0.34683999999999998</v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160.22727272727272</v>
      </c>
      <c r="BN469" s="64">
        <f t="shared" si="70"/>
        <v>163.56</v>
      </c>
      <c r="BO469" s="64">
        <f t="shared" si="71"/>
        <v>0.27316433566433568</v>
      </c>
      <c r="BP469" s="64">
        <f t="shared" si="72"/>
        <v>0.27884615384615385</v>
      </c>
    </row>
    <row r="470" spans="1:68" ht="27" customHeight="1" x14ac:dyDescent="0.25">
      <c r="A470" s="54" t="s">
        <v>731</v>
      </c>
      <c r="B470" s="54" t="s">
        <v>732</v>
      </c>
      <c r="C470" s="31">
        <v>4301011771</v>
      </c>
      <c r="D470" s="681">
        <v>4607091389104</v>
      </c>
      <c r="E470" s="682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76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84"/>
      <c r="R470" s="684"/>
      <c r="S470" s="684"/>
      <c r="T470" s="685"/>
      <c r="U470" s="34"/>
      <c r="V470" s="34"/>
      <c r="W470" s="35" t="s">
        <v>69</v>
      </c>
      <c r="X470" s="669">
        <v>150</v>
      </c>
      <c r="Y470" s="670">
        <f t="shared" si="68"/>
        <v>153.12</v>
      </c>
      <c r="Z470" s="36">
        <f>IFERROR(IF(Y470=0,"",ROUNDUP(Y470/H470,0)*0.01196),"")</f>
        <v>0.34683999999999998</v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160.22727272727272</v>
      </c>
      <c r="BN470" s="64">
        <f t="shared" si="70"/>
        <v>163.56</v>
      </c>
      <c r="BO470" s="64">
        <f t="shared" si="71"/>
        <v>0.27316433566433568</v>
      </c>
      <c r="BP470" s="64">
        <f t="shared" si="72"/>
        <v>0.27884615384615385</v>
      </c>
    </row>
    <row r="471" spans="1:68" ht="16.5" hidden="1" customHeight="1" x14ac:dyDescent="0.25">
      <c r="A471" s="54" t="s">
        <v>734</v>
      </c>
      <c r="B471" s="54" t="s">
        <v>735</v>
      </c>
      <c r="C471" s="31">
        <v>4301011799</v>
      </c>
      <c r="D471" s="681">
        <v>4680115884519</v>
      </c>
      <c r="E471" s="682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10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84"/>
      <c r="R471" s="684"/>
      <c r="S471" s="684"/>
      <c r="T471" s="685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737</v>
      </c>
      <c r="B472" s="54" t="s">
        <v>738</v>
      </c>
      <c r="C472" s="31">
        <v>4301012125</v>
      </c>
      <c r="D472" s="681">
        <v>4680115886391</v>
      </c>
      <c r="E472" s="682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833" t="s">
        <v>739</v>
      </c>
      <c r="Q472" s="684"/>
      <c r="R472" s="684"/>
      <c r="S472" s="684"/>
      <c r="T472" s="685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740</v>
      </c>
      <c r="B473" s="54" t="s">
        <v>741</v>
      </c>
      <c r="C473" s="31">
        <v>4301012035</v>
      </c>
      <c r="D473" s="681">
        <v>4680115880603</v>
      </c>
      <c r="E473" s="682"/>
      <c r="F473" s="668">
        <v>0.6</v>
      </c>
      <c r="G473" s="32">
        <v>8</v>
      </c>
      <c r="H473" s="668">
        <v>4.8</v>
      </c>
      <c r="I473" s="668">
        <v>6.96</v>
      </c>
      <c r="J473" s="32">
        <v>120</v>
      </c>
      <c r="K473" s="32" t="s">
        <v>101</v>
      </c>
      <c r="L473" s="32"/>
      <c r="M473" s="33" t="s">
        <v>94</v>
      </c>
      <c r="N473" s="33"/>
      <c r="O473" s="32">
        <v>60</v>
      </c>
      <c r="P473" s="100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84"/>
      <c r="R473" s="684"/>
      <c r="S473" s="684"/>
      <c r="T473" s="685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IFERROR(IF(Y473=0,"",ROUNDUP(Y473/H473,0)*0.00937),"")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740</v>
      </c>
      <c r="B474" s="54" t="s">
        <v>742</v>
      </c>
      <c r="C474" s="31">
        <v>4301011778</v>
      </c>
      <c r="D474" s="681">
        <v>4680115880603</v>
      </c>
      <c r="E474" s="682"/>
      <c r="F474" s="668">
        <v>0.6</v>
      </c>
      <c r="G474" s="32">
        <v>6</v>
      </c>
      <c r="H474" s="668">
        <v>3.6</v>
      </c>
      <c r="I474" s="668">
        <v>3.81</v>
      </c>
      <c r="J474" s="32">
        <v>132</v>
      </c>
      <c r="K474" s="32" t="s">
        <v>101</v>
      </c>
      <c r="L474" s="32"/>
      <c r="M474" s="33" t="s">
        <v>94</v>
      </c>
      <c r="N474" s="33"/>
      <c r="O474" s="32">
        <v>60</v>
      </c>
      <c r="P474" s="9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4" s="684"/>
      <c r="R474" s="684"/>
      <c r="S474" s="684"/>
      <c r="T474" s="685"/>
      <c r="U474" s="34"/>
      <c r="V474" s="34"/>
      <c r="W474" s="35" t="s">
        <v>69</v>
      </c>
      <c r="X474" s="669">
        <v>120</v>
      </c>
      <c r="Y474" s="670">
        <f t="shared" si="68"/>
        <v>122.4</v>
      </c>
      <c r="Z474" s="36">
        <f>IFERROR(IF(Y474=0,"",ROUNDUP(Y474/H474,0)*0.00902),"")</f>
        <v>0.30668000000000001</v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127</v>
      </c>
      <c r="BN474" s="64">
        <f t="shared" si="70"/>
        <v>129.54000000000002</v>
      </c>
      <c r="BO474" s="64">
        <f t="shared" si="71"/>
        <v>0.25252525252525254</v>
      </c>
      <c r="BP474" s="64">
        <f t="shared" si="72"/>
        <v>0.25757575757575757</v>
      </c>
    </row>
    <row r="475" spans="1:68" ht="27" hidden="1" customHeight="1" x14ac:dyDescent="0.25">
      <c r="A475" s="54" t="s">
        <v>743</v>
      </c>
      <c r="B475" s="54" t="s">
        <v>744</v>
      </c>
      <c r="C475" s="31">
        <v>4301012036</v>
      </c>
      <c r="D475" s="681">
        <v>4680115882782</v>
      </c>
      <c r="E475" s="682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8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84"/>
      <c r="R475" s="684"/>
      <c r="S475" s="684"/>
      <c r="T475" s="685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745</v>
      </c>
      <c r="B476" s="54" t="s">
        <v>746</v>
      </c>
      <c r="C476" s="31">
        <v>4301012055</v>
      </c>
      <c r="D476" s="681">
        <v>4680115886469</v>
      </c>
      <c r="E476" s="682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997" t="s">
        <v>747</v>
      </c>
      <c r="Q476" s="684"/>
      <c r="R476" s="684"/>
      <c r="S476" s="684"/>
      <c r="T476" s="685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748</v>
      </c>
      <c r="B477" s="54" t="s">
        <v>749</v>
      </c>
      <c r="C477" s="31">
        <v>4301012057</v>
      </c>
      <c r="D477" s="681">
        <v>4680115886483</v>
      </c>
      <c r="E477" s="682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844" t="s">
        <v>750</v>
      </c>
      <c r="Q477" s="684"/>
      <c r="R477" s="684"/>
      <c r="S477" s="684"/>
      <c r="T477" s="685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752</v>
      </c>
      <c r="B478" s="54" t="s">
        <v>753</v>
      </c>
      <c r="C478" s="31">
        <v>4301012050</v>
      </c>
      <c r="D478" s="681">
        <v>4680115885479</v>
      </c>
      <c r="E478" s="682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776" t="s">
        <v>754</v>
      </c>
      <c r="Q478" s="684"/>
      <c r="R478" s="684"/>
      <c r="S478" s="684"/>
      <c r="T478" s="685"/>
      <c r="U478" s="34"/>
      <c r="V478" s="34"/>
      <c r="W478" s="35" t="s">
        <v>69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756</v>
      </c>
      <c r="B479" s="54" t="s">
        <v>757</v>
      </c>
      <c r="C479" s="31">
        <v>4301012034</v>
      </c>
      <c r="D479" s="681">
        <v>4607091389982</v>
      </c>
      <c r="E479" s="682"/>
      <c r="F479" s="668">
        <v>0.6</v>
      </c>
      <c r="G479" s="32">
        <v>8</v>
      </c>
      <c r="H479" s="668">
        <v>4.8</v>
      </c>
      <c r="I479" s="668">
        <v>6.96</v>
      </c>
      <c r="J479" s="32">
        <v>120</v>
      </c>
      <c r="K479" s="32" t="s">
        <v>101</v>
      </c>
      <c r="L479" s="32"/>
      <c r="M479" s="33" t="s">
        <v>94</v>
      </c>
      <c r="N479" s="33"/>
      <c r="O479" s="32">
        <v>60</v>
      </c>
      <c r="P479" s="9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84"/>
      <c r="R479" s="684"/>
      <c r="S479" s="684"/>
      <c r="T479" s="685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IFERROR(IF(Y479=0,"",ROUNDUP(Y479/H479,0)*0.00937),"")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756</v>
      </c>
      <c r="B480" s="54" t="s">
        <v>758</v>
      </c>
      <c r="C480" s="31">
        <v>4301011784</v>
      </c>
      <c r="D480" s="681">
        <v>4607091389982</v>
      </c>
      <c r="E480" s="682"/>
      <c r="F480" s="668">
        <v>0.6</v>
      </c>
      <c r="G480" s="32">
        <v>6</v>
      </c>
      <c r="H480" s="668">
        <v>3.6</v>
      </c>
      <c r="I480" s="668">
        <v>3.81</v>
      </c>
      <c r="J480" s="32">
        <v>132</v>
      </c>
      <c r="K480" s="32" t="s">
        <v>101</v>
      </c>
      <c r="L480" s="32"/>
      <c r="M480" s="33" t="s">
        <v>94</v>
      </c>
      <c r="N480" s="33"/>
      <c r="O480" s="32">
        <v>60</v>
      </c>
      <c r="P480" s="9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84"/>
      <c r="R480" s="684"/>
      <c r="S480" s="684"/>
      <c r="T480" s="685"/>
      <c r="U480" s="34"/>
      <c r="V480" s="34"/>
      <c r="W480" s="35" t="s">
        <v>69</v>
      </c>
      <c r="X480" s="669">
        <v>150</v>
      </c>
      <c r="Y480" s="670">
        <f t="shared" si="68"/>
        <v>151.20000000000002</v>
      </c>
      <c r="Z480" s="36">
        <f>IFERROR(IF(Y480=0,"",ROUNDUP(Y480/H480,0)*0.00902),"")</f>
        <v>0.37884000000000001</v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158.75</v>
      </c>
      <c r="BN480" s="64">
        <f t="shared" si="70"/>
        <v>160.02000000000004</v>
      </c>
      <c r="BO480" s="64">
        <f t="shared" si="71"/>
        <v>0.31565656565656564</v>
      </c>
      <c r="BP480" s="64">
        <f t="shared" si="72"/>
        <v>0.31818181818181823</v>
      </c>
    </row>
    <row r="481" spans="1:68" ht="27" hidden="1" customHeight="1" x14ac:dyDescent="0.25">
      <c r="A481" s="54" t="s">
        <v>759</v>
      </c>
      <c r="B481" s="54" t="s">
        <v>760</v>
      </c>
      <c r="C481" s="31">
        <v>4301012058</v>
      </c>
      <c r="D481" s="681">
        <v>4680115886490</v>
      </c>
      <c r="E481" s="682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96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84"/>
      <c r="R481" s="684"/>
      <c r="S481" s="684"/>
      <c r="T481" s="685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700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701"/>
      <c r="P482" s="677" t="s">
        <v>80</v>
      </c>
      <c r="Q482" s="678"/>
      <c r="R482" s="678"/>
      <c r="S482" s="678"/>
      <c r="T482" s="678"/>
      <c r="U482" s="678"/>
      <c r="V482" s="679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141.28787878787878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144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1.4988000000000001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701"/>
      <c r="P483" s="677" t="s">
        <v>80</v>
      </c>
      <c r="Q483" s="678"/>
      <c r="R483" s="678"/>
      <c r="S483" s="678"/>
      <c r="T483" s="678"/>
      <c r="U483" s="678"/>
      <c r="V483" s="679"/>
      <c r="W483" s="37" t="s">
        <v>69</v>
      </c>
      <c r="X483" s="671">
        <f>IFERROR(SUM(X467:X481),"0")</f>
        <v>620</v>
      </c>
      <c r="Y483" s="671">
        <f>IFERROR(SUM(Y467:Y481),"0")</f>
        <v>632.6400000000001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133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customHeight="1" x14ac:dyDescent="0.25">
      <c r="A485" s="54" t="s">
        <v>761</v>
      </c>
      <c r="B485" s="54" t="s">
        <v>762</v>
      </c>
      <c r="C485" s="31">
        <v>4301020222</v>
      </c>
      <c r="D485" s="681">
        <v>4607091388930</v>
      </c>
      <c r="E485" s="682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8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84"/>
      <c r="R485" s="684"/>
      <c r="S485" s="684"/>
      <c r="T485" s="685"/>
      <c r="U485" s="34"/>
      <c r="V485" s="34"/>
      <c r="W485" s="35" t="s">
        <v>69</v>
      </c>
      <c r="X485" s="669">
        <v>150</v>
      </c>
      <c r="Y485" s="670">
        <f>IFERROR(IF(X485="",0,CEILING((X485/$H485),1)*$H485),"")</f>
        <v>153.12</v>
      </c>
      <c r="Z485" s="36">
        <f>IFERROR(IF(Y485=0,"",ROUNDUP(Y485/H485,0)*0.01196),"")</f>
        <v>0.34683999999999998</v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160.22727272727272</v>
      </c>
      <c r="BN485" s="64">
        <f>IFERROR(Y485*I485/H485,"0")</f>
        <v>163.56</v>
      </c>
      <c r="BO485" s="64">
        <f>IFERROR(1/J485*(X485/H485),"0")</f>
        <v>0.27316433566433568</v>
      </c>
      <c r="BP485" s="64">
        <f>IFERROR(1/J485*(Y485/H485),"0")</f>
        <v>0.27884615384615385</v>
      </c>
    </row>
    <row r="486" spans="1:68" ht="16.5" hidden="1" customHeight="1" x14ac:dyDescent="0.25">
      <c r="A486" s="54" t="s">
        <v>761</v>
      </c>
      <c r="B486" s="54" t="s">
        <v>764</v>
      </c>
      <c r="C486" s="31">
        <v>4301020334</v>
      </c>
      <c r="D486" s="681">
        <v>4607091388930</v>
      </c>
      <c r="E486" s="682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743" t="s">
        <v>765</v>
      </c>
      <c r="Q486" s="684"/>
      <c r="R486" s="684"/>
      <c r="S486" s="684"/>
      <c r="T486" s="685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767</v>
      </c>
      <c r="B487" s="54" t="s">
        <v>768</v>
      </c>
      <c r="C487" s="31">
        <v>4301020384</v>
      </c>
      <c r="D487" s="681">
        <v>4680115886407</v>
      </c>
      <c r="E487" s="682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836" t="s">
        <v>769</v>
      </c>
      <c r="Q487" s="684"/>
      <c r="R487" s="684"/>
      <c r="S487" s="684"/>
      <c r="T487" s="685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770</v>
      </c>
      <c r="B488" s="54" t="s">
        <v>771</v>
      </c>
      <c r="C488" s="31">
        <v>4301020385</v>
      </c>
      <c r="D488" s="681">
        <v>4680115880054</v>
      </c>
      <c r="E488" s="682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791" t="s">
        <v>772</v>
      </c>
      <c r="Q488" s="684"/>
      <c r="R488" s="684"/>
      <c r="S488" s="684"/>
      <c r="T488" s="685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00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701"/>
      <c r="P489" s="677" t="s">
        <v>80</v>
      </c>
      <c r="Q489" s="678"/>
      <c r="R489" s="678"/>
      <c r="S489" s="678"/>
      <c r="T489" s="678"/>
      <c r="U489" s="678"/>
      <c r="V489" s="679"/>
      <c r="W489" s="37" t="s">
        <v>81</v>
      </c>
      <c r="X489" s="671">
        <f>IFERROR(X485/H485,"0")+IFERROR(X486/H486,"0")+IFERROR(X487/H487,"0")+IFERROR(X488/H488,"0")</f>
        <v>28.409090909090907</v>
      </c>
      <c r="Y489" s="671">
        <f>IFERROR(Y485/H485,"0")+IFERROR(Y486/H486,"0")+IFERROR(Y487/H487,"0")+IFERROR(Y488/H488,"0")</f>
        <v>29</v>
      </c>
      <c r="Z489" s="671">
        <f>IFERROR(IF(Z485="",0,Z485),"0")+IFERROR(IF(Z486="",0,Z486),"0")+IFERROR(IF(Z487="",0,Z487),"0")+IFERROR(IF(Z488="",0,Z488),"0")</f>
        <v>0.34683999999999998</v>
      </c>
      <c r="AA489" s="672"/>
      <c r="AB489" s="672"/>
      <c r="AC489" s="672"/>
    </row>
    <row r="490" spans="1:68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701"/>
      <c r="P490" s="677" t="s">
        <v>80</v>
      </c>
      <c r="Q490" s="678"/>
      <c r="R490" s="678"/>
      <c r="S490" s="678"/>
      <c r="T490" s="678"/>
      <c r="U490" s="678"/>
      <c r="V490" s="679"/>
      <c r="W490" s="37" t="s">
        <v>69</v>
      </c>
      <c r="X490" s="671">
        <f>IFERROR(SUM(X485:X488),"0")</f>
        <v>150</v>
      </c>
      <c r="Y490" s="671">
        <f>IFERROR(SUM(Y485:Y488),"0")</f>
        <v>153.12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144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773</v>
      </c>
      <c r="B492" s="54" t="s">
        <v>774</v>
      </c>
      <c r="C492" s="31">
        <v>4301031349</v>
      </c>
      <c r="D492" s="681">
        <v>4680115883116</v>
      </c>
      <c r="E492" s="682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982" t="s">
        <v>775</v>
      </c>
      <c r="Q492" s="684"/>
      <c r="R492" s="684"/>
      <c r="S492" s="684"/>
      <c r="T492" s="685"/>
      <c r="U492" s="34"/>
      <c r="V492" s="34"/>
      <c r="W492" s="35" t="s">
        <v>69</v>
      </c>
      <c r="X492" s="669">
        <v>70</v>
      </c>
      <c r="Y492" s="670">
        <f t="shared" ref="Y492:Y503" si="73">IFERROR(IF(X492="",0,CEILING((X492/$H492),1)*$H492),"")</f>
        <v>73.92</v>
      </c>
      <c r="Z492" s="36">
        <f>IFERROR(IF(Y492=0,"",ROUNDUP(Y492/H492,0)*0.01196),"")</f>
        <v>0.16744000000000001</v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74.772727272727266</v>
      </c>
      <c r="BN492" s="64">
        <f t="shared" ref="BN492:BN503" si="75">IFERROR(Y492*I492/H492,"0")</f>
        <v>78.959999999999994</v>
      </c>
      <c r="BO492" s="64">
        <f t="shared" ref="BO492:BO503" si="76">IFERROR(1/J492*(X492/H492),"0")</f>
        <v>0.12747668997668998</v>
      </c>
      <c r="BP492" s="64">
        <f t="shared" ref="BP492:BP503" si="77">IFERROR(1/J492*(Y492/H492),"0")</f>
        <v>0.13461538461538464</v>
      </c>
    </row>
    <row r="493" spans="1:68" ht="27" customHeight="1" x14ac:dyDescent="0.25">
      <c r="A493" s="54" t="s">
        <v>777</v>
      </c>
      <c r="B493" s="54" t="s">
        <v>778</v>
      </c>
      <c r="C493" s="31">
        <v>4301031350</v>
      </c>
      <c r="D493" s="681">
        <v>4680115883093</v>
      </c>
      <c r="E493" s="682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945" t="s">
        <v>779</v>
      </c>
      <c r="Q493" s="684"/>
      <c r="R493" s="684"/>
      <c r="S493" s="684"/>
      <c r="T493" s="685"/>
      <c r="U493" s="34"/>
      <c r="V493" s="34"/>
      <c r="W493" s="35" t="s">
        <v>69</v>
      </c>
      <c r="X493" s="669">
        <v>60</v>
      </c>
      <c r="Y493" s="670">
        <f t="shared" si="73"/>
        <v>63.36</v>
      </c>
      <c r="Z493" s="36">
        <f>IFERROR(IF(Y493=0,"",ROUNDUP(Y493/H493,0)*0.01196),"")</f>
        <v>0.14352000000000001</v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64.090909090909079</v>
      </c>
      <c r="BN493" s="64">
        <f t="shared" si="75"/>
        <v>67.679999999999993</v>
      </c>
      <c r="BO493" s="64">
        <f t="shared" si="76"/>
        <v>0.10926573426573427</v>
      </c>
      <c r="BP493" s="64">
        <f t="shared" si="77"/>
        <v>0.11538461538461539</v>
      </c>
    </row>
    <row r="494" spans="1:68" ht="27" hidden="1" customHeight="1" x14ac:dyDescent="0.25">
      <c r="A494" s="54" t="s">
        <v>781</v>
      </c>
      <c r="B494" s="54" t="s">
        <v>782</v>
      </c>
      <c r="C494" s="31">
        <v>4301031353</v>
      </c>
      <c r="D494" s="681">
        <v>4680115883109</v>
      </c>
      <c r="E494" s="682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963" t="s">
        <v>783</v>
      </c>
      <c r="Q494" s="684"/>
      <c r="R494" s="684"/>
      <c r="S494" s="684"/>
      <c r="T494" s="685"/>
      <c r="U494" s="34"/>
      <c r="V494" s="34"/>
      <c r="W494" s="35" t="s">
        <v>69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hidden="1" customHeight="1" x14ac:dyDescent="0.25">
      <c r="A495" s="54" t="s">
        <v>785</v>
      </c>
      <c r="B495" s="54" t="s">
        <v>786</v>
      </c>
      <c r="C495" s="31">
        <v>4301031409</v>
      </c>
      <c r="D495" s="681">
        <v>4680115886438</v>
      </c>
      <c r="E495" s="682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933" t="s">
        <v>787</v>
      </c>
      <c r="Q495" s="684"/>
      <c r="R495" s="684"/>
      <c r="S495" s="684"/>
      <c r="T495" s="685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788</v>
      </c>
      <c r="B496" s="54" t="s">
        <v>789</v>
      </c>
      <c r="C496" s="31">
        <v>4301031419</v>
      </c>
      <c r="D496" s="681">
        <v>4680115882072</v>
      </c>
      <c r="E496" s="682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901" t="s">
        <v>790</v>
      </c>
      <c r="Q496" s="684"/>
      <c r="R496" s="684"/>
      <c r="S496" s="684"/>
      <c r="T496" s="685"/>
      <c r="U496" s="34"/>
      <c r="V496" s="34"/>
      <c r="W496" s="35" t="s">
        <v>69</v>
      </c>
      <c r="X496" s="669">
        <v>42</v>
      </c>
      <c r="Y496" s="670">
        <f t="shared" si="73"/>
        <v>43.199999999999996</v>
      </c>
      <c r="Z496" s="36">
        <f>IFERROR(IF(Y496=0,"",ROUNDUP(Y496/H496,0)*0.00902),"")</f>
        <v>8.1180000000000002E-2</v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60.637500000000003</v>
      </c>
      <c r="BN496" s="64">
        <f t="shared" si="75"/>
        <v>62.37</v>
      </c>
      <c r="BO496" s="64">
        <f t="shared" si="76"/>
        <v>6.6287878787878785E-2</v>
      </c>
      <c r="BP496" s="64">
        <f t="shared" si="77"/>
        <v>6.8181818181818177E-2</v>
      </c>
    </row>
    <row r="497" spans="1:68" ht="27" hidden="1" customHeight="1" x14ac:dyDescent="0.25">
      <c r="A497" s="54" t="s">
        <v>788</v>
      </c>
      <c r="B497" s="54" t="s">
        <v>791</v>
      </c>
      <c r="C497" s="31">
        <v>4301031383</v>
      </c>
      <c r="D497" s="681">
        <v>4680115882072</v>
      </c>
      <c r="E497" s="682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101</v>
      </c>
      <c r="L497" s="32"/>
      <c r="M497" s="33" t="s">
        <v>94</v>
      </c>
      <c r="N497" s="33"/>
      <c r="O497" s="32">
        <v>60</v>
      </c>
      <c r="P497" s="72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84"/>
      <c r="R497" s="684"/>
      <c r="S497" s="684"/>
      <c r="T497" s="685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792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788</v>
      </c>
      <c r="B498" s="54" t="s">
        <v>793</v>
      </c>
      <c r="C498" s="31">
        <v>4301031351</v>
      </c>
      <c r="D498" s="681">
        <v>4680115882072</v>
      </c>
      <c r="E498" s="682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101</v>
      </c>
      <c r="L498" s="32"/>
      <c r="M498" s="33" t="s">
        <v>94</v>
      </c>
      <c r="N498" s="33"/>
      <c r="O498" s="32">
        <v>70</v>
      </c>
      <c r="P498" s="969" t="s">
        <v>794</v>
      </c>
      <c r="Q498" s="684"/>
      <c r="R498" s="684"/>
      <c r="S498" s="684"/>
      <c r="T498" s="685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776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795</v>
      </c>
      <c r="B499" s="54" t="s">
        <v>796</v>
      </c>
      <c r="C499" s="31">
        <v>4301031251</v>
      </c>
      <c r="D499" s="681">
        <v>4680115882102</v>
      </c>
      <c r="E499" s="682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72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84"/>
      <c r="R499" s="684"/>
      <c r="S499" s="684"/>
      <c r="T499" s="685"/>
      <c r="U499" s="34"/>
      <c r="V499" s="34"/>
      <c r="W499" s="35" t="s">
        <v>69</v>
      </c>
      <c r="X499" s="669">
        <v>12</v>
      </c>
      <c r="Y499" s="670">
        <f t="shared" si="73"/>
        <v>14.4</v>
      </c>
      <c r="Z499" s="36">
        <f>IFERROR(IF(Y499=0,"",ROUNDUP(Y499/H499,0)*0.00902),"")</f>
        <v>3.6080000000000001E-2</v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12.7</v>
      </c>
      <c r="BN499" s="64">
        <f t="shared" si="75"/>
        <v>15.24</v>
      </c>
      <c r="BO499" s="64">
        <f t="shared" si="76"/>
        <v>2.5252525252525252E-2</v>
      </c>
      <c r="BP499" s="64">
        <f t="shared" si="77"/>
        <v>3.0303030303030304E-2</v>
      </c>
    </row>
    <row r="500" spans="1:68" ht="27" hidden="1" customHeight="1" x14ac:dyDescent="0.25">
      <c r="A500" s="54" t="s">
        <v>795</v>
      </c>
      <c r="B500" s="54" t="s">
        <v>798</v>
      </c>
      <c r="C500" s="31">
        <v>4301031418</v>
      </c>
      <c r="D500" s="681">
        <v>4680115882102</v>
      </c>
      <c r="E500" s="682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895" t="s">
        <v>799</v>
      </c>
      <c r="Q500" s="684"/>
      <c r="R500" s="684"/>
      <c r="S500" s="684"/>
      <c r="T500" s="685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800</v>
      </c>
      <c r="B501" s="54" t="s">
        <v>801</v>
      </c>
      <c r="C501" s="31">
        <v>4301031253</v>
      </c>
      <c r="D501" s="681">
        <v>4680115882096</v>
      </c>
      <c r="E501" s="682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9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84"/>
      <c r="R501" s="684"/>
      <c r="S501" s="684"/>
      <c r="T501" s="685"/>
      <c r="U501" s="34"/>
      <c r="V501" s="34"/>
      <c r="W501" s="35" t="s">
        <v>69</v>
      </c>
      <c r="X501" s="669">
        <v>210</v>
      </c>
      <c r="Y501" s="670">
        <f t="shared" si="73"/>
        <v>212.4</v>
      </c>
      <c r="Z501" s="36">
        <f>IFERROR(IF(Y501=0,"",ROUNDUP(Y501/H501,0)*0.00902),"")</f>
        <v>0.53217999999999999</v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222.25</v>
      </c>
      <c r="BN501" s="64">
        <f t="shared" si="75"/>
        <v>224.79</v>
      </c>
      <c r="BO501" s="64">
        <f t="shared" si="76"/>
        <v>0.44191919191919188</v>
      </c>
      <c r="BP501" s="64">
        <f t="shared" si="77"/>
        <v>0.44696969696969696</v>
      </c>
    </row>
    <row r="502" spans="1:68" ht="27" hidden="1" customHeight="1" x14ac:dyDescent="0.25">
      <c r="A502" s="54" t="s">
        <v>800</v>
      </c>
      <c r="B502" s="54" t="s">
        <v>803</v>
      </c>
      <c r="C502" s="31">
        <v>4301031417</v>
      </c>
      <c r="D502" s="681">
        <v>4680115882096</v>
      </c>
      <c r="E502" s="682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1011" t="s">
        <v>804</v>
      </c>
      <c r="Q502" s="684"/>
      <c r="R502" s="684"/>
      <c r="S502" s="684"/>
      <c r="T502" s="685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800</v>
      </c>
      <c r="B503" s="54" t="s">
        <v>805</v>
      </c>
      <c r="C503" s="31">
        <v>4301031384</v>
      </c>
      <c r="D503" s="681">
        <v>4680115882096</v>
      </c>
      <c r="E503" s="682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86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84"/>
      <c r="R503" s="684"/>
      <c r="S503" s="684"/>
      <c r="T503" s="685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700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701"/>
      <c r="P504" s="677" t="s">
        <v>80</v>
      </c>
      <c r="Q504" s="678"/>
      <c r="R504" s="678"/>
      <c r="S504" s="678"/>
      <c r="T504" s="678"/>
      <c r="U504" s="678"/>
      <c r="V504" s="679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95.037878787878782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98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0.96040000000000003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701"/>
      <c r="P505" s="677" t="s">
        <v>80</v>
      </c>
      <c r="Q505" s="678"/>
      <c r="R505" s="678"/>
      <c r="S505" s="678"/>
      <c r="T505" s="678"/>
      <c r="U505" s="678"/>
      <c r="V505" s="679"/>
      <c r="W505" s="37" t="s">
        <v>69</v>
      </c>
      <c r="X505" s="671">
        <f>IFERROR(SUM(X492:X503),"0")</f>
        <v>394</v>
      </c>
      <c r="Y505" s="671">
        <f>IFERROR(SUM(Y492:Y503),"0")</f>
        <v>407.28</v>
      </c>
      <c r="Z505" s="37"/>
      <c r="AA505" s="672"/>
      <c r="AB505" s="672"/>
      <c r="AC505" s="672"/>
    </row>
    <row r="506" spans="1:68" ht="14.25" hidden="1" customHeight="1" x14ac:dyDescent="0.25">
      <c r="A506" s="675" t="s">
        <v>64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806</v>
      </c>
      <c r="B507" s="54" t="s">
        <v>807</v>
      </c>
      <c r="C507" s="31">
        <v>4301051232</v>
      </c>
      <c r="D507" s="681">
        <v>4607091383409</v>
      </c>
      <c r="E507" s="682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84"/>
      <c r="R507" s="684"/>
      <c r="S507" s="684"/>
      <c r="T507" s="685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809</v>
      </c>
      <c r="B508" s="54" t="s">
        <v>810</v>
      </c>
      <c r="C508" s="31">
        <v>4301051231</v>
      </c>
      <c r="D508" s="681">
        <v>4607091383416</v>
      </c>
      <c r="E508" s="682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9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84"/>
      <c r="R508" s="684"/>
      <c r="S508" s="684"/>
      <c r="T508" s="685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812</v>
      </c>
      <c r="B509" s="54" t="s">
        <v>813</v>
      </c>
      <c r="C509" s="31">
        <v>4301051064</v>
      </c>
      <c r="D509" s="681">
        <v>4680115883536</v>
      </c>
      <c r="E509" s="682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7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84"/>
      <c r="R509" s="684"/>
      <c r="S509" s="684"/>
      <c r="T509" s="685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00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701"/>
      <c r="P510" s="677" t="s">
        <v>80</v>
      </c>
      <c r="Q510" s="678"/>
      <c r="R510" s="678"/>
      <c r="S510" s="678"/>
      <c r="T510" s="678"/>
      <c r="U510" s="678"/>
      <c r="V510" s="679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701"/>
      <c r="P511" s="677" t="s">
        <v>80</v>
      </c>
      <c r="Q511" s="678"/>
      <c r="R511" s="678"/>
      <c r="S511" s="678"/>
      <c r="T511" s="678"/>
      <c r="U511" s="678"/>
      <c r="V511" s="679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170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815</v>
      </c>
      <c r="B513" s="54" t="s">
        <v>816</v>
      </c>
      <c r="C513" s="31">
        <v>4301060363</v>
      </c>
      <c r="D513" s="681">
        <v>4680115885035</v>
      </c>
      <c r="E513" s="682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9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84"/>
      <c r="R513" s="684"/>
      <c r="S513" s="684"/>
      <c r="T513" s="685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818</v>
      </c>
      <c r="B514" s="54" t="s">
        <v>819</v>
      </c>
      <c r="C514" s="31">
        <v>4301060436</v>
      </c>
      <c r="D514" s="681">
        <v>4680115885936</v>
      </c>
      <c r="E514" s="682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919" t="s">
        <v>820</v>
      </c>
      <c r="Q514" s="684"/>
      <c r="R514" s="684"/>
      <c r="S514" s="684"/>
      <c r="T514" s="685"/>
      <c r="U514" s="34"/>
      <c r="V514" s="34"/>
      <c r="W514" s="35" t="s">
        <v>69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00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701"/>
      <c r="P515" s="677" t="s">
        <v>80</v>
      </c>
      <c r="Q515" s="678"/>
      <c r="R515" s="678"/>
      <c r="S515" s="678"/>
      <c r="T515" s="678"/>
      <c r="U515" s="678"/>
      <c r="V515" s="679"/>
      <c r="W515" s="37" t="s">
        <v>81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701"/>
      <c r="P516" s="677" t="s">
        <v>80</v>
      </c>
      <c r="Q516" s="678"/>
      <c r="R516" s="678"/>
      <c r="S516" s="678"/>
      <c r="T516" s="678"/>
      <c r="U516" s="678"/>
      <c r="V516" s="679"/>
      <c r="W516" s="37" t="s">
        <v>69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83" t="s">
        <v>821</v>
      </c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84"/>
      <c r="P517" s="784"/>
      <c r="Q517" s="784"/>
      <c r="R517" s="784"/>
      <c r="S517" s="784"/>
      <c r="T517" s="784"/>
      <c r="U517" s="784"/>
      <c r="V517" s="784"/>
      <c r="W517" s="784"/>
      <c r="X517" s="784"/>
      <c r="Y517" s="784"/>
      <c r="Z517" s="784"/>
      <c r="AA517" s="48"/>
      <c r="AB517" s="48"/>
      <c r="AC517" s="48"/>
    </row>
    <row r="518" spans="1:68" ht="16.5" hidden="1" customHeight="1" x14ac:dyDescent="0.25">
      <c r="A518" s="680" t="s">
        <v>821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90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822</v>
      </c>
      <c r="B520" s="54" t="s">
        <v>823</v>
      </c>
      <c r="C520" s="31">
        <v>4301011763</v>
      </c>
      <c r="D520" s="681">
        <v>4640242181011</v>
      </c>
      <c r="E520" s="682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1042" t="s">
        <v>824</v>
      </c>
      <c r="Q520" s="684"/>
      <c r="R520" s="684"/>
      <c r="S520" s="684"/>
      <c r="T520" s="685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4301011585</v>
      </c>
      <c r="D521" s="681">
        <v>4640242180441</v>
      </c>
      <c r="E521" s="682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1019" t="s">
        <v>828</v>
      </c>
      <c r="Q521" s="684"/>
      <c r="R521" s="684"/>
      <c r="S521" s="684"/>
      <c r="T521" s="685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830</v>
      </c>
      <c r="B522" s="54" t="s">
        <v>831</v>
      </c>
      <c r="C522" s="31">
        <v>4301011584</v>
      </c>
      <c r="D522" s="681">
        <v>4640242180564</v>
      </c>
      <c r="E522" s="682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1007" t="s">
        <v>832</v>
      </c>
      <c r="Q522" s="684"/>
      <c r="R522" s="684"/>
      <c r="S522" s="684"/>
      <c r="T522" s="685"/>
      <c r="U522" s="34"/>
      <c r="V522" s="34"/>
      <c r="W522" s="35" t="s">
        <v>69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834</v>
      </c>
      <c r="B523" s="54" t="s">
        <v>835</v>
      </c>
      <c r="C523" s="31">
        <v>4301011762</v>
      </c>
      <c r="D523" s="681">
        <v>4640242180922</v>
      </c>
      <c r="E523" s="682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968" t="s">
        <v>836</v>
      </c>
      <c r="Q523" s="684"/>
      <c r="R523" s="684"/>
      <c r="S523" s="684"/>
      <c r="T523" s="685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838</v>
      </c>
      <c r="B524" s="54" t="s">
        <v>839</v>
      </c>
      <c r="C524" s="31">
        <v>4301011551</v>
      </c>
      <c r="D524" s="681">
        <v>4640242180038</v>
      </c>
      <c r="E524" s="682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937" t="s">
        <v>840</v>
      </c>
      <c r="Q524" s="684"/>
      <c r="R524" s="684"/>
      <c r="S524" s="684"/>
      <c r="T524" s="685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841</v>
      </c>
      <c r="B525" s="54" t="s">
        <v>842</v>
      </c>
      <c r="C525" s="31">
        <v>4301011765</v>
      </c>
      <c r="D525" s="681">
        <v>4640242181172</v>
      </c>
      <c r="E525" s="682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804" t="s">
        <v>843</v>
      </c>
      <c r="Q525" s="684"/>
      <c r="R525" s="684"/>
      <c r="S525" s="684"/>
      <c r="T525" s="685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700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701"/>
      <c r="P526" s="677" t="s">
        <v>80</v>
      </c>
      <c r="Q526" s="678"/>
      <c r="R526" s="678"/>
      <c r="S526" s="678"/>
      <c r="T526" s="678"/>
      <c r="U526" s="678"/>
      <c r="V526" s="679"/>
      <c r="W526" s="37" t="s">
        <v>81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701"/>
      <c r="P527" s="677" t="s">
        <v>80</v>
      </c>
      <c r="Q527" s="678"/>
      <c r="R527" s="678"/>
      <c r="S527" s="678"/>
      <c r="T527" s="678"/>
      <c r="U527" s="678"/>
      <c r="V527" s="679"/>
      <c r="W527" s="37" t="s">
        <v>69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133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844</v>
      </c>
      <c r="B529" s="54" t="s">
        <v>845</v>
      </c>
      <c r="C529" s="31">
        <v>4301020269</v>
      </c>
      <c r="D529" s="681">
        <v>4640242180519</v>
      </c>
      <c r="E529" s="682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947" t="s">
        <v>846</v>
      </c>
      <c r="Q529" s="684"/>
      <c r="R529" s="684"/>
      <c r="S529" s="684"/>
      <c r="T529" s="685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844</v>
      </c>
      <c r="B530" s="54" t="s">
        <v>848</v>
      </c>
      <c r="C530" s="31">
        <v>4301020400</v>
      </c>
      <c r="D530" s="681">
        <v>4640242180519</v>
      </c>
      <c r="E530" s="682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838" t="s">
        <v>849</v>
      </c>
      <c r="Q530" s="684"/>
      <c r="R530" s="684"/>
      <c r="S530" s="684"/>
      <c r="T530" s="685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851</v>
      </c>
      <c r="B531" s="54" t="s">
        <v>852</v>
      </c>
      <c r="C531" s="31">
        <v>4301020260</v>
      </c>
      <c r="D531" s="681">
        <v>4640242180526</v>
      </c>
      <c r="E531" s="682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1033" t="s">
        <v>853</v>
      </c>
      <c r="Q531" s="684"/>
      <c r="R531" s="684"/>
      <c r="S531" s="684"/>
      <c r="T531" s="685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854</v>
      </c>
      <c r="B532" s="54" t="s">
        <v>855</v>
      </c>
      <c r="C532" s="31">
        <v>4301020309</v>
      </c>
      <c r="D532" s="681">
        <v>4640242180090</v>
      </c>
      <c r="E532" s="682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864" t="s">
        <v>856</v>
      </c>
      <c r="Q532" s="684"/>
      <c r="R532" s="684"/>
      <c r="S532" s="684"/>
      <c r="T532" s="685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858</v>
      </c>
      <c r="B533" s="54" t="s">
        <v>859</v>
      </c>
      <c r="C533" s="31">
        <v>4301020295</v>
      </c>
      <c r="D533" s="681">
        <v>4640242181363</v>
      </c>
      <c r="E533" s="682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845" t="s">
        <v>860</v>
      </c>
      <c r="Q533" s="684"/>
      <c r="R533" s="684"/>
      <c r="S533" s="684"/>
      <c r="T533" s="685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00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701"/>
      <c r="P534" s="677" t="s">
        <v>80</v>
      </c>
      <c r="Q534" s="678"/>
      <c r="R534" s="678"/>
      <c r="S534" s="678"/>
      <c r="T534" s="678"/>
      <c r="U534" s="678"/>
      <c r="V534" s="679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701"/>
      <c r="P535" s="677" t="s">
        <v>80</v>
      </c>
      <c r="Q535" s="678"/>
      <c r="R535" s="678"/>
      <c r="S535" s="678"/>
      <c r="T535" s="678"/>
      <c r="U535" s="678"/>
      <c r="V535" s="679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144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861</v>
      </c>
      <c r="B537" s="54" t="s">
        <v>862</v>
      </c>
      <c r="C537" s="31">
        <v>4301031280</v>
      </c>
      <c r="D537" s="681">
        <v>4640242180816</v>
      </c>
      <c r="E537" s="682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986" t="s">
        <v>863</v>
      </c>
      <c r="Q537" s="684"/>
      <c r="R537" s="684"/>
      <c r="S537" s="684"/>
      <c r="T537" s="685"/>
      <c r="U537" s="34"/>
      <c r="V537" s="34"/>
      <c r="W537" s="35" t="s">
        <v>69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865</v>
      </c>
      <c r="B538" s="54" t="s">
        <v>866</v>
      </c>
      <c r="C538" s="31">
        <v>4301031244</v>
      </c>
      <c r="D538" s="681">
        <v>4640242180595</v>
      </c>
      <c r="E538" s="682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57" t="s">
        <v>867</v>
      </c>
      <c r="Q538" s="684"/>
      <c r="R538" s="684"/>
      <c r="S538" s="684"/>
      <c r="T538" s="685"/>
      <c r="U538" s="34"/>
      <c r="V538" s="34"/>
      <c r="W538" s="35" t="s">
        <v>69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869</v>
      </c>
      <c r="B539" s="54" t="s">
        <v>870</v>
      </c>
      <c r="C539" s="31">
        <v>4301031289</v>
      </c>
      <c r="D539" s="681">
        <v>4640242181615</v>
      </c>
      <c r="E539" s="682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994" t="s">
        <v>871</v>
      </c>
      <c r="Q539" s="684"/>
      <c r="R539" s="684"/>
      <c r="S539" s="684"/>
      <c r="T539" s="685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873</v>
      </c>
      <c r="B540" s="54" t="s">
        <v>874</v>
      </c>
      <c r="C540" s="31">
        <v>4301031285</v>
      </c>
      <c r="D540" s="681">
        <v>4640242181639</v>
      </c>
      <c r="E540" s="682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61" t="s">
        <v>875</v>
      </c>
      <c r="Q540" s="684"/>
      <c r="R540" s="684"/>
      <c r="S540" s="684"/>
      <c r="T540" s="685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877</v>
      </c>
      <c r="B541" s="54" t="s">
        <v>878</v>
      </c>
      <c r="C541" s="31">
        <v>4301031287</v>
      </c>
      <c r="D541" s="681">
        <v>4640242181622</v>
      </c>
      <c r="E541" s="682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818" t="s">
        <v>879</v>
      </c>
      <c r="Q541" s="684"/>
      <c r="R541" s="684"/>
      <c r="S541" s="684"/>
      <c r="T541" s="685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881</v>
      </c>
      <c r="B542" s="54" t="s">
        <v>882</v>
      </c>
      <c r="C542" s="31">
        <v>4301031203</v>
      </c>
      <c r="D542" s="681">
        <v>4640242180908</v>
      </c>
      <c r="E542" s="682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147</v>
      </c>
      <c r="L542" s="32"/>
      <c r="M542" s="33" t="s">
        <v>68</v>
      </c>
      <c r="N542" s="33"/>
      <c r="O542" s="32">
        <v>40</v>
      </c>
      <c r="P542" s="1031" t="s">
        <v>883</v>
      </c>
      <c r="Q542" s="684"/>
      <c r="R542" s="684"/>
      <c r="S542" s="684"/>
      <c r="T542" s="685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884</v>
      </c>
      <c r="B543" s="54" t="s">
        <v>885</v>
      </c>
      <c r="C543" s="31">
        <v>4301031200</v>
      </c>
      <c r="D543" s="681">
        <v>4640242180489</v>
      </c>
      <c r="E543" s="682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147</v>
      </c>
      <c r="L543" s="32"/>
      <c r="M543" s="33" t="s">
        <v>68</v>
      </c>
      <c r="N543" s="33"/>
      <c r="O543" s="32">
        <v>40</v>
      </c>
      <c r="P543" s="973" t="s">
        <v>886</v>
      </c>
      <c r="Q543" s="684"/>
      <c r="R543" s="684"/>
      <c r="S543" s="684"/>
      <c r="T543" s="685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700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701"/>
      <c r="P544" s="677" t="s">
        <v>80</v>
      </c>
      <c r="Q544" s="678"/>
      <c r="R544" s="678"/>
      <c r="S544" s="678"/>
      <c r="T544" s="678"/>
      <c r="U544" s="678"/>
      <c r="V544" s="679"/>
      <c r="W544" s="37" t="s">
        <v>81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701"/>
      <c r="P545" s="677" t="s">
        <v>80</v>
      </c>
      <c r="Q545" s="678"/>
      <c r="R545" s="678"/>
      <c r="S545" s="678"/>
      <c r="T545" s="678"/>
      <c r="U545" s="678"/>
      <c r="V545" s="679"/>
      <c r="W545" s="37" t="s">
        <v>69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64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887</v>
      </c>
      <c r="B547" s="54" t="s">
        <v>888</v>
      </c>
      <c r="C547" s="31">
        <v>4301051887</v>
      </c>
      <c r="D547" s="681">
        <v>4640242180533</v>
      </c>
      <c r="E547" s="682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45</v>
      </c>
      <c r="P547" s="771" t="s">
        <v>889</v>
      </c>
      <c r="Q547" s="684"/>
      <c r="R547" s="684"/>
      <c r="S547" s="684"/>
      <c r="T547" s="685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887</v>
      </c>
      <c r="B548" s="54" t="s">
        <v>891</v>
      </c>
      <c r="C548" s="31">
        <v>4301052046</v>
      </c>
      <c r="D548" s="681">
        <v>4640242180533</v>
      </c>
      <c r="E548" s="682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93</v>
      </c>
      <c r="L548" s="32"/>
      <c r="M548" s="33" t="s">
        <v>129</v>
      </c>
      <c r="N548" s="33"/>
      <c r="O548" s="32">
        <v>45</v>
      </c>
      <c r="P548" s="967" t="s">
        <v>889</v>
      </c>
      <c r="Q548" s="684"/>
      <c r="R548" s="684"/>
      <c r="S548" s="684"/>
      <c r="T548" s="685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887</v>
      </c>
      <c r="B549" s="54" t="s">
        <v>892</v>
      </c>
      <c r="C549" s="31">
        <v>4301051746</v>
      </c>
      <c r="D549" s="681">
        <v>4640242180533</v>
      </c>
      <c r="E549" s="682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93</v>
      </c>
      <c r="L549" s="32"/>
      <c r="M549" s="33" t="s">
        <v>103</v>
      </c>
      <c r="N549" s="33"/>
      <c r="O549" s="32">
        <v>40</v>
      </c>
      <c r="P549" s="1048" t="s">
        <v>893</v>
      </c>
      <c r="Q549" s="684"/>
      <c r="R549" s="684"/>
      <c r="S549" s="684"/>
      <c r="T549" s="685"/>
      <c r="U549" s="34"/>
      <c r="V549" s="34"/>
      <c r="W549" s="35" t="s">
        <v>69</v>
      </c>
      <c r="X549" s="669">
        <v>400</v>
      </c>
      <c r="Y549" s="670">
        <f t="shared" si="88"/>
        <v>405.59999999999997</v>
      </c>
      <c r="Z549" s="36">
        <f>IFERROR(IF(Y549=0,"",ROUNDUP(Y549/H549,0)*0.01898),"")</f>
        <v>0.98696000000000006</v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426.6153846153847</v>
      </c>
      <c r="BN549" s="64">
        <f t="shared" si="90"/>
        <v>432.58800000000002</v>
      </c>
      <c r="BO549" s="64">
        <f t="shared" si="91"/>
        <v>0.80128205128205132</v>
      </c>
      <c r="BP549" s="64">
        <f t="shared" si="92"/>
        <v>0.8125</v>
      </c>
    </row>
    <row r="550" spans="1:68" ht="27" hidden="1" customHeight="1" x14ac:dyDescent="0.25">
      <c r="A550" s="54" t="s">
        <v>894</v>
      </c>
      <c r="B550" s="54" t="s">
        <v>895</v>
      </c>
      <c r="C550" s="31">
        <v>4301051933</v>
      </c>
      <c r="D550" s="681">
        <v>4640242180540</v>
      </c>
      <c r="E550" s="682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1004" t="s">
        <v>896</v>
      </c>
      <c r="Q550" s="684"/>
      <c r="R550" s="684"/>
      <c r="S550" s="684"/>
      <c r="T550" s="685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898</v>
      </c>
      <c r="B551" s="54" t="s">
        <v>899</v>
      </c>
      <c r="C551" s="31">
        <v>4301051920</v>
      </c>
      <c r="D551" s="681">
        <v>4640242181233</v>
      </c>
      <c r="E551" s="682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129</v>
      </c>
      <c r="N551" s="33"/>
      <c r="O551" s="32">
        <v>45</v>
      </c>
      <c r="P551" s="789" t="s">
        <v>900</v>
      </c>
      <c r="Q551" s="684"/>
      <c r="R551" s="684"/>
      <c r="S551" s="684"/>
      <c r="T551" s="685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901</v>
      </c>
      <c r="B552" s="54" t="s">
        <v>902</v>
      </c>
      <c r="C552" s="31">
        <v>4301051921</v>
      </c>
      <c r="D552" s="681">
        <v>4640242181226</v>
      </c>
      <c r="E552" s="682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129</v>
      </c>
      <c r="N552" s="33"/>
      <c r="O552" s="32">
        <v>45</v>
      </c>
      <c r="P552" s="1026" t="s">
        <v>903</v>
      </c>
      <c r="Q552" s="684"/>
      <c r="R552" s="684"/>
      <c r="S552" s="684"/>
      <c r="T552" s="685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700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701"/>
      <c r="P553" s="677" t="s">
        <v>80</v>
      </c>
      <c r="Q553" s="678"/>
      <c r="R553" s="678"/>
      <c r="S553" s="678"/>
      <c r="T553" s="678"/>
      <c r="U553" s="678"/>
      <c r="V553" s="679"/>
      <c r="W553" s="37" t="s">
        <v>81</v>
      </c>
      <c r="X553" s="671">
        <f>IFERROR(X547/H547,"0")+IFERROR(X548/H548,"0")+IFERROR(X549/H549,"0")+IFERROR(X550/H550,"0")+IFERROR(X551/H551,"0")+IFERROR(X552/H552,"0")</f>
        <v>51.282051282051285</v>
      </c>
      <c r="Y553" s="671">
        <f>IFERROR(Y547/H547,"0")+IFERROR(Y548/H548,"0")+IFERROR(Y549/H549,"0")+IFERROR(Y550/H550,"0")+IFERROR(Y551/H551,"0")+IFERROR(Y552/H552,"0")</f>
        <v>52</v>
      </c>
      <c r="Z553" s="671">
        <f>IFERROR(IF(Z547="",0,Z547),"0")+IFERROR(IF(Z548="",0,Z548),"0")+IFERROR(IF(Z549="",0,Z549),"0")+IFERROR(IF(Z550="",0,Z550),"0")+IFERROR(IF(Z551="",0,Z551),"0")+IFERROR(IF(Z552="",0,Z552),"0")</f>
        <v>0.98696000000000006</v>
      </c>
      <c r="AA553" s="672"/>
      <c r="AB553" s="672"/>
      <c r="AC553" s="672"/>
    </row>
    <row r="554" spans="1:68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701"/>
      <c r="P554" s="677" t="s">
        <v>80</v>
      </c>
      <c r="Q554" s="678"/>
      <c r="R554" s="678"/>
      <c r="S554" s="678"/>
      <c r="T554" s="678"/>
      <c r="U554" s="678"/>
      <c r="V554" s="679"/>
      <c r="W554" s="37" t="s">
        <v>69</v>
      </c>
      <c r="X554" s="671">
        <f>IFERROR(SUM(X547:X552),"0")</f>
        <v>400</v>
      </c>
      <c r="Y554" s="671">
        <f>IFERROR(SUM(Y547:Y552),"0")</f>
        <v>405.59999999999997</v>
      </c>
      <c r="Z554" s="37"/>
      <c r="AA554" s="672"/>
      <c r="AB554" s="672"/>
      <c r="AC554" s="672"/>
    </row>
    <row r="555" spans="1:68" ht="14.25" hidden="1" customHeight="1" x14ac:dyDescent="0.25">
      <c r="A555" s="675" t="s">
        <v>170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904</v>
      </c>
      <c r="B556" s="54" t="s">
        <v>905</v>
      </c>
      <c r="C556" s="31">
        <v>4301060354</v>
      </c>
      <c r="D556" s="681">
        <v>4640242180120</v>
      </c>
      <c r="E556" s="682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961" t="s">
        <v>906</v>
      </c>
      <c r="Q556" s="684"/>
      <c r="R556" s="684"/>
      <c r="S556" s="684"/>
      <c r="T556" s="685"/>
      <c r="U556" s="34"/>
      <c r="V556" s="34"/>
      <c r="W556" s="35" t="s">
        <v>69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904</v>
      </c>
      <c r="B557" s="54" t="s">
        <v>908</v>
      </c>
      <c r="C557" s="31">
        <v>4301060496</v>
      </c>
      <c r="D557" s="681">
        <v>4640242180120</v>
      </c>
      <c r="E557" s="682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93</v>
      </c>
      <c r="L557" s="32"/>
      <c r="M557" s="33" t="s">
        <v>129</v>
      </c>
      <c r="N557" s="33"/>
      <c r="O557" s="32">
        <v>40</v>
      </c>
      <c r="P557" s="781" t="s">
        <v>909</v>
      </c>
      <c r="Q557" s="684"/>
      <c r="R557" s="684"/>
      <c r="S557" s="684"/>
      <c r="T557" s="685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904</v>
      </c>
      <c r="B558" s="54" t="s">
        <v>910</v>
      </c>
      <c r="C558" s="31">
        <v>4301060485</v>
      </c>
      <c r="D558" s="681">
        <v>4640242180120</v>
      </c>
      <c r="E558" s="682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93</v>
      </c>
      <c r="L558" s="32"/>
      <c r="M558" s="33" t="s">
        <v>103</v>
      </c>
      <c r="N558" s="33"/>
      <c r="O558" s="32">
        <v>40</v>
      </c>
      <c r="P558" s="888" t="s">
        <v>911</v>
      </c>
      <c r="Q558" s="684"/>
      <c r="R558" s="684"/>
      <c r="S558" s="684"/>
      <c r="T558" s="685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912</v>
      </c>
      <c r="B559" s="54" t="s">
        <v>913</v>
      </c>
      <c r="C559" s="31">
        <v>4301060355</v>
      </c>
      <c r="D559" s="681">
        <v>4640242180137</v>
      </c>
      <c r="E559" s="682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866" t="s">
        <v>914</v>
      </c>
      <c r="Q559" s="684"/>
      <c r="R559" s="684"/>
      <c r="S559" s="684"/>
      <c r="T559" s="685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912</v>
      </c>
      <c r="B560" s="54" t="s">
        <v>916</v>
      </c>
      <c r="C560" s="31">
        <v>4301060498</v>
      </c>
      <c r="D560" s="681">
        <v>4640242180137</v>
      </c>
      <c r="E560" s="682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93</v>
      </c>
      <c r="L560" s="32"/>
      <c r="M560" s="33" t="s">
        <v>129</v>
      </c>
      <c r="N560" s="33"/>
      <c r="O560" s="32">
        <v>40</v>
      </c>
      <c r="P560" s="840" t="s">
        <v>917</v>
      </c>
      <c r="Q560" s="684"/>
      <c r="R560" s="684"/>
      <c r="S560" s="684"/>
      <c r="T560" s="685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912</v>
      </c>
      <c r="B561" s="54" t="s">
        <v>918</v>
      </c>
      <c r="C561" s="31">
        <v>4301060486</v>
      </c>
      <c r="D561" s="681">
        <v>4640242180137</v>
      </c>
      <c r="E561" s="682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93</v>
      </c>
      <c r="L561" s="32"/>
      <c r="M561" s="33" t="s">
        <v>103</v>
      </c>
      <c r="N561" s="33"/>
      <c r="O561" s="32">
        <v>40</v>
      </c>
      <c r="P561" s="882" t="s">
        <v>919</v>
      </c>
      <c r="Q561" s="684"/>
      <c r="R561" s="684"/>
      <c r="S561" s="684"/>
      <c r="T561" s="685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700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701"/>
      <c r="P562" s="677" t="s">
        <v>80</v>
      </c>
      <c r="Q562" s="678"/>
      <c r="R562" s="678"/>
      <c r="S562" s="678"/>
      <c r="T562" s="678"/>
      <c r="U562" s="678"/>
      <c r="V562" s="679"/>
      <c r="W562" s="37" t="s">
        <v>81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701"/>
      <c r="P563" s="677" t="s">
        <v>80</v>
      </c>
      <c r="Q563" s="678"/>
      <c r="R563" s="678"/>
      <c r="S563" s="678"/>
      <c r="T563" s="678"/>
      <c r="U563" s="678"/>
      <c r="V563" s="679"/>
      <c r="W563" s="37" t="s">
        <v>69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680" t="s">
        <v>920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90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921</v>
      </c>
      <c r="B566" s="54" t="s">
        <v>922</v>
      </c>
      <c r="C566" s="31">
        <v>4301011951</v>
      </c>
      <c r="D566" s="681">
        <v>4640242180045</v>
      </c>
      <c r="E566" s="682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853" t="s">
        <v>923</v>
      </c>
      <c r="Q566" s="684"/>
      <c r="R566" s="684"/>
      <c r="S566" s="684"/>
      <c r="T566" s="685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925</v>
      </c>
      <c r="B567" s="54" t="s">
        <v>926</v>
      </c>
      <c r="C567" s="31">
        <v>4301011950</v>
      </c>
      <c r="D567" s="681">
        <v>4640242180601</v>
      </c>
      <c r="E567" s="682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797" t="s">
        <v>927</v>
      </c>
      <c r="Q567" s="684"/>
      <c r="R567" s="684"/>
      <c r="S567" s="684"/>
      <c r="T567" s="685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00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701"/>
      <c r="P568" s="677" t="s">
        <v>80</v>
      </c>
      <c r="Q568" s="678"/>
      <c r="R568" s="678"/>
      <c r="S568" s="678"/>
      <c r="T568" s="678"/>
      <c r="U568" s="678"/>
      <c r="V568" s="679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701"/>
      <c r="P569" s="677" t="s">
        <v>80</v>
      </c>
      <c r="Q569" s="678"/>
      <c r="R569" s="678"/>
      <c r="S569" s="678"/>
      <c r="T569" s="678"/>
      <c r="U569" s="678"/>
      <c r="V569" s="679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133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929</v>
      </c>
      <c r="B571" s="54" t="s">
        <v>930</v>
      </c>
      <c r="C571" s="31">
        <v>4301020314</v>
      </c>
      <c r="D571" s="681">
        <v>4640242180090</v>
      </c>
      <c r="E571" s="682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1032" t="s">
        <v>931</v>
      </c>
      <c r="Q571" s="684"/>
      <c r="R571" s="684"/>
      <c r="S571" s="684"/>
      <c r="T571" s="685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700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701"/>
      <c r="P572" s="677" t="s">
        <v>80</v>
      </c>
      <c r="Q572" s="678"/>
      <c r="R572" s="678"/>
      <c r="S572" s="678"/>
      <c r="T572" s="678"/>
      <c r="U572" s="678"/>
      <c r="V572" s="679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701"/>
      <c r="P573" s="677" t="s">
        <v>80</v>
      </c>
      <c r="Q573" s="678"/>
      <c r="R573" s="678"/>
      <c r="S573" s="678"/>
      <c r="T573" s="678"/>
      <c r="U573" s="678"/>
      <c r="V573" s="679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144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933</v>
      </c>
      <c r="B575" s="54" t="s">
        <v>934</v>
      </c>
      <c r="C575" s="31">
        <v>4301031321</v>
      </c>
      <c r="D575" s="681">
        <v>4640242180076</v>
      </c>
      <c r="E575" s="682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769" t="s">
        <v>935</v>
      </c>
      <c r="Q575" s="684"/>
      <c r="R575" s="684"/>
      <c r="S575" s="684"/>
      <c r="T575" s="685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00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701"/>
      <c r="P576" s="677" t="s">
        <v>80</v>
      </c>
      <c r="Q576" s="678"/>
      <c r="R576" s="678"/>
      <c r="S576" s="678"/>
      <c r="T576" s="678"/>
      <c r="U576" s="678"/>
      <c r="V576" s="679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701"/>
      <c r="P577" s="677" t="s">
        <v>80</v>
      </c>
      <c r="Q577" s="678"/>
      <c r="R577" s="678"/>
      <c r="S577" s="678"/>
      <c r="T577" s="678"/>
      <c r="U577" s="678"/>
      <c r="V577" s="679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914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98"/>
      <c r="P578" s="694" t="s">
        <v>937</v>
      </c>
      <c r="Q578" s="695"/>
      <c r="R578" s="695"/>
      <c r="S578" s="695"/>
      <c r="T578" s="695"/>
      <c r="U578" s="695"/>
      <c r="V578" s="696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10720.9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10908.15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98"/>
      <c r="P579" s="694" t="s">
        <v>938</v>
      </c>
      <c r="Q579" s="695"/>
      <c r="R579" s="695"/>
      <c r="S579" s="695"/>
      <c r="T579" s="695"/>
      <c r="U579" s="695"/>
      <c r="V579" s="696"/>
      <c r="W579" s="37" t="s">
        <v>69</v>
      </c>
      <c r="X579" s="671">
        <f>IFERROR(SUM(BM22:BM575),"0")</f>
        <v>11417.249704395219</v>
      </c>
      <c r="Y579" s="671">
        <f>IFERROR(SUM(BN22:BN575),"0")</f>
        <v>11614.627999999999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98"/>
      <c r="P580" s="694" t="s">
        <v>939</v>
      </c>
      <c r="Q580" s="695"/>
      <c r="R580" s="695"/>
      <c r="S580" s="695"/>
      <c r="T580" s="695"/>
      <c r="U580" s="695"/>
      <c r="V580" s="696"/>
      <c r="W580" s="37" t="s">
        <v>940</v>
      </c>
      <c r="X580" s="38">
        <f>ROUNDUP(SUM(BO22:BO575),0)</f>
        <v>20</v>
      </c>
      <c r="Y580" s="38">
        <f>ROUNDUP(SUM(BP22:BP575),0)</f>
        <v>21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98"/>
      <c r="P581" s="694" t="s">
        <v>941</v>
      </c>
      <c r="Q581" s="695"/>
      <c r="R581" s="695"/>
      <c r="S581" s="695"/>
      <c r="T581" s="695"/>
      <c r="U581" s="695"/>
      <c r="V581" s="696"/>
      <c r="W581" s="37" t="s">
        <v>69</v>
      </c>
      <c r="X581" s="671">
        <f>GrossWeightTotal+PalletQtyTotal*25</f>
        <v>11917.249704395219</v>
      </c>
      <c r="Y581" s="671">
        <f>GrossWeightTotalR+PalletQtyTotalR*25</f>
        <v>12139.627999999999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98"/>
      <c r="P582" s="694" t="s">
        <v>942</v>
      </c>
      <c r="Q582" s="695"/>
      <c r="R582" s="695"/>
      <c r="S582" s="695"/>
      <c r="T582" s="695"/>
      <c r="U582" s="695"/>
      <c r="V582" s="696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2599.6609287902397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2631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98"/>
      <c r="P583" s="694" t="s">
        <v>943</v>
      </c>
      <c r="Q583" s="695"/>
      <c r="R583" s="695"/>
      <c r="S583" s="695"/>
      <c r="T583" s="695"/>
      <c r="U583" s="695"/>
      <c r="V583" s="696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23.708169999999999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6" t="s">
        <v>63</v>
      </c>
      <c r="C585" s="673" t="s">
        <v>88</v>
      </c>
      <c r="D585" s="877"/>
      <c r="E585" s="877"/>
      <c r="F585" s="877"/>
      <c r="G585" s="877"/>
      <c r="H585" s="847"/>
      <c r="I585" s="673" t="s">
        <v>286</v>
      </c>
      <c r="J585" s="877"/>
      <c r="K585" s="877"/>
      <c r="L585" s="877"/>
      <c r="M585" s="877"/>
      <c r="N585" s="877"/>
      <c r="O585" s="877"/>
      <c r="P585" s="877"/>
      <c r="Q585" s="877"/>
      <c r="R585" s="877"/>
      <c r="S585" s="877"/>
      <c r="T585" s="877"/>
      <c r="U585" s="847"/>
      <c r="V585" s="673" t="s">
        <v>565</v>
      </c>
      <c r="W585" s="847"/>
      <c r="X585" s="673" t="s">
        <v>646</v>
      </c>
      <c r="Y585" s="877"/>
      <c r="Z585" s="877"/>
      <c r="AA585" s="847"/>
      <c r="AB585" s="666" t="s">
        <v>721</v>
      </c>
      <c r="AC585" s="673" t="s">
        <v>821</v>
      </c>
      <c r="AD585" s="847"/>
      <c r="AF585" s="667"/>
    </row>
    <row r="586" spans="1:32" ht="14.25" customHeight="1" thickTop="1" x14ac:dyDescent="0.2">
      <c r="A586" s="869" t="s">
        <v>946</v>
      </c>
      <c r="B586" s="673" t="s">
        <v>63</v>
      </c>
      <c r="C586" s="673" t="s">
        <v>89</v>
      </c>
      <c r="D586" s="673" t="s">
        <v>112</v>
      </c>
      <c r="E586" s="673" t="s">
        <v>178</v>
      </c>
      <c r="F586" s="673" t="s">
        <v>209</v>
      </c>
      <c r="G586" s="673" t="s">
        <v>254</v>
      </c>
      <c r="H586" s="673" t="s">
        <v>88</v>
      </c>
      <c r="I586" s="673" t="s">
        <v>287</v>
      </c>
      <c r="J586" s="673" t="s">
        <v>315</v>
      </c>
      <c r="K586" s="673" t="s">
        <v>376</v>
      </c>
      <c r="L586" s="673" t="s">
        <v>401</v>
      </c>
      <c r="M586" s="673" t="s">
        <v>419</v>
      </c>
      <c r="N586" s="667"/>
      <c r="O586" s="673" t="s">
        <v>423</v>
      </c>
      <c r="P586" s="673" t="s">
        <v>432</v>
      </c>
      <c r="Q586" s="673" t="s">
        <v>448</v>
      </c>
      <c r="R586" s="673" t="s">
        <v>458</v>
      </c>
      <c r="S586" s="673" t="s">
        <v>465</v>
      </c>
      <c r="T586" s="673" t="s">
        <v>473</v>
      </c>
      <c r="U586" s="673" t="s">
        <v>552</v>
      </c>
      <c r="V586" s="673" t="s">
        <v>566</v>
      </c>
      <c r="W586" s="673" t="s">
        <v>607</v>
      </c>
      <c r="X586" s="673" t="s">
        <v>647</v>
      </c>
      <c r="Y586" s="673" t="s">
        <v>686</v>
      </c>
      <c r="Z586" s="673" t="s">
        <v>706</v>
      </c>
      <c r="AA586" s="673" t="s">
        <v>714</v>
      </c>
      <c r="AB586" s="673" t="s">
        <v>721</v>
      </c>
      <c r="AC586" s="673" t="s">
        <v>821</v>
      </c>
      <c r="AD586" s="673" t="s">
        <v>920</v>
      </c>
      <c r="AF586" s="667"/>
    </row>
    <row r="587" spans="1:32" ht="13.5" customHeight="1" thickBot="1" x14ac:dyDescent="0.25">
      <c r="A587" s="870"/>
      <c r="B587" s="674"/>
      <c r="C587" s="674"/>
      <c r="D587" s="674"/>
      <c r="E587" s="674"/>
      <c r="F587" s="674"/>
      <c r="G587" s="674"/>
      <c r="H587" s="674"/>
      <c r="I587" s="674"/>
      <c r="J587" s="674"/>
      <c r="K587" s="674"/>
      <c r="L587" s="674"/>
      <c r="M587" s="674"/>
      <c r="N587" s="667"/>
      <c r="O587" s="674"/>
      <c r="P587" s="674"/>
      <c r="Q587" s="674"/>
      <c r="R587" s="674"/>
      <c r="S587" s="674"/>
      <c r="T587" s="674"/>
      <c r="U587" s="674"/>
      <c r="V587" s="674"/>
      <c r="W587" s="674"/>
      <c r="X587" s="674"/>
      <c r="Y587" s="674"/>
      <c r="Z587" s="674"/>
      <c r="AA587" s="674"/>
      <c r="AB587" s="674"/>
      <c r="AC587" s="674"/>
      <c r="AD587" s="674"/>
      <c r="AF587" s="667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228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475.8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1220.4000000000001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662.40000000000009</v>
      </c>
      <c r="G588" s="46">
        <f>IFERROR(Y137*1,"0")+IFERROR(Y138*1,"0")+IFERROR(Y142*1,"0")+IFERROR(Y143*1,"0")+IFERROR(Y147*1,"0")+IFERROR(Y148*1,"0")</f>
        <v>83.6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528.96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1828.5</v>
      </c>
      <c r="K588" s="46">
        <f>IFERROR(Y227*1,"0")+IFERROR(Y228*1,"0")+IFERROR(Y229*1,"0")+IFERROR(Y230*1,"0")+IFERROR(Y231*1,"0")+IFERROR(Y232*1,"0")+IFERROR(Y233*1,"0")+IFERROR(Y234*1,"0")+IFERROR(Y238*1,"0")+IFERROR(Y239*1,"0")</f>
        <v>246.4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242.39999999999998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595.04999999999995</v>
      </c>
      <c r="U588" s="46">
        <f>IFERROR(Y349*1,"0")+IFERROR(Y353*1,"0")+IFERROR(Y354*1,"0")+IFERROR(Y355*1,"0")</f>
        <v>770.7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2280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36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102.9</v>
      </c>
      <c r="Y588" s="46">
        <f>IFERROR(Y438*1,"0")+IFERROR(Y439*1,"0")+IFERROR(Y443*1,"0")+IFERROR(Y444*1,"0")+IFERROR(Y445*1,"0")+IFERROR(Y446*1,"0")</f>
        <v>8.4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1193.0400000000002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405.59999999999997</v>
      </c>
      <c r="AD588" s="46">
        <f>IFERROR(Y566*1,"0")+IFERROR(Y567*1,"0")+IFERROR(Y571*1,"0")+IFERROR(Y575*1,"0")</f>
        <v>0</v>
      </c>
      <c r="AF588" s="667"/>
    </row>
  </sheetData>
  <sheetProtection algorithmName="SHA-512" hashValue="h3BAZnVG8JIamEMo3OQTHclubg5WLtmik2lm8IVAYrRttHHv+vtFsG1bv0wrZBjKKLAv19r56QZtTv1gndl6yQ==" saltValue="Uz/gZKbt/xNvgEi4Tj71lg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700,00"/>
        <filter val="1,67"/>
        <filter val="10 720,90"/>
        <filter val="10,00"/>
        <filter val="100,00"/>
        <filter val="101,50"/>
        <filter val="102,00"/>
        <filter val="105,00"/>
        <filter val="11 417,25"/>
        <filter val="11 917,25"/>
        <filter val="11,11"/>
        <filter val="110,00"/>
        <filter val="113,33"/>
        <filter val="119,00"/>
        <filter val="119,05"/>
        <filter val="12,00"/>
        <filter val="12,50"/>
        <filter val="120,00"/>
        <filter val="122,50"/>
        <filter val="128,00"/>
        <filter val="133,89"/>
        <filter val="14,00"/>
        <filter val="140,00"/>
        <filter val="141,29"/>
        <filter val="15,00"/>
        <filter val="150,00"/>
        <filter val="160,00"/>
        <filter val="161,90"/>
        <filter val="17,00"/>
        <filter val="180,00"/>
        <filter val="2 599,66"/>
        <filter val="2,50"/>
        <filter val="20"/>
        <filter val="20,00"/>
        <filter val="200,00"/>
        <filter val="210,00"/>
        <filter val="220,00"/>
        <filter val="225,00"/>
        <filter val="234,00"/>
        <filter val="236,90"/>
        <filter val="240,00"/>
        <filter val="250,00"/>
        <filter val="252,78"/>
        <filter val="28,41"/>
        <filter val="280,00"/>
        <filter val="3,30"/>
        <filter val="3,33"/>
        <filter val="30,00"/>
        <filter val="300,00"/>
        <filter val="323,56"/>
        <filter val="33,33"/>
        <filter val="33,93"/>
        <filter val="35,00"/>
        <filter val="360,00"/>
        <filter val="366,67"/>
        <filter val="37,96"/>
        <filter val="39,26"/>
        <filter val="39,60"/>
        <filter val="394,00"/>
        <filter val="4,44"/>
        <filter val="4,76"/>
        <filter val="40,00"/>
        <filter val="400,00"/>
        <filter val="42,00"/>
        <filter val="450,00"/>
        <filter val="46,67"/>
        <filter val="48,00"/>
        <filter val="48,33"/>
        <filter val="49,26"/>
        <filter val="490,00"/>
        <filter val="50,00"/>
        <filter val="500,00"/>
        <filter val="51,28"/>
        <filter val="52,50"/>
        <filter val="522,50"/>
        <filter val="525,00"/>
        <filter val="53,33"/>
        <filter val="540,00"/>
        <filter val="560,00"/>
        <filter val="57,23"/>
        <filter val="60,00"/>
        <filter val="620,00"/>
        <filter val="690,00"/>
        <filter val="7,00"/>
        <filter val="70,00"/>
        <filter val="700,00"/>
        <filter val="75,00"/>
        <filter val="76,00"/>
        <filter val="770,00"/>
        <filter val="8,00"/>
        <filter val="80,00"/>
        <filter val="820,00"/>
        <filter val="855,00"/>
        <filter val="90,00"/>
        <filter val="95,04"/>
      </filters>
    </filterColumn>
    <filterColumn colId="29" showButton="0"/>
    <filterColumn colId="30" showButton="0"/>
  </autoFilter>
  <mergeCells count="1038"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49 X54 X61 X89 X124 X269 X362 X364 X367 X374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5" xr:uid="{00000000-0002-0000-0000-000012000000}">
      <formula1>IF(AK305&gt;0,OR(X305=0,AND(IF(X305-AK305&gt;=0,TRUE,FALSE),X305&gt;0,IF(X305/(H305*K305)=ROUND(X305/(H305*K305),0),TRUE,FALSE))),FALSE)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ebzcapnhGrF/wI1rB3AN+C8+7aIxpimJNadfiq8OBafTGub+Iiigjwjl2LIH4ydGYvnPW5PjDfGbjnpU4GzkFQ==" saltValue="vhChmf0J4dx26pBJufxx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2025-04-02T11:53:49Z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