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2720EF4-D96D-4257-B1BE-25D34E0A16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P543" i="1" s="1"/>
  <c r="BO542" i="1"/>
  <c r="BM542" i="1"/>
  <c r="Y542" i="1"/>
  <c r="BP542" i="1" s="1"/>
  <c r="BO541" i="1"/>
  <c r="BM541" i="1"/>
  <c r="Y541" i="1"/>
  <c r="BP541" i="1" s="1"/>
  <c r="BO540" i="1"/>
  <c r="BM540" i="1"/>
  <c r="Y540" i="1"/>
  <c r="BP540" i="1" s="1"/>
  <c r="BO539" i="1"/>
  <c r="BM539" i="1"/>
  <c r="Y539" i="1"/>
  <c r="BP539" i="1" s="1"/>
  <c r="BO538" i="1"/>
  <c r="BM538" i="1"/>
  <c r="Y538" i="1"/>
  <c r="BP538" i="1" s="1"/>
  <c r="BO537" i="1"/>
  <c r="BM537" i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P525" i="1" s="1"/>
  <c r="BO524" i="1"/>
  <c r="BM524" i="1"/>
  <c r="Y524" i="1"/>
  <c r="BP524" i="1" s="1"/>
  <c r="BO523" i="1"/>
  <c r="BM523" i="1"/>
  <c r="Y523" i="1"/>
  <c r="BP523" i="1" s="1"/>
  <c r="BO522" i="1"/>
  <c r="BM522" i="1"/>
  <c r="Y522" i="1"/>
  <c r="BP522" i="1" s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N427" i="1"/>
  <c r="BM427" i="1"/>
  <c r="Z427" i="1"/>
  <c r="Y427" i="1"/>
  <c r="BP427" i="1" s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BP422" i="1" s="1"/>
  <c r="BO421" i="1"/>
  <c r="BM421" i="1"/>
  <c r="Y421" i="1"/>
  <c r="BP421" i="1" s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Y413" i="1" s="1"/>
  <c r="X409" i="1"/>
  <c r="X408" i="1"/>
  <c r="BO407" i="1"/>
  <c r="BM407" i="1"/>
  <c r="Y407" i="1"/>
  <c r="P407" i="1"/>
  <c r="BO406" i="1"/>
  <c r="BM406" i="1"/>
  <c r="Y406" i="1"/>
  <c r="BP406" i="1" s="1"/>
  <c r="P406" i="1"/>
  <c r="BO405" i="1"/>
  <c r="BM405" i="1"/>
  <c r="Y405" i="1"/>
  <c r="P405" i="1"/>
  <c r="BO404" i="1"/>
  <c r="BN404" i="1"/>
  <c r="BM404" i="1"/>
  <c r="Z404" i="1"/>
  <c r="Y404" i="1"/>
  <c r="BP404" i="1" s="1"/>
  <c r="BO403" i="1"/>
  <c r="BM403" i="1"/>
  <c r="Y403" i="1"/>
  <c r="P403" i="1"/>
  <c r="X401" i="1"/>
  <c r="X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BP389" i="1" s="1"/>
  <c r="P389" i="1"/>
  <c r="X386" i="1"/>
  <c r="X385" i="1"/>
  <c r="BO384" i="1"/>
  <c r="BM384" i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BP375" i="1" s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Z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Y357" i="1" s="1"/>
  <c r="P353" i="1"/>
  <c r="X351" i="1"/>
  <c r="X350" i="1"/>
  <c r="BO349" i="1"/>
  <c r="BM349" i="1"/>
  <c r="Y349" i="1"/>
  <c r="U588" i="1" s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BP342" i="1" s="1"/>
  <c r="P342" i="1"/>
  <c r="X340" i="1"/>
  <c r="X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Y300" i="1" s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Y285" i="1" s="1"/>
  <c r="P283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Q588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Y262" i="1" s="1"/>
  <c r="P259" i="1"/>
  <c r="X256" i="1"/>
  <c r="X255" i="1"/>
  <c r="BO254" i="1"/>
  <c r="BM254" i="1"/>
  <c r="Y254" i="1"/>
  <c r="M588" i="1" s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P181" i="1"/>
  <c r="BO180" i="1"/>
  <c r="BM180" i="1"/>
  <c r="Y180" i="1"/>
  <c r="BO179" i="1"/>
  <c r="BM179" i="1"/>
  <c r="Y179" i="1"/>
  <c r="P179" i="1"/>
  <c r="BO178" i="1"/>
  <c r="BM178" i="1"/>
  <c r="Y178" i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X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P123" i="1" s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Y129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P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O80" i="1"/>
  <c r="BM80" i="1"/>
  <c r="Y80" i="1"/>
  <c r="Y84" i="1" s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BO58" i="1"/>
  <c r="BM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X45" i="1"/>
  <c r="X44" i="1"/>
  <c r="BO43" i="1"/>
  <c r="BM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578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50" i="1" l="1"/>
  <c r="BN50" i="1"/>
  <c r="BP60" i="1"/>
  <c r="BN60" i="1"/>
  <c r="Z60" i="1"/>
  <c r="BP89" i="1"/>
  <c r="BN89" i="1"/>
  <c r="Z89" i="1"/>
  <c r="BP131" i="1"/>
  <c r="BN131" i="1"/>
  <c r="Z131" i="1"/>
  <c r="BP178" i="1"/>
  <c r="BN178" i="1"/>
  <c r="Z178" i="1"/>
  <c r="BP198" i="1"/>
  <c r="BN198" i="1"/>
  <c r="Z198" i="1"/>
  <c r="BP222" i="1"/>
  <c r="BN222" i="1"/>
  <c r="Z222" i="1"/>
  <c r="BP266" i="1"/>
  <c r="BN266" i="1"/>
  <c r="Z266" i="1"/>
  <c r="BP314" i="1"/>
  <c r="BN314" i="1"/>
  <c r="Z314" i="1"/>
  <c r="BP335" i="1"/>
  <c r="BN335" i="1"/>
  <c r="Z335" i="1"/>
  <c r="BP355" i="1"/>
  <c r="BN355" i="1"/>
  <c r="Z355" i="1"/>
  <c r="Y408" i="1"/>
  <c r="BN403" i="1"/>
  <c r="Z403" i="1"/>
  <c r="Y490" i="1"/>
  <c r="Y489" i="1"/>
  <c r="BP485" i="1"/>
  <c r="BN485" i="1"/>
  <c r="Z485" i="1"/>
  <c r="BP487" i="1"/>
  <c r="BN487" i="1"/>
  <c r="Z487" i="1"/>
  <c r="B588" i="1"/>
  <c r="X580" i="1"/>
  <c r="Z29" i="1"/>
  <c r="Z30" i="1" s="1"/>
  <c r="BN29" i="1"/>
  <c r="BP29" i="1"/>
  <c r="Y30" i="1"/>
  <c r="Z35" i="1"/>
  <c r="BN35" i="1"/>
  <c r="Z50" i="1"/>
  <c r="BP76" i="1"/>
  <c r="BN76" i="1"/>
  <c r="Z76" i="1"/>
  <c r="BP106" i="1"/>
  <c r="BN106" i="1"/>
  <c r="Z106" i="1"/>
  <c r="BP158" i="1"/>
  <c r="BN158" i="1"/>
  <c r="Z158" i="1"/>
  <c r="BP181" i="1"/>
  <c r="BN181" i="1"/>
  <c r="Z181" i="1"/>
  <c r="BP210" i="1"/>
  <c r="BN210" i="1"/>
  <c r="Z210" i="1"/>
  <c r="BP249" i="1"/>
  <c r="BN249" i="1"/>
  <c r="Z249" i="1"/>
  <c r="BP299" i="1"/>
  <c r="BN299" i="1"/>
  <c r="Z299" i="1"/>
  <c r="BP304" i="1"/>
  <c r="BN304" i="1"/>
  <c r="Z304" i="1"/>
  <c r="BP330" i="1"/>
  <c r="BN330" i="1"/>
  <c r="Z330" i="1"/>
  <c r="BP336" i="1"/>
  <c r="BN336" i="1"/>
  <c r="Z336" i="1"/>
  <c r="BP365" i="1"/>
  <c r="BN365" i="1"/>
  <c r="Z365" i="1"/>
  <c r="BP486" i="1"/>
  <c r="BN486" i="1"/>
  <c r="Z486" i="1"/>
  <c r="BP488" i="1"/>
  <c r="BN488" i="1"/>
  <c r="Z488" i="1"/>
  <c r="BP508" i="1"/>
  <c r="BN508" i="1"/>
  <c r="Z508" i="1"/>
  <c r="Y103" i="1"/>
  <c r="Z37" i="1"/>
  <c r="BN37" i="1"/>
  <c r="Z43" i="1"/>
  <c r="Z44" i="1" s="1"/>
  <c r="BN43" i="1"/>
  <c r="BP43" i="1"/>
  <c r="Y44" i="1"/>
  <c r="Z48" i="1"/>
  <c r="BN48" i="1"/>
  <c r="Z52" i="1"/>
  <c r="BN52" i="1"/>
  <c r="Z58" i="1"/>
  <c r="BN58" i="1"/>
  <c r="BP58" i="1"/>
  <c r="Z66" i="1"/>
  <c r="BN66" i="1"/>
  <c r="Y78" i="1"/>
  <c r="Z74" i="1"/>
  <c r="BN74" i="1"/>
  <c r="Z80" i="1"/>
  <c r="BN80" i="1"/>
  <c r="BP80" i="1"/>
  <c r="Z87" i="1"/>
  <c r="BN87" i="1"/>
  <c r="Z93" i="1"/>
  <c r="BN93" i="1"/>
  <c r="BP93" i="1"/>
  <c r="Z101" i="1"/>
  <c r="BN101" i="1"/>
  <c r="Z108" i="1"/>
  <c r="BN108" i="1"/>
  <c r="Y116" i="1"/>
  <c r="Z127" i="1"/>
  <c r="BN127" i="1"/>
  <c r="Y133" i="1"/>
  <c r="Z138" i="1"/>
  <c r="BN138" i="1"/>
  <c r="Z147" i="1"/>
  <c r="BN147" i="1"/>
  <c r="BP147" i="1"/>
  <c r="Z160" i="1"/>
  <c r="BN160" i="1"/>
  <c r="Y166" i="1"/>
  <c r="Z176" i="1"/>
  <c r="BN176" i="1"/>
  <c r="Z183" i="1"/>
  <c r="BN183" i="1"/>
  <c r="Z194" i="1"/>
  <c r="BN194" i="1"/>
  <c r="Y206" i="1"/>
  <c r="Z200" i="1"/>
  <c r="BN200" i="1"/>
  <c r="Z204" i="1"/>
  <c r="BN204" i="1"/>
  <c r="Z212" i="1"/>
  <c r="BN212" i="1"/>
  <c r="Z216" i="1"/>
  <c r="BN216" i="1"/>
  <c r="Z227" i="1"/>
  <c r="BN227" i="1"/>
  <c r="Z231" i="1"/>
  <c r="BN231" i="1"/>
  <c r="BP233" i="1"/>
  <c r="BN233" i="1"/>
  <c r="Z233" i="1"/>
  <c r="X579" i="1"/>
  <c r="X581" i="1" s="1"/>
  <c r="Z23" i="1"/>
  <c r="BN23" i="1"/>
  <c r="BP238" i="1"/>
  <c r="BN238" i="1"/>
  <c r="Z238" i="1"/>
  <c r="Z247" i="1"/>
  <c r="BN247" i="1"/>
  <c r="Z254" i="1"/>
  <c r="Z255" i="1" s="1"/>
  <c r="BN254" i="1"/>
  <c r="BP254" i="1"/>
  <c r="Y255" i="1"/>
  <c r="Z259" i="1"/>
  <c r="BN259" i="1"/>
  <c r="BP259" i="1"/>
  <c r="Z268" i="1"/>
  <c r="BN268" i="1"/>
  <c r="Z275" i="1"/>
  <c r="Z276" i="1" s="1"/>
  <c r="BN275" i="1"/>
  <c r="BP275" i="1"/>
  <c r="Y276" i="1"/>
  <c r="Z279" i="1"/>
  <c r="Z280" i="1" s="1"/>
  <c r="BN279" i="1"/>
  <c r="BP279" i="1"/>
  <c r="Y280" i="1"/>
  <c r="Z283" i="1"/>
  <c r="Z284" i="1" s="1"/>
  <c r="BN283" i="1"/>
  <c r="BP283" i="1"/>
  <c r="Y284" i="1"/>
  <c r="Z288" i="1"/>
  <c r="BN288" i="1"/>
  <c r="Z306" i="1"/>
  <c r="BN306" i="1"/>
  <c r="Z310" i="1"/>
  <c r="BN310" i="1"/>
  <c r="Y318" i="1"/>
  <c r="Z316" i="1"/>
  <c r="BN316" i="1"/>
  <c r="Z324" i="1"/>
  <c r="BN324" i="1"/>
  <c r="Y340" i="1"/>
  <c r="Z338" i="1"/>
  <c r="BN338" i="1"/>
  <c r="Y339" i="1"/>
  <c r="Z342" i="1"/>
  <c r="BN342" i="1"/>
  <c r="Z349" i="1"/>
  <c r="Z350" i="1" s="1"/>
  <c r="BN349" i="1"/>
  <c r="BP349" i="1"/>
  <c r="Y350" i="1"/>
  <c r="Z353" i="1"/>
  <c r="BN353" i="1"/>
  <c r="BP353" i="1"/>
  <c r="Z363" i="1"/>
  <c r="BN363" i="1"/>
  <c r="Z367" i="1"/>
  <c r="BN367" i="1"/>
  <c r="Z375" i="1"/>
  <c r="BN375" i="1"/>
  <c r="Z384" i="1"/>
  <c r="Z385" i="1" s="1"/>
  <c r="BN384" i="1"/>
  <c r="BP384" i="1"/>
  <c r="Y385" i="1"/>
  <c r="Z389" i="1"/>
  <c r="BN389" i="1"/>
  <c r="Z393" i="1"/>
  <c r="BN393" i="1"/>
  <c r="BP403" i="1"/>
  <c r="Z588" i="1"/>
  <c r="Y453" i="1"/>
  <c r="BP451" i="1"/>
  <c r="BN451" i="1"/>
  <c r="Z451" i="1"/>
  <c r="BP471" i="1"/>
  <c r="BN471" i="1"/>
  <c r="Z471" i="1"/>
  <c r="BP481" i="1"/>
  <c r="BN481" i="1"/>
  <c r="Z481" i="1"/>
  <c r="BP498" i="1"/>
  <c r="BN498" i="1"/>
  <c r="Z498" i="1"/>
  <c r="BP502" i="1"/>
  <c r="BN502" i="1"/>
  <c r="Z502" i="1"/>
  <c r="BP521" i="1"/>
  <c r="BN521" i="1"/>
  <c r="Z521" i="1"/>
  <c r="Y356" i="1"/>
  <c r="BN369" i="1"/>
  <c r="Z399" i="1"/>
  <c r="BN399" i="1"/>
  <c r="Z406" i="1"/>
  <c r="BN406" i="1"/>
  <c r="Z411" i="1"/>
  <c r="Z412" i="1" s="1"/>
  <c r="BN411" i="1"/>
  <c r="BP411" i="1"/>
  <c r="Y412" i="1"/>
  <c r="Z421" i="1"/>
  <c r="BN421" i="1"/>
  <c r="Z422" i="1"/>
  <c r="BN422" i="1"/>
  <c r="BP452" i="1"/>
  <c r="BN452" i="1"/>
  <c r="Z452" i="1"/>
  <c r="AA588" i="1"/>
  <c r="Y458" i="1"/>
  <c r="BP457" i="1"/>
  <c r="BN457" i="1"/>
  <c r="Z457" i="1"/>
  <c r="Z458" i="1" s="1"/>
  <c r="Y463" i="1"/>
  <c r="Y462" i="1"/>
  <c r="BP461" i="1"/>
  <c r="BN461" i="1"/>
  <c r="Z461" i="1"/>
  <c r="Z462" i="1" s="1"/>
  <c r="BP467" i="1"/>
  <c r="BN467" i="1"/>
  <c r="Z467" i="1"/>
  <c r="BP472" i="1"/>
  <c r="BN472" i="1"/>
  <c r="Z472" i="1"/>
  <c r="BP497" i="1"/>
  <c r="BN497" i="1"/>
  <c r="Z497" i="1"/>
  <c r="BP501" i="1"/>
  <c r="BN501" i="1"/>
  <c r="Z501" i="1"/>
  <c r="Y527" i="1"/>
  <c r="Y526" i="1"/>
  <c r="BP520" i="1"/>
  <c r="BN520" i="1"/>
  <c r="Z520" i="1"/>
  <c r="Z522" i="1"/>
  <c r="BN522" i="1"/>
  <c r="Z523" i="1"/>
  <c r="BN523" i="1"/>
  <c r="Z524" i="1"/>
  <c r="BN524" i="1"/>
  <c r="Z525" i="1"/>
  <c r="BN525" i="1"/>
  <c r="Z537" i="1"/>
  <c r="Z544" i="1" s="1"/>
  <c r="BN537" i="1"/>
  <c r="BP537" i="1"/>
  <c r="Z538" i="1"/>
  <c r="BN538" i="1"/>
  <c r="Z539" i="1"/>
  <c r="BN539" i="1"/>
  <c r="Z540" i="1"/>
  <c r="BN540" i="1"/>
  <c r="Z541" i="1"/>
  <c r="BN541" i="1"/>
  <c r="Z542" i="1"/>
  <c r="BN542" i="1"/>
  <c r="Z543" i="1"/>
  <c r="BN543" i="1"/>
  <c r="Y544" i="1"/>
  <c r="Z571" i="1"/>
  <c r="Z572" i="1" s="1"/>
  <c r="BN571" i="1"/>
  <c r="BP571" i="1"/>
  <c r="Y572" i="1"/>
  <c r="H9" i="1"/>
  <c r="A10" i="1"/>
  <c r="Y26" i="1"/>
  <c r="Y40" i="1"/>
  <c r="Y55" i="1"/>
  <c r="Y63" i="1"/>
  <c r="Y69" i="1"/>
  <c r="Y77" i="1"/>
  <c r="Y83" i="1"/>
  <c r="Y90" i="1"/>
  <c r="Y102" i="1"/>
  <c r="Y111" i="1"/>
  <c r="Y117" i="1"/>
  <c r="Y128" i="1"/>
  <c r="Y134" i="1"/>
  <c r="G588" i="1"/>
  <c r="Y139" i="1"/>
  <c r="Y140" i="1"/>
  <c r="Y145" i="1"/>
  <c r="BP142" i="1"/>
  <c r="BN142" i="1"/>
  <c r="Z142" i="1"/>
  <c r="Z144" i="1" s="1"/>
  <c r="BP159" i="1"/>
  <c r="BN159" i="1"/>
  <c r="Z159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BP230" i="1"/>
  <c r="BN230" i="1"/>
  <c r="Z230" i="1"/>
  <c r="BP234" i="1"/>
  <c r="BN234" i="1"/>
  <c r="Z234" i="1"/>
  <c r="Y236" i="1"/>
  <c r="BP239" i="1"/>
  <c r="BN239" i="1"/>
  <c r="Z239" i="1"/>
  <c r="Z240" i="1" s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Y271" i="1"/>
  <c r="BP289" i="1"/>
  <c r="BN289" i="1"/>
  <c r="Z289" i="1"/>
  <c r="Z290" i="1" s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Z345" i="1" s="1"/>
  <c r="Y345" i="1"/>
  <c r="BP380" i="1"/>
  <c r="BN380" i="1"/>
  <c r="Z380" i="1"/>
  <c r="Y382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H588" i="1"/>
  <c r="F9" i="1"/>
  <c r="J9" i="1"/>
  <c r="Z22" i="1"/>
  <c r="BN22" i="1"/>
  <c r="BP22" i="1"/>
  <c r="Z24" i="1"/>
  <c r="BN24" i="1"/>
  <c r="X582" i="1"/>
  <c r="Y27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3" i="1" s="1"/>
  <c r="BN81" i="1"/>
  <c r="E588" i="1"/>
  <c r="Z88" i="1"/>
  <c r="BN88" i="1"/>
  <c r="Y91" i="1"/>
  <c r="Z94" i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BN107" i="1"/>
  <c r="Z109" i="1"/>
  <c r="BN109" i="1"/>
  <c r="Y110" i="1"/>
  <c r="Z113" i="1"/>
  <c r="BN113" i="1"/>
  <c r="BP113" i="1"/>
  <c r="Z115" i="1"/>
  <c r="BN115" i="1"/>
  <c r="Z119" i="1"/>
  <c r="BN119" i="1"/>
  <c r="BP119" i="1"/>
  <c r="Z120" i="1"/>
  <c r="BN120" i="1"/>
  <c r="Z122" i="1"/>
  <c r="BN122" i="1"/>
  <c r="Z123" i="1"/>
  <c r="BN123" i="1"/>
  <c r="Z126" i="1"/>
  <c r="BN126" i="1"/>
  <c r="Z132" i="1"/>
  <c r="Z133" i="1" s="1"/>
  <c r="BN132" i="1"/>
  <c r="Z137" i="1"/>
  <c r="Z139" i="1" s="1"/>
  <c r="BN137" i="1"/>
  <c r="BP137" i="1"/>
  <c r="Y144" i="1"/>
  <c r="BP148" i="1"/>
  <c r="BN148" i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Z161" i="1" s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Z235" i="1" s="1"/>
  <c r="BP232" i="1"/>
  <c r="BN232" i="1"/>
  <c r="Z232" i="1"/>
  <c r="Y240" i="1"/>
  <c r="BP246" i="1"/>
  <c r="BN246" i="1"/>
  <c r="Z246" i="1"/>
  <c r="Y250" i="1"/>
  <c r="BP260" i="1"/>
  <c r="BN260" i="1"/>
  <c r="Z260" i="1"/>
  <c r="BP269" i="1"/>
  <c r="BN269" i="1"/>
  <c r="Z269" i="1"/>
  <c r="BP305" i="1"/>
  <c r="BN305" i="1"/>
  <c r="Z305" i="1"/>
  <c r="Y311" i="1"/>
  <c r="BP309" i="1"/>
  <c r="BN309" i="1"/>
  <c r="Z309" i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Z447" i="1" s="1"/>
  <c r="Y447" i="1"/>
  <c r="BP468" i="1"/>
  <c r="BN468" i="1"/>
  <c r="Z468" i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Y346" i="1"/>
  <c r="BP354" i="1"/>
  <c r="BN354" i="1"/>
  <c r="Z354" i="1"/>
  <c r="BP364" i="1"/>
  <c r="BN364" i="1"/>
  <c r="Z364" i="1"/>
  <c r="BP368" i="1"/>
  <c r="BN368" i="1"/>
  <c r="Z368" i="1"/>
  <c r="Y381" i="1"/>
  <c r="BP379" i="1"/>
  <c r="BN379" i="1"/>
  <c r="Z379" i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489" i="1" l="1"/>
  <c r="Z510" i="1"/>
  <c r="Z408" i="1"/>
  <c r="Z356" i="1"/>
  <c r="Z339" i="1"/>
  <c r="Z311" i="1"/>
  <c r="Z262" i="1"/>
  <c r="Z110" i="1"/>
  <c r="Z90" i="1"/>
  <c r="Z55" i="1"/>
  <c r="Z223" i="1"/>
  <c r="Z195" i="1"/>
  <c r="Z482" i="1"/>
  <c r="Z116" i="1"/>
  <c r="Z102" i="1"/>
  <c r="Z68" i="1"/>
  <c r="Z62" i="1"/>
  <c r="Z395" i="1"/>
  <c r="Z526" i="1"/>
  <c r="Z371" i="1"/>
  <c r="Z40" i="1"/>
  <c r="Z271" i="1"/>
  <c r="Z453" i="1"/>
  <c r="Z534" i="1"/>
  <c r="Z515" i="1"/>
  <c r="Z504" i="1"/>
  <c r="Y579" i="1"/>
  <c r="Z218" i="1"/>
  <c r="Y582" i="1"/>
  <c r="Z553" i="1"/>
  <c r="Z381" i="1"/>
  <c r="Z568" i="1"/>
  <c r="Z429" i="1"/>
  <c r="Z206" i="1"/>
  <c r="Z184" i="1"/>
  <c r="Z128" i="1"/>
  <c r="Z77" i="1"/>
  <c r="Y578" i="1"/>
  <c r="Y580" i="1"/>
  <c r="Z26" i="1"/>
  <c r="Z332" i="1"/>
  <c r="Z326" i="1"/>
  <c r="Z250" i="1"/>
  <c r="Y581" i="1" l="1"/>
  <c r="Z583" i="1"/>
</calcChain>
</file>

<file path=xl/sharedStrings.xml><?xml version="1.0" encoding="utf-8"?>
<sst xmlns="http://schemas.openxmlformats.org/spreadsheetml/2006/main" count="2719" uniqueCount="964">
  <si>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</si>
  <si>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</si>
  <si>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</si>
  <si>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</si>
  <si>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</si>
  <si>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</si>
  <si>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</si>
  <si>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</si>
  <si>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</si>
  <si>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</si>
  <si>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</si>
  <si>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</si>
  <si>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</si>
  <si>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</si>
  <si>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</si>
  <si>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</si>
  <si>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</si>
  <si>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</si>
  <si>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</si>
  <si>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</si>
  <si>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</si>
  <si>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</si>
  <si>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</si>
  <si>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</si>
  <si>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</si>
  <si>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</si>
  <si>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</si>
  <si>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</si>
  <si>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</si>
  <si>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</si>
  <si>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</si>
  <si>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</si>
  <si>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</si>
  <si>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</si>
  <si>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</si>
  <si>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</si>
  <si>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</si>
  <si>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</si>
  <si>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</si>
  <si>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</si>
  <si>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</si>
  <si>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</si>
  <si>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</si>
  <si>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</si>
  <si>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</si>
  <si>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</si>
  <si>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</si>
  <si>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</si>
  <si>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</si>
  <si>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</si>
  <si>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</si>
  <si>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</si>
  <si>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</si>
  <si>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</si>
  <si>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</si>
  <si>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</si>
  <si>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</si>
  <si>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</si>
  <si>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</si>
  <si>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</si>
  <si>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</si>
  <si>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</si>
  <si>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</si>
  <si>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</si>
  <si>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</si>
  <si>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</si>
  <si>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</si>
  <si>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</si>
  <si>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</si>
  <si>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</si>
  <si>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</si>
  <si>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</si>
  <si>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</si>
  <si>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</si>
  <si>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</si>
  <si>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</si>
  <si>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</si>
  <si>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</si>
  <si>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</si>
  <si>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</si>
  <si>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</si>
  <si>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</si>
  <si>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</si>
  <si>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</si>
  <si>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</si>
  <si>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</si>
  <si>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</si>
  <si>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</si>
  <si>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</si>
  <si>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</si>
  <si>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</si>
  <si>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</si>
  <si>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</si>
  <si>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</si>
  <si>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</si>
  <si>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</si>
  <si>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</si>
  <si>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</si>
  <si>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</si>
  <si>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</si>
  <si>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</si>
  <si>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</si>
  <si>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</si>
  <si>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</si>
  <si>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</si>
  <si>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</si>
  <si>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</si>
  <si>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</si>
  <si>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</si>
  <si>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</si>
  <si>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</si>
  <si>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</si>
  <si>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</si>
  <si>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</si>
  <si>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</si>
  <si>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</si>
  <si>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</si>
  <si>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</si>
  <si>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</si>
  <si>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</si>
  <si>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</si>
  <si>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</si>
  <si>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</si>
  <si>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</si>
  <si>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</si>
  <si>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</si>
  <si>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</si>
  <si>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</si>
  <si>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</si>
  <si>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</si>
  <si>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</si>
  <si>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</si>
  <si>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</si>
  <si>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</si>
  <si>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</si>
  <si>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</si>
  <si>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</si>
  <si>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</si>
  <si>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</si>
  <si>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</si>
  <si>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</si>
  <si>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</si>
  <si>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</si>
  <si>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</si>
  <si>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</si>
  <si>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</si>
  <si>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</si>
  <si>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</si>
  <si>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</si>
  <si>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</si>
  <si>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</si>
  <si>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</si>
  <si>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</si>
  <si>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</si>
  <si>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</si>
  <si>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</si>
  <si>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</si>
  <si>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</si>
  <si>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</si>
  <si>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</si>
  <si>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</si>
  <si>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</si>
  <si>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</si>
  <si>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</si>
  <si>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</si>
  <si>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</si>
  <si>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</si>
  <si>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</si>
  <si>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</si>
  <si>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</si>
  <si>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</si>
  <si>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</si>
  <si>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</si>
  <si>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</si>
  <si>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</si>
  <si>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</si>
  <si>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</si>
  <si>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</si>
  <si>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</si>
  <si>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</si>
  <si>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</si>
  <si>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</si>
  <si>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</si>
  <si>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</si>
  <si>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</si>
  <si>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</si>
  <si>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</si>
  <si>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</si>
  <si>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</si>
  <si>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</si>
  <si>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</si>
  <si>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</si>
  <si>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</si>
  <si>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</si>
  <si>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</si>
  <si>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</si>
  <si>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</si>
  <si>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</si>
  <si>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</si>
  <si>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</si>
  <si>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</si>
  <si>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</si>
  <si>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</si>
  <si>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</si>
  <si>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</si>
  <si>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</si>
  <si>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</si>
  <si>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</si>
  <si>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</si>
  <si>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</si>
  <si>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</si>
  <si>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</si>
  <si>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</si>
  <si>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</si>
  <si>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</si>
  <si>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</si>
  <si>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</si>
  <si>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</si>
  <si>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</si>
  <si>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</si>
  <si>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</si>
  <si>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</si>
  <si>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</si>
  <si>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</si>
  <si>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</si>
  <si>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</si>
  <si>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</si>
  <si>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</si>
  <si>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</si>
  <si>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</si>
  <si>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</si>
  <si>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</si>
  <si>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</si>
  <si>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</si>
  <si>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</si>
  <si>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</si>
  <si>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</si>
  <si>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</si>
  <si>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</si>
  <si>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</si>
  <si>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</si>
  <si>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</si>
  <si>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</si>
  <si>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</si>
  <si>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</si>
  <si>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</si>
  <si>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</si>
  <si>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</si>
  <si>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</si>
  <si>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</si>
  <si>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</si>
  <si>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</si>
  <si>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</si>
  <si>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</si>
  <si>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</si>
  <si>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</si>
  <si>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</si>
  <si>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</si>
  <si>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</si>
  <si>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</si>
  <si>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</si>
  <si>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</si>
  <si>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</si>
  <si>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</si>
  <si>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</si>
  <si>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</si>
  <si>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</si>
  <si>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</si>
  <si>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</si>
  <si>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</si>
  <si>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</si>
  <si>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</si>
  <si>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</si>
  <si>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</si>
  <si>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</si>
  <si>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</si>
  <si>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</si>
  <si>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</si>
  <si>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</si>
  <si>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</si>
  <si>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</si>
  <si>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</si>
  <si>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</si>
  <si>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</si>
  <si>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</si>
  <si>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</si>
  <si>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</si>
  <si>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</si>
  <si>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</si>
  <si>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</si>
  <si>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</si>
  <si>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</si>
  <si>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</si>
  <si>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</si>
  <si>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</si>
  <si>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</si>
  <si>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</si>
  <si>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</si>
  <si>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</si>
  <si>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</si>
  <si>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</si>
  <si>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</si>
  <si>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</si>
  <si>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</si>
  <si>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</si>
  <si>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</si>
  <si>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</si>
  <si>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</si>
  <si>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</si>
  <si>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</si>
  <si>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</si>
  <si>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</si>
  <si>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</si>
  <si>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</si>
  <si>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</si>
  <si>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</si>
  <si>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</si>
  <si>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</si>
  <si>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</si>
  <si>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</si>
  <si>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</si>
  <si>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</si>
  <si>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</si>
  <si>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</si>
  <si>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</si>
  <si>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</si>
  <si>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</si>
  <si>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</si>
  <si>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</si>
  <si>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</si>
  <si>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</si>
  <si>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</si>
  <si>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</si>
  <si>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</si>
  <si>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</si>
  <si>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</si>
  <si>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</si>
  <si>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</si>
  <si>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</si>
  <si>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</si>
  <si>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</si>
  <si>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</si>
  <si>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</si>
  <si>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</si>
  <si>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</si>
  <si>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</si>
  <si>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</si>
  <si>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</si>
  <si>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</si>
  <si>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</si>
  <si>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</si>
  <si>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</si>
  <si>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</si>
  <si>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</si>
  <si>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</si>
  <si>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</si>
  <si>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</si>
  <si>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</si>
  <si>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</si>
  <si>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</si>
  <si>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</si>
  <si>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</si>
  <si>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</si>
  <si>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</si>
  <si>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</si>
  <si>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</si>
  <si>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</si>
  <si>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</si>
  <si>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</si>
  <si>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</si>
  <si>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</si>
  <si>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</si>
  <si>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</si>
  <si>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</si>
  <si>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</si>
  <si>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</si>
  <si>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</si>
  <si>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</si>
  <si>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</si>
  <si>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</si>
  <si>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</si>
  <si>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</si>
  <si>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</si>
  <si>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</si>
  <si>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</si>
  <si>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</si>
  <si>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</si>
  <si>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</si>
  <si>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</si>
  <si>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</si>
  <si>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</si>
  <si>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</si>
  <si>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</si>
  <si>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</si>
  <si>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</si>
  <si>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</si>
  <si>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</si>
  <si>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</si>
  <si>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</si>
  <si>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</si>
  <si>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</si>
  <si>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</si>
  <si>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</si>
  <si>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</si>
  <si>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</si>
  <si>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</si>
  <si>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</si>
  <si>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</si>
  <si>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</si>
  <si>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</si>
  <si>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</si>
  <si>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</si>
  <si>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</si>
  <si>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</si>
  <si>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</si>
  <si>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</si>
  <si>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</si>
  <si>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</si>
  <si>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</si>
  <si>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</si>
  <si>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</si>
  <si>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</si>
  <si>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</si>
  <si>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</si>
  <si>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</si>
  <si>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</si>
  <si>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</si>
  <si>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</si>
  <si>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</si>
  <si>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</si>
  <si>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</si>
  <si>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</si>
  <si>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</si>
  <si>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</si>
  <si>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</si>
  <si>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</si>
  <si>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</si>
  <si>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</si>
  <si>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</si>
  <si>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</si>
  <si>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</si>
  <si>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</si>
  <si>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</si>
  <si>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</si>
  <si>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</si>
  <si>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</si>
  <si>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</si>
  <si>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</si>
  <si>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</si>
  <si>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</si>
  <si>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</si>
  <si>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</si>
  <si>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</si>
  <si>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</si>
  <si>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</si>
  <si>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</si>
  <si>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</si>
  <si>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</si>
  <si>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</si>
  <si>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</si>
  <si>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</si>
  <si>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</si>
  <si>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</si>
  <si>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</si>
  <si>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</si>
  <si>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</si>
  <si>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</si>
  <si>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</si>
  <si>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</si>
  <si>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</si>
  <si>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</si>
  <si>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</si>
  <si>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</si>
  <si>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</si>
  <si>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</si>
  <si>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</si>
  <si>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</si>
  <si>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</si>
  <si>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</si>
  <si>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</si>
  <si>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</si>
  <si>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</si>
  <si>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</si>
  <si>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</si>
  <si>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</si>
  <si>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</si>
  <si>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</si>
  <si>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</si>
  <si>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</si>
  <si>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</si>
  <si>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</si>
  <si>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</si>
  <si>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</si>
  <si>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</si>
  <si>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</si>
  <si>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</si>
  <si>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</si>
  <si>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</si>
  <si>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</si>
  <si>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</si>
  <si>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</si>
  <si>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</si>
  <si>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</si>
  <si>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</si>
  <si>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</si>
  <si>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</si>
  <si>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</si>
  <si>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</si>
  <si>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</si>
  <si>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</si>
  <si>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</si>
  <si>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</si>
  <si>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</si>
  <si>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</si>
  <si>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</si>
  <si>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</si>
  <si>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</si>
  <si>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</si>
  <si>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</si>
  <si>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</si>
  <si>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</si>
  <si>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</si>
  <si>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</si>
  <si>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</si>
  <si>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</si>
  <si>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</si>
  <si>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</si>
  <si>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</si>
  <si>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</si>
  <si>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</si>
  <si>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</si>
  <si>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</si>
  <si>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</si>
  <si>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</si>
  <si>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</si>
  <si>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</si>
  <si>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</si>
  <si>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</si>
  <si>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</si>
  <si>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</si>
  <si>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</si>
  <si>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</si>
  <si>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</si>
  <si>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</si>
  <si>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</si>
  <si>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</si>
  <si>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</si>
  <si>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</si>
  <si>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</si>
  <si>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</si>
  <si>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</si>
  <si>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</si>
  <si>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</si>
  <si>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</si>
  <si>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</si>
  <si>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</si>
  <si>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</si>
  <si>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</si>
  <si>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</si>
  <si>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</si>
  <si>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</si>
  <si>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</si>
  <si>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</si>
  <si>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</si>
  <si>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</si>
  <si>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</si>
  <si>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</si>
  <si>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</si>
  <si>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</si>
  <si>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</si>
  <si>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</si>
  <si>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</si>
  <si>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</si>
  <si>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</si>
  <si>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</si>
  <si>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</si>
  <si>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</si>
  <si>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</si>
  <si>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</si>
  <si>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</si>
  <si>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</si>
  <si>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</si>
  <si>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</si>
  <si>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</si>
  <si>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</si>
  <si>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</si>
  <si>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</si>
  <si>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</si>
  <si>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</si>
  <si>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</si>
  <si>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</si>
  <si>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</si>
  <si>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</si>
  <si>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</si>
  <si>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</si>
  <si>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</si>
  <si>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</si>
  <si>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</si>
  <si>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</si>
  <si>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</si>
  <si>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</si>
  <si>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</si>
  <si>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</si>
  <si>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</si>
  <si>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</si>
  <si>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</si>
  <si>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</si>
  <si>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</si>
  <si>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</si>
  <si>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</si>
  <si>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</si>
  <si>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</si>
  <si>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</si>
  <si>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</si>
  <si>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</si>
  <si>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</si>
  <si>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</si>
  <si>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</si>
  <si>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</si>
  <si>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</si>
  <si>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</si>
  <si>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</si>
  <si>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</si>
  <si>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</si>
  <si>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</si>
  <si>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</si>
  <si>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</si>
  <si>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</si>
  <si>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</si>
  <si>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</si>
  <si>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</si>
  <si>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</si>
  <si>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</si>
  <si>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</si>
  <si>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</si>
  <si>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</si>
  <si>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</si>
  <si>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</si>
  <si>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</si>
  <si>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</si>
  <si>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</si>
  <si>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</si>
  <si>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</si>
  <si>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</si>
  <si>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</si>
  <si>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</si>
  <si>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</si>
  <si>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</si>
  <si>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</si>
  <si>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</si>
  <si>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</si>
  <si>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</si>
  <si>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</si>
  <si>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</si>
  <si>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</si>
  <si>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</si>
  <si>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</si>
  <si>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</si>
  <si>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</si>
  <si>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</si>
  <si>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</si>
  <si>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</si>
  <si>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</si>
  <si>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</si>
  <si>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</si>
  <si>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</si>
  <si>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</si>
  <si>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</si>
  <si>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</si>
  <si>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</si>
  <si>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</si>
  <si>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</si>
  <si>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</si>
  <si>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</si>
  <si>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</si>
  <si>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</si>
  <si>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</si>
  <si>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</si>
  <si>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</si>
  <si>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</si>
  <si>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</si>
  <si>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</si>
  <si>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</si>
  <si>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</si>
  <si>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</si>
  <si>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</si>
  <si>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</si>
  <si>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</si>
  <si>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</si>
  <si>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</si>
  <si>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</si>
  <si>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</si>
  <si>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</si>
  <si>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</si>
  <si>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</si>
  <si>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</si>
  <si>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</si>
  <si>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</si>
  <si>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</si>
  <si>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</si>
  <si>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</si>
  <si>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</si>
  <si>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</si>
  <si>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</si>
  <si>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</si>
  <si>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</si>
  <si>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</si>
  <si>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</si>
  <si>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</si>
  <si>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</si>
  <si>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</si>
  <si>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</si>
  <si>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</si>
  <si>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</si>
  <si>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</si>
  <si>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</si>
  <si>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</si>
  <si>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</si>
  <si>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</si>
  <si>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</si>
  <si>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</si>
  <si>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</si>
  <si>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</si>
  <si>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</si>
  <si>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</si>
  <si>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</si>
  <si>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</si>
  <si>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</si>
  <si>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</si>
  <si>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</si>
  <si>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</si>
  <si>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</si>
  <si>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</si>
  <si>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</si>
  <si>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</si>
  <si>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</si>
  <si>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</si>
  <si>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</si>
  <si>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</si>
  <si>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</si>
  <si>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</si>
  <si>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P004689</t>
  </si>
  <si>
    <t>P004043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</si>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</sst>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963</v>
      </c>
      <c r="I5" s="952"/>
      <c r="J5" s="952"/>
      <c r="K5" s="952"/>
      <c r="L5" s="952"/>
      <c r="M5" s="761"/>
      <c r="N5" s="58"/>
      <c r="P5" s="24" t="s">
        <v>10</v>
      </c>
      <c r="Q5" s="1026">
        <v>45752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1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 t="s">
        <v>19</v>
      </c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20</v>
      </c>
      <c r="Q8" s="807">
        <v>0.375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21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22</v>
      </c>
      <c r="Q10" s="864"/>
      <c r="R10" s="865"/>
      <c r="U10" s="24" t="s">
        <v>23</v>
      </c>
      <c r="V10" s="704" t="s">
        <v>24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9"/>
      <c r="R11" s="800"/>
      <c r="U11" s="24" t="s">
        <v>27</v>
      </c>
      <c r="V11" s="1016" t="s">
        <v>28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29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30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31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32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33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34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35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36</v>
      </c>
      <c r="B17" s="712" t="s">
        <v>37</v>
      </c>
      <c r="C17" s="816" t="s">
        <v>38</v>
      </c>
      <c r="D17" s="712" t="s">
        <v>39</v>
      </c>
      <c r="E17" s="775"/>
      <c r="F17" s="712" t="s">
        <v>40</v>
      </c>
      <c r="G17" s="712" t="s">
        <v>41</v>
      </c>
      <c r="H17" s="712" t="s">
        <v>42</v>
      </c>
      <c r="I17" s="712" t="s">
        <v>43</v>
      </c>
      <c r="J17" s="712" t="s">
        <v>44</v>
      </c>
      <c r="K17" s="712" t="s">
        <v>45</v>
      </c>
      <c r="L17" s="712" t="s">
        <v>46</v>
      </c>
      <c r="M17" s="712" t="s">
        <v>47</v>
      </c>
      <c r="N17" s="712" t="s">
        <v>48</v>
      </c>
      <c r="O17" s="712" t="s">
        <v>49</v>
      </c>
      <c r="P17" s="712" t="s">
        <v>50</v>
      </c>
      <c r="Q17" s="774"/>
      <c r="R17" s="774"/>
      <c r="S17" s="774"/>
      <c r="T17" s="775"/>
      <c r="U17" s="1047" t="s">
        <v>51</v>
      </c>
      <c r="V17" s="770"/>
      <c r="W17" s="712" t="s">
        <v>52</v>
      </c>
      <c r="X17" s="712" t="s">
        <v>53</v>
      </c>
      <c r="Y17" s="1048" t="s">
        <v>54</v>
      </c>
      <c r="Z17" s="948" t="s">
        <v>55</v>
      </c>
      <c r="AA17" s="919" t="s">
        <v>56</v>
      </c>
      <c r="AB17" s="919" t="s">
        <v>57</v>
      </c>
      <c r="AC17" s="919" t="s">
        <v>58</v>
      </c>
      <c r="AD17" s="919" t="s">
        <v>59</v>
      </c>
      <c r="AE17" s="1010"/>
      <c r="AF17" s="1011"/>
      <c r="AG17" s="66"/>
      <c r="BD17" s="65" t="s">
        <v>60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61</v>
      </c>
      <c r="V18" s="67" t="s">
        <v>62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63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63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64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80</v>
      </c>
      <c r="Q26" s="688"/>
      <c r="R26" s="688"/>
      <c r="S26" s="688"/>
      <c r="T26" s="688"/>
      <c r="U26" s="688"/>
      <c r="V26" s="689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80</v>
      </c>
      <c r="Q27" s="688"/>
      <c r="R27" s="688"/>
      <c r="S27" s="688"/>
      <c r="T27" s="688"/>
      <c r="U27" s="688"/>
      <c r="V27" s="689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82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80</v>
      </c>
      <c r="Q30" s="688"/>
      <c r="R30" s="688"/>
      <c r="S30" s="688"/>
      <c r="T30" s="688"/>
      <c r="U30" s="688"/>
      <c r="V30" s="689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80</v>
      </c>
      <c r="Q31" s="688"/>
      <c r="R31" s="688"/>
      <c r="S31" s="688"/>
      <c r="T31" s="688"/>
      <c r="U31" s="688"/>
      <c r="V31" s="689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89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90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69</v>
      </c>
      <c r="X35" s="669">
        <v>100</v>
      </c>
      <c r="Y35" s="670">
        <f>IFERROR(IF(X35="",0,CEILING((X35/$H35),1)*$H35),"")</f>
        <v>108</v>
      </c>
      <c r="Z35" s="36">
        <f>IFERROR(IF(Y35=0,"",ROUNDUP(Y35/H35,0)*0.01898),"")</f>
        <v>0.1898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104.02777777777777</v>
      </c>
      <c r="BN35" s="64">
        <f>IFERROR(Y35*I35/H35,"0")</f>
        <v>112.34999999999998</v>
      </c>
      <c r="BO35" s="64">
        <f>IFERROR(1/J35*(X35/H35),"0")</f>
        <v>0.14467592592592593</v>
      </c>
      <c r="BP35" s="64">
        <f>IFERROR(1/J35*(Y35/H35),"0")</f>
        <v>0.15625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69</v>
      </c>
      <c r="X37" s="669">
        <v>240</v>
      </c>
      <c r="Y37" s="670">
        <f>IFERROR(IF(X37="",0,CEILING((X37/$H37),1)*$H37),"")</f>
        <v>240</v>
      </c>
      <c r="Z37" s="36">
        <f>IFERROR(IF(Y37=0,"",ROUNDUP(Y37/H37,0)*0.00902),"")</f>
        <v>0.54120000000000001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252.6</v>
      </c>
      <c r="BN37" s="64">
        <f>IFERROR(Y37*I37/H37,"0")</f>
        <v>252.6</v>
      </c>
      <c r="BO37" s="64">
        <f>IFERROR(1/J37*(X37/H37),"0")</f>
        <v>0.45454545454545459</v>
      </c>
      <c r="BP37" s="64">
        <f>IFERROR(1/J37*(Y37/H37),"0")</f>
        <v>0.45454545454545459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80</v>
      </c>
      <c r="Q40" s="688"/>
      <c r="R40" s="688"/>
      <c r="S40" s="688"/>
      <c r="T40" s="688"/>
      <c r="U40" s="688"/>
      <c r="V40" s="689"/>
      <c r="W40" s="37" t="s">
        <v>81</v>
      </c>
      <c r="X40" s="671">
        <f>IFERROR(X35/H35,"0")+IFERROR(X36/H36,"0")+IFERROR(X37/H37,"0")+IFERROR(X38/H38,"0")+IFERROR(X39/H39,"0")</f>
        <v>69.259259259259267</v>
      </c>
      <c r="Y40" s="671">
        <f>IFERROR(Y35/H35,"0")+IFERROR(Y36/H36,"0")+IFERROR(Y37/H37,"0")+IFERROR(Y38/H38,"0")+IFERROR(Y39/H39,"0")</f>
        <v>70</v>
      </c>
      <c r="Z40" s="671">
        <f>IFERROR(IF(Z35="",0,Z35),"0")+IFERROR(IF(Z36="",0,Z36),"0")+IFERROR(IF(Z37="",0,Z37),"0")+IFERROR(IF(Z38="",0,Z38),"0")+IFERROR(IF(Z39="",0,Z39),"0")</f>
        <v>0.73099999999999998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80</v>
      </c>
      <c r="Q41" s="688"/>
      <c r="R41" s="688"/>
      <c r="S41" s="688"/>
      <c r="T41" s="688"/>
      <c r="U41" s="688"/>
      <c r="V41" s="689"/>
      <c r="W41" s="37" t="s">
        <v>69</v>
      </c>
      <c r="X41" s="671">
        <f>IFERROR(SUM(X35:X39),"0")</f>
        <v>340</v>
      </c>
      <c r="Y41" s="671">
        <f>IFERROR(SUM(Y35:Y39),"0")</f>
        <v>348</v>
      </c>
      <c r="Z41" s="37"/>
      <c r="AA41" s="672"/>
      <c r="AB41" s="672"/>
      <c r="AC41" s="672"/>
    </row>
    <row r="42" spans="1:68" ht="14.25" hidden="1" customHeight="1" x14ac:dyDescent="0.25">
      <c r="A42" s="675" t="s">
        <v>64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80</v>
      </c>
      <c r="Q44" s="688"/>
      <c r="R44" s="688"/>
      <c r="S44" s="688"/>
      <c r="T44" s="688"/>
      <c r="U44" s="688"/>
      <c r="V44" s="689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80</v>
      </c>
      <c r="Q45" s="688"/>
      <c r="R45" s="688"/>
      <c r="S45" s="688"/>
      <c r="T45" s="688"/>
      <c r="U45" s="688"/>
      <c r="V45" s="689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112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90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102</v>
      </c>
      <c r="M49" s="33" t="s">
        <v>94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69</v>
      </c>
      <c r="X49" s="669">
        <v>300</v>
      </c>
      <c r="Y49" s="670">
        <f t="shared" si="0"/>
        <v>302.40000000000003</v>
      </c>
      <c r="Z49" s="36">
        <f>IFERROR(IF(Y49=0,"",ROUNDUP(Y49/H49,0)*0.01898),"")</f>
        <v>0.53144000000000002</v>
      </c>
      <c r="AA49" s="56"/>
      <c r="AB49" s="57"/>
      <c r="AC49" s="93" t="s">
        <v>118</v>
      </c>
      <c r="AG49" s="64"/>
      <c r="AJ49" s="68" t="s">
        <v>104</v>
      </c>
      <c r="AK49" s="68">
        <v>691.2</v>
      </c>
      <c r="BB49" s="94" t="s">
        <v>1</v>
      </c>
      <c r="BM49" s="64">
        <f t="shared" si="1"/>
        <v>312.08333333333331</v>
      </c>
      <c r="BN49" s="64">
        <f t="shared" si="2"/>
        <v>314.58000000000004</v>
      </c>
      <c r="BO49" s="64">
        <f t="shared" si="3"/>
        <v>0.43402777777777773</v>
      </c>
      <c r="BP49" s="64">
        <f t="shared" si="4"/>
        <v>0.4375</v>
      </c>
    </row>
    <row r="50" spans="1:68" ht="27" hidden="1" customHeight="1" x14ac:dyDescent="0.25">
      <c r="A50" s="54" t="s">
        <v>119</v>
      </c>
      <c r="B50" s="54" t="s">
        <v>120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122</v>
      </c>
      <c r="B51" s="54" t="s">
        <v>123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124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125</v>
      </c>
      <c r="B52" s="54" t="s">
        <v>126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127</v>
      </c>
      <c r="B53" s="54" t="s">
        <v>128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129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130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131</v>
      </c>
      <c r="B54" s="54" t="s">
        <v>132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102</v>
      </c>
      <c r="M54" s="33" t="s">
        <v>94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69</v>
      </c>
      <c r="X54" s="669">
        <v>360</v>
      </c>
      <c r="Y54" s="670">
        <f t="shared" si="0"/>
        <v>360</v>
      </c>
      <c r="Z54" s="36">
        <f>IFERROR(IF(Y54=0,"",ROUNDUP(Y54/H54,0)*0.00902),"")</f>
        <v>0.72160000000000002</v>
      </c>
      <c r="AA54" s="56"/>
      <c r="AB54" s="57"/>
      <c r="AC54" s="103" t="s">
        <v>118</v>
      </c>
      <c r="AG54" s="64"/>
      <c r="AJ54" s="68" t="s">
        <v>104</v>
      </c>
      <c r="AK54" s="68">
        <v>594</v>
      </c>
      <c r="BB54" s="104" t="s">
        <v>1</v>
      </c>
      <c r="BM54" s="64">
        <f t="shared" si="1"/>
        <v>376.79999999999995</v>
      </c>
      <c r="BN54" s="64">
        <f t="shared" si="2"/>
        <v>376.79999999999995</v>
      </c>
      <c r="BO54" s="64">
        <f t="shared" si="3"/>
        <v>0.60606060606060608</v>
      </c>
      <c r="BP54" s="64">
        <f t="shared" si="4"/>
        <v>0.60606060606060608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80</v>
      </c>
      <c r="Q55" s="688"/>
      <c r="R55" s="688"/>
      <c r="S55" s="688"/>
      <c r="T55" s="688"/>
      <c r="U55" s="688"/>
      <c r="V55" s="689"/>
      <c r="W55" s="37" t="s">
        <v>81</v>
      </c>
      <c r="X55" s="671">
        <f>IFERROR(X48/H48,"0")+IFERROR(X49/H49,"0")+IFERROR(X50/H50,"0")+IFERROR(X51/H51,"0")+IFERROR(X52/H52,"0")+IFERROR(X53/H53,"0")+IFERROR(X54/H54,"0")</f>
        <v>107.77777777777777</v>
      </c>
      <c r="Y55" s="671">
        <f>IFERROR(Y48/H48,"0")+IFERROR(Y49/H49,"0")+IFERROR(Y50/H50,"0")+IFERROR(Y51/H51,"0")+IFERROR(Y52/H52,"0")+IFERROR(Y53/H53,"0")+IFERROR(Y54/H54,"0")</f>
        <v>108</v>
      </c>
      <c r="Z55" s="671">
        <f>IFERROR(IF(Z48="",0,Z48),"0")+IFERROR(IF(Z49="",0,Z49),"0")+IFERROR(IF(Z50="",0,Z50),"0")+IFERROR(IF(Z51="",0,Z51),"0")+IFERROR(IF(Z52="",0,Z52),"0")+IFERROR(IF(Z53="",0,Z53),"0")+IFERROR(IF(Z54="",0,Z54),"0")</f>
        <v>1.2530399999999999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80</v>
      </c>
      <c r="Q56" s="688"/>
      <c r="R56" s="688"/>
      <c r="S56" s="688"/>
      <c r="T56" s="688"/>
      <c r="U56" s="688"/>
      <c r="V56" s="689"/>
      <c r="W56" s="37" t="s">
        <v>69</v>
      </c>
      <c r="X56" s="671">
        <f>IFERROR(SUM(X48:X54),"0")</f>
        <v>660</v>
      </c>
      <c r="Y56" s="671">
        <f>IFERROR(SUM(Y48:Y54),"0")</f>
        <v>662.40000000000009</v>
      </c>
      <c r="Z56" s="37"/>
      <c r="AA56" s="672"/>
      <c r="AB56" s="672"/>
      <c r="AC56" s="672"/>
    </row>
    <row r="57" spans="1:68" ht="14.25" hidden="1" customHeight="1" x14ac:dyDescent="0.25">
      <c r="A57" s="675" t="s">
        <v>133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134</v>
      </c>
      <c r="B58" s="54" t="s">
        <v>135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69</v>
      </c>
      <c r="X58" s="669">
        <v>80</v>
      </c>
      <c r="Y58" s="670">
        <f>IFERROR(IF(X58="",0,CEILING((X58/$H58),1)*$H58),"")</f>
        <v>86.4</v>
      </c>
      <c r="Z58" s="36">
        <f>IFERROR(IF(Y58=0,"",ROUNDUP(Y58/H58,0)*0.01898),"")</f>
        <v>0.15184</v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>IFERROR(X58*I58/H58,"0")</f>
        <v>83.222222222222214</v>
      </c>
      <c r="BN58" s="64">
        <f>IFERROR(Y58*I58/H58,"0")</f>
        <v>89.88</v>
      </c>
      <c r="BO58" s="64">
        <f>IFERROR(1/J58*(X58/H58),"0")</f>
        <v>0.11574074074074073</v>
      </c>
      <c r="BP58" s="64">
        <f>IFERROR(1/J58*(Y58/H58),"0")</f>
        <v>0.125</v>
      </c>
    </row>
    <row r="59" spans="1:68" ht="27" hidden="1" customHeight="1" x14ac:dyDescent="0.25">
      <c r="A59" s="54" t="s">
        <v>137</v>
      </c>
      <c r="B59" s="54" t="s">
        <v>138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139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140</v>
      </c>
      <c r="B60" s="54" t="s">
        <v>141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136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142</v>
      </c>
      <c r="B61" s="54" t="s">
        <v>143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102</v>
      </c>
      <c r="M61" s="33" t="s">
        <v>94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69</v>
      </c>
      <c r="X61" s="669">
        <v>225</v>
      </c>
      <c r="Y61" s="670">
        <f>IFERROR(IF(X61="",0,CEILING((X61/$H61),1)*$H61),"")</f>
        <v>226.8</v>
      </c>
      <c r="Z61" s="36">
        <f>IFERROR(IF(Y61=0,"",ROUNDUP(Y61/H61,0)*0.00651),"")</f>
        <v>0.54683999999999999</v>
      </c>
      <c r="AA61" s="56"/>
      <c r="AB61" s="57"/>
      <c r="AC61" s="111" t="s">
        <v>136</v>
      </c>
      <c r="AG61" s="64"/>
      <c r="AJ61" s="68" t="s">
        <v>104</v>
      </c>
      <c r="AK61" s="68">
        <v>491.4</v>
      </c>
      <c r="BB61" s="112" t="s">
        <v>1</v>
      </c>
      <c r="BM61" s="64">
        <f>IFERROR(X61*I61/H61,"0")</f>
        <v>239.99999999999997</v>
      </c>
      <c r="BN61" s="64">
        <f>IFERROR(Y61*I61/H61,"0")</f>
        <v>241.91999999999996</v>
      </c>
      <c r="BO61" s="64">
        <f>IFERROR(1/J61*(X61/H61),"0")</f>
        <v>0.45787545787545786</v>
      </c>
      <c r="BP61" s="64">
        <f>IFERROR(1/J61*(Y61/H61),"0")</f>
        <v>0.46153846153846156</v>
      </c>
    </row>
    <row r="62" spans="1:68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80</v>
      </c>
      <c r="Q62" s="688"/>
      <c r="R62" s="688"/>
      <c r="S62" s="688"/>
      <c r="T62" s="688"/>
      <c r="U62" s="688"/>
      <c r="V62" s="689"/>
      <c r="W62" s="37" t="s">
        <v>81</v>
      </c>
      <c r="X62" s="671">
        <f>IFERROR(X58/H58,"0")+IFERROR(X59/H59,"0")+IFERROR(X60/H60,"0")+IFERROR(X61/H61,"0")</f>
        <v>90.740740740740733</v>
      </c>
      <c r="Y62" s="671">
        <f>IFERROR(Y58/H58,"0")+IFERROR(Y59/H59,"0")+IFERROR(Y60/H60,"0")+IFERROR(Y61/H61,"0")</f>
        <v>92</v>
      </c>
      <c r="Z62" s="671">
        <f>IFERROR(IF(Z58="",0,Z58),"0")+IFERROR(IF(Z59="",0,Z59),"0")+IFERROR(IF(Z60="",0,Z60),"0")+IFERROR(IF(Z61="",0,Z61),"0")</f>
        <v>0.69867999999999997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80</v>
      </c>
      <c r="Q63" s="688"/>
      <c r="R63" s="688"/>
      <c r="S63" s="688"/>
      <c r="T63" s="688"/>
      <c r="U63" s="688"/>
      <c r="V63" s="689"/>
      <c r="W63" s="37" t="s">
        <v>69</v>
      </c>
      <c r="X63" s="671">
        <f>IFERROR(SUM(X58:X61),"0")</f>
        <v>305</v>
      </c>
      <c r="Y63" s="671">
        <f>IFERROR(SUM(Y58:Y61),"0")</f>
        <v>313.20000000000005</v>
      </c>
      <c r="Z63" s="37"/>
      <c r="AA63" s="672"/>
      <c r="AB63" s="672"/>
      <c r="AC63" s="672"/>
    </row>
    <row r="64" spans="1:68" ht="14.25" hidden="1" customHeight="1" x14ac:dyDescent="0.25">
      <c r="A64" s="675" t="s">
        <v>144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145</v>
      </c>
      <c r="B65" s="54" t="s">
        <v>146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147</v>
      </c>
      <c r="L65" s="32"/>
      <c r="M65" s="33" t="s">
        <v>68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147</v>
      </c>
      <c r="L66" s="32"/>
      <c r="M66" s="33" t="s">
        <v>68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147</v>
      </c>
      <c r="L67" s="32"/>
      <c r="M67" s="33" t="s">
        <v>68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80</v>
      </c>
      <c r="Q68" s="688"/>
      <c r="R68" s="688"/>
      <c r="S68" s="688"/>
      <c r="T68" s="688"/>
      <c r="U68" s="688"/>
      <c r="V68" s="689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80</v>
      </c>
      <c r="Q69" s="688"/>
      <c r="R69" s="688"/>
      <c r="S69" s="688"/>
      <c r="T69" s="688"/>
      <c r="U69" s="688"/>
      <c r="V69" s="689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64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155</v>
      </c>
      <c r="B71" s="54" t="s">
        <v>156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158</v>
      </c>
      <c r="B72" s="54" t="s">
        <v>159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160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161</v>
      </c>
      <c r="B73" s="54" t="s">
        <v>162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69</v>
      </c>
      <c r="X73" s="669">
        <v>10</v>
      </c>
      <c r="Y73" s="670">
        <f t="shared" si="5"/>
        <v>16.8</v>
      </c>
      <c r="Z73" s="36">
        <f>IFERROR(IF(Y73=0,"",ROUNDUP(Y73/H73,0)*0.01898),"")</f>
        <v>3.7960000000000001E-2</v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 t="shared" si="6"/>
        <v>10.603571428571428</v>
      </c>
      <c r="BN73" s="64">
        <f t="shared" si="7"/>
        <v>17.814</v>
      </c>
      <c r="BO73" s="64">
        <f t="shared" si="8"/>
        <v>1.8601190476190476E-2</v>
      </c>
      <c r="BP73" s="64">
        <f t="shared" si="9"/>
        <v>3.125E-2</v>
      </c>
    </row>
    <row r="74" spans="1:68" ht="16.5" hidden="1" customHeight="1" x14ac:dyDescent="0.25">
      <c r="A74" s="54" t="s">
        <v>164</v>
      </c>
      <c r="B74" s="54" t="s">
        <v>165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157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166</v>
      </c>
      <c r="B75" s="54" t="s">
        <v>167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160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168</v>
      </c>
      <c r="B76" s="54" t="s">
        <v>169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163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80</v>
      </c>
      <c r="Q77" s="688"/>
      <c r="R77" s="688"/>
      <c r="S77" s="688"/>
      <c r="T77" s="688"/>
      <c r="U77" s="688"/>
      <c r="V77" s="689"/>
      <c r="W77" s="37" t="s">
        <v>81</v>
      </c>
      <c r="X77" s="671">
        <f>IFERROR(X71/H71,"0")+IFERROR(X72/H72,"0")+IFERROR(X73/H73,"0")+IFERROR(X74/H74,"0")+IFERROR(X75/H75,"0")+IFERROR(X76/H76,"0")</f>
        <v>1.1904761904761905</v>
      </c>
      <c r="Y77" s="671">
        <f>IFERROR(Y71/H71,"0")+IFERROR(Y72/H72,"0")+IFERROR(Y73/H73,"0")+IFERROR(Y74/H74,"0")+IFERROR(Y75/H75,"0")+IFERROR(Y76/H76,"0")</f>
        <v>2</v>
      </c>
      <c r="Z77" s="671">
        <f>IFERROR(IF(Z71="",0,Z71),"0")+IFERROR(IF(Z72="",0,Z72),"0")+IFERROR(IF(Z73="",0,Z73),"0")+IFERROR(IF(Z74="",0,Z74),"0")+IFERROR(IF(Z75="",0,Z75),"0")+IFERROR(IF(Z76="",0,Z76),"0")</f>
        <v>3.7960000000000001E-2</v>
      </c>
      <c r="AA77" s="672"/>
      <c r="AB77" s="672"/>
      <c r="AC77" s="672"/>
    </row>
    <row r="78" spans="1:68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80</v>
      </c>
      <c r="Q78" s="688"/>
      <c r="R78" s="688"/>
      <c r="S78" s="688"/>
      <c r="T78" s="688"/>
      <c r="U78" s="688"/>
      <c r="V78" s="689"/>
      <c r="W78" s="37" t="s">
        <v>69</v>
      </c>
      <c r="X78" s="671">
        <f>IFERROR(SUM(X71:X76),"0")</f>
        <v>10</v>
      </c>
      <c r="Y78" s="671">
        <f>IFERROR(SUM(Y71:Y76),"0")</f>
        <v>16.8</v>
      </c>
      <c r="Z78" s="37"/>
      <c r="AA78" s="672"/>
      <c r="AB78" s="672"/>
      <c r="AC78" s="672"/>
    </row>
    <row r="79" spans="1:68" ht="14.25" hidden="1" customHeight="1" x14ac:dyDescent="0.25">
      <c r="A79" s="675" t="s">
        <v>170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171</v>
      </c>
      <c r="B80" s="54" t="s">
        <v>172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173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171</v>
      </c>
      <c r="B81" s="54" t="s">
        <v>174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69</v>
      </c>
      <c r="X81" s="669">
        <v>40</v>
      </c>
      <c r="Y81" s="670">
        <f>IFERROR(IF(X81="",0,CEILING((X81/$H81),1)*$H81),"")</f>
        <v>42</v>
      </c>
      <c r="Z81" s="36">
        <f>IFERROR(IF(Y81=0,"",ROUNDUP(Y81/H81,0)*0.01898),"")</f>
        <v>9.4899999999999998E-2</v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>IFERROR(X81*I81/H81,"0")</f>
        <v>42.471428571428568</v>
      </c>
      <c r="BN81" s="64">
        <f>IFERROR(Y81*I81/H81,"0")</f>
        <v>44.594999999999999</v>
      </c>
      <c r="BO81" s="64">
        <f>IFERROR(1/J81*(X81/H81),"0")</f>
        <v>7.4404761904761904E-2</v>
      </c>
      <c r="BP81" s="64">
        <f>IFERROR(1/J81*(Y81/H81),"0")</f>
        <v>7.8125E-2</v>
      </c>
    </row>
    <row r="82" spans="1:68" ht="27" hidden="1" customHeight="1" x14ac:dyDescent="0.25">
      <c r="A82" s="54" t="s">
        <v>175</v>
      </c>
      <c r="B82" s="54" t="s">
        <v>176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177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80</v>
      </c>
      <c r="Q83" s="688"/>
      <c r="R83" s="688"/>
      <c r="S83" s="688"/>
      <c r="T83" s="688"/>
      <c r="U83" s="688"/>
      <c r="V83" s="689"/>
      <c r="W83" s="37" t="s">
        <v>81</v>
      </c>
      <c r="X83" s="671">
        <f>IFERROR(X80/H80,"0")+IFERROR(X81/H81,"0")+IFERROR(X82/H82,"0")</f>
        <v>4.7619047619047619</v>
      </c>
      <c r="Y83" s="671">
        <f>IFERROR(Y80/H80,"0")+IFERROR(Y81/H81,"0")+IFERROR(Y82/H82,"0")</f>
        <v>5</v>
      </c>
      <c r="Z83" s="671">
        <f>IFERROR(IF(Z80="",0,Z80),"0")+IFERROR(IF(Z81="",0,Z81),"0")+IFERROR(IF(Z82="",0,Z82),"0")</f>
        <v>9.4899999999999998E-2</v>
      </c>
      <c r="AA83" s="672"/>
      <c r="AB83" s="672"/>
      <c r="AC83" s="672"/>
    </row>
    <row r="84" spans="1:68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80</v>
      </c>
      <c r="Q84" s="688"/>
      <c r="R84" s="688"/>
      <c r="S84" s="688"/>
      <c r="T84" s="688"/>
      <c r="U84" s="688"/>
      <c r="V84" s="689"/>
      <c r="W84" s="37" t="s">
        <v>69</v>
      </c>
      <c r="X84" s="671">
        <f>IFERROR(SUM(X80:X82),"0")</f>
        <v>40</v>
      </c>
      <c r="Y84" s="671">
        <f>IFERROR(SUM(Y80:Y82),"0")</f>
        <v>42</v>
      </c>
      <c r="Z84" s="37"/>
      <c r="AA84" s="672"/>
      <c r="AB84" s="672"/>
      <c r="AC84" s="672"/>
    </row>
    <row r="85" spans="1:68" ht="16.5" hidden="1" customHeight="1" x14ac:dyDescent="0.25">
      <c r="A85" s="703" t="s">
        <v>178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90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customHeight="1" x14ac:dyDescent="0.25">
      <c r="A87" s="54" t="s">
        <v>179</v>
      </c>
      <c r="B87" s="54" t="s">
        <v>180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129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69</v>
      </c>
      <c r="X87" s="669">
        <v>300</v>
      </c>
      <c r="Y87" s="670">
        <f>IFERROR(IF(X87="",0,CEILING((X87/$H87),1)*$H87),"")</f>
        <v>302.40000000000003</v>
      </c>
      <c r="Z87" s="36">
        <f>IFERROR(IF(Y87=0,"",ROUNDUP(Y87/H87,0)*0.01898),"")</f>
        <v>0.53144000000000002</v>
      </c>
      <c r="AA87" s="56"/>
      <c r="AB87" s="57"/>
      <c r="AC87" s="137" t="s">
        <v>181</v>
      </c>
      <c r="AG87" s="64"/>
      <c r="AJ87" s="68"/>
      <c r="AK87" s="68">
        <v>0</v>
      </c>
      <c r="BB87" s="138" t="s">
        <v>1</v>
      </c>
      <c r="BM87" s="64">
        <f>IFERROR(X87*I87/H87,"0")</f>
        <v>312.08333333333331</v>
      </c>
      <c r="BN87" s="64">
        <f>IFERROR(Y87*I87/H87,"0")</f>
        <v>314.58000000000004</v>
      </c>
      <c r="BO87" s="64">
        <f>IFERROR(1/J87*(X87/H87),"0")</f>
        <v>0.43402777777777773</v>
      </c>
      <c r="BP87" s="64">
        <f>IFERROR(1/J87*(Y87/H87),"0")</f>
        <v>0.4375</v>
      </c>
    </row>
    <row r="88" spans="1:68" ht="16.5" hidden="1" customHeight="1" x14ac:dyDescent="0.25">
      <c r="A88" s="54" t="s">
        <v>182</v>
      </c>
      <c r="B88" s="54" t="s">
        <v>183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181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184</v>
      </c>
      <c r="B89" s="54" t="s">
        <v>185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129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69</v>
      </c>
      <c r="X89" s="669">
        <v>360</v>
      </c>
      <c r="Y89" s="670">
        <f>IFERROR(IF(X89="",0,CEILING((X89/$H89),1)*$H89),"")</f>
        <v>360</v>
      </c>
      <c r="Z89" s="36">
        <f>IFERROR(IF(Y89=0,"",ROUNDUP(Y89/H89,0)*0.00902),"")</f>
        <v>0.72160000000000002</v>
      </c>
      <c r="AA89" s="56"/>
      <c r="AB89" s="57"/>
      <c r="AC89" s="141" t="s">
        <v>186</v>
      </c>
      <c r="AG89" s="64"/>
      <c r="AJ89" s="68" t="s">
        <v>104</v>
      </c>
      <c r="AK89" s="68">
        <v>594</v>
      </c>
      <c r="BB89" s="142" t="s">
        <v>1</v>
      </c>
      <c r="BM89" s="64">
        <f>IFERROR(X89*I89/H89,"0")</f>
        <v>376.79999999999995</v>
      </c>
      <c r="BN89" s="64">
        <f>IFERROR(Y89*I89/H89,"0")</f>
        <v>376.79999999999995</v>
      </c>
      <c r="BO89" s="64">
        <f>IFERROR(1/J89*(X89/H89),"0")</f>
        <v>0.60606060606060608</v>
      </c>
      <c r="BP89" s="64">
        <f>IFERROR(1/J89*(Y89/H89),"0")</f>
        <v>0.60606060606060608</v>
      </c>
    </row>
    <row r="90" spans="1:68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80</v>
      </c>
      <c r="Q90" s="688"/>
      <c r="R90" s="688"/>
      <c r="S90" s="688"/>
      <c r="T90" s="688"/>
      <c r="U90" s="688"/>
      <c r="V90" s="689"/>
      <c r="W90" s="37" t="s">
        <v>81</v>
      </c>
      <c r="X90" s="671">
        <f>IFERROR(X87/H87,"0")+IFERROR(X88/H88,"0")+IFERROR(X89/H89,"0")</f>
        <v>107.77777777777777</v>
      </c>
      <c r="Y90" s="671">
        <f>IFERROR(Y87/H87,"0")+IFERROR(Y88/H88,"0")+IFERROR(Y89/H89,"0")</f>
        <v>108</v>
      </c>
      <c r="Z90" s="671">
        <f>IFERROR(IF(Z87="",0,Z87),"0")+IFERROR(IF(Z88="",0,Z88),"0")+IFERROR(IF(Z89="",0,Z89),"0")</f>
        <v>1.2530399999999999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80</v>
      </c>
      <c r="Q91" s="688"/>
      <c r="R91" s="688"/>
      <c r="S91" s="688"/>
      <c r="T91" s="688"/>
      <c r="U91" s="688"/>
      <c r="V91" s="689"/>
      <c r="W91" s="37" t="s">
        <v>69</v>
      </c>
      <c r="X91" s="671">
        <f>IFERROR(SUM(X87:X89),"0")</f>
        <v>660</v>
      </c>
      <c r="Y91" s="671">
        <f>IFERROR(SUM(Y87:Y89),"0")</f>
        <v>662.40000000000009</v>
      </c>
      <c r="Z91" s="37"/>
      <c r="AA91" s="672"/>
      <c r="AB91" s="672"/>
      <c r="AC91" s="672"/>
    </row>
    <row r="92" spans="1:68" ht="14.25" hidden="1" customHeight="1" x14ac:dyDescent="0.25">
      <c r="A92" s="675" t="s">
        <v>64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187</v>
      </c>
      <c r="B93" s="54" t="s">
        <v>188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189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187</v>
      </c>
      <c r="B94" s="54" t="s">
        <v>190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69</v>
      </c>
      <c r="X94" s="669">
        <v>180</v>
      </c>
      <c r="Y94" s="670">
        <f t="shared" si="10"/>
        <v>184.8</v>
      </c>
      <c r="Z94" s="36">
        <f>IFERROR(IF(Y94=0,"",ROUNDUP(Y94/H94,0)*0.01898),"")</f>
        <v>0.41755999999999999</v>
      </c>
      <c r="AA94" s="56"/>
      <c r="AB94" s="57"/>
      <c r="AC94" s="145" t="s">
        <v>189</v>
      </c>
      <c r="AG94" s="64"/>
      <c r="AJ94" s="68"/>
      <c r="AK94" s="68">
        <v>0</v>
      </c>
      <c r="BB94" s="146" t="s">
        <v>1</v>
      </c>
      <c r="BM94" s="64">
        <f t="shared" si="11"/>
        <v>191.12142857142857</v>
      </c>
      <c r="BN94" s="64">
        <f t="shared" si="12"/>
        <v>196.21800000000002</v>
      </c>
      <c r="BO94" s="64">
        <f t="shared" si="13"/>
        <v>0.33482142857142855</v>
      </c>
      <c r="BP94" s="64">
        <f t="shared" si="14"/>
        <v>0.34375</v>
      </c>
    </row>
    <row r="95" spans="1:68" ht="16.5" hidden="1" customHeight="1" x14ac:dyDescent="0.25">
      <c r="A95" s="54" t="s">
        <v>187</v>
      </c>
      <c r="B95" s="54" t="s">
        <v>191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129</v>
      </c>
      <c r="N95" s="33"/>
      <c r="O95" s="32">
        <v>45</v>
      </c>
      <c r="P95" s="744" t="s">
        <v>192</v>
      </c>
      <c r="Q95" s="678"/>
      <c r="R95" s="678"/>
      <c r="S95" s="678"/>
      <c r="T95" s="679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194</v>
      </c>
      <c r="B96" s="54" t="s">
        <v>195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6" t="s">
        <v>196</v>
      </c>
      <c r="Q96" s="678"/>
      <c r="R96" s="678"/>
      <c r="S96" s="678"/>
      <c r="T96" s="679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198</v>
      </c>
      <c r="B97" s="54" t="s">
        <v>199</v>
      </c>
      <c r="C97" s="31">
        <v>4301052039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757" t="s">
        <v>200</v>
      </c>
      <c r="Q97" s="678"/>
      <c r="R97" s="678"/>
      <c r="S97" s="678"/>
      <c r="T97" s="679"/>
      <c r="U97" s="34"/>
      <c r="V97" s="34"/>
      <c r="W97" s="35" t="s">
        <v>69</v>
      </c>
      <c r="X97" s="669">
        <v>405</v>
      </c>
      <c r="Y97" s="670">
        <f t="shared" si="10"/>
        <v>405</v>
      </c>
      <c r="Z97" s="36">
        <f>IFERROR(IF(Y97=0,"",ROUNDUP(Y97/H97,0)*0.00651),"")</f>
        <v>0.97650000000000003</v>
      </c>
      <c r="AA97" s="56"/>
      <c r="AB97" s="57"/>
      <c r="AC97" s="151" t="s">
        <v>189</v>
      </c>
      <c r="AG97" s="64"/>
      <c r="AJ97" s="68"/>
      <c r="AK97" s="68">
        <v>0</v>
      </c>
      <c r="BB97" s="152" t="s">
        <v>1</v>
      </c>
      <c r="BM97" s="64">
        <f t="shared" si="11"/>
        <v>442.79999999999995</v>
      </c>
      <c r="BN97" s="64">
        <f t="shared" si="12"/>
        <v>442.79999999999995</v>
      </c>
      <c r="BO97" s="64">
        <f t="shared" si="13"/>
        <v>0.82417582417582425</v>
      </c>
      <c r="BP97" s="64">
        <f t="shared" si="14"/>
        <v>0.82417582417582425</v>
      </c>
    </row>
    <row r="98" spans="1:68" ht="16.5" hidden="1" customHeight="1" x14ac:dyDescent="0.25">
      <c r="A98" s="54" t="s">
        <v>198</v>
      </c>
      <c r="B98" s="54" t="s">
        <v>201</v>
      </c>
      <c r="C98" s="31">
        <v>4301051718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129</v>
      </c>
      <c r="N98" s="33"/>
      <c r="O98" s="32">
        <v>45</v>
      </c>
      <c r="P98" s="953" t="s">
        <v>202</v>
      </c>
      <c r="Q98" s="678"/>
      <c r="R98" s="678"/>
      <c r="S98" s="678"/>
      <c r="T98" s="679"/>
      <c r="U98" s="34"/>
      <c r="V98" s="34"/>
      <c r="W98" s="35" t="s">
        <v>69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193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203</v>
      </c>
      <c r="B99" s="54" t="s">
        <v>204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69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206</v>
      </c>
      <c r="B100" s="54" t="s">
        <v>207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205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206</v>
      </c>
      <c r="B101" s="54" t="s">
        <v>208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205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80</v>
      </c>
      <c r="Q102" s="688"/>
      <c r="R102" s="688"/>
      <c r="S102" s="688"/>
      <c r="T102" s="688"/>
      <c r="U102" s="688"/>
      <c r="V102" s="689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171.42857142857142</v>
      </c>
      <c r="Y102" s="671">
        <f>IFERROR(Y93/H93,"0")+IFERROR(Y94/H94,"0")+IFERROR(Y95/H95,"0")+IFERROR(Y96/H96,"0")+IFERROR(Y97/H97,"0")+IFERROR(Y98/H98,"0")+IFERROR(Y99/H99,"0")+IFERROR(Y100/H100,"0")+IFERROR(Y101/H101,"0")</f>
        <v>172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1.3940600000000001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80</v>
      </c>
      <c r="Q103" s="688"/>
      <c r="R103" s="688"/>
      <c r="S103" s="688"/>
      <c r="T103" s="688"/>
      <c r="U103" s="688"/>
      <c r="V103" s="689"/>
      <c r="W103" s="37" t="s">
        <v>69</v>
      </c>
      <c r="X103" s="671">
        <f>IFERROR(SUM(X93:X101),"0")</f>
        <v>585</v>
      </c>
      <c r="Y103" s="671">
        <f>IFERROR(SUM(Y93:Y101),"0")</f>
        <v>589.79999999999995</v>
      </c>
      <c r="Z103" s="37"/>
      <c r="AA103" s="672"/>
      <c r="AB103" s="672"/>
      <c r="AC103" s="672"/>
    </row>
    <row r="104" spans="1:68" ht="16.5" hidden="1" customHeight="1" x14ac:dyDescent="0.25">
      <c r="A104" s="703" t="s">
        <v>209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90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customHeight="1" x14ac:dyDescent="0.25">
      <c r="A106" s="54" t="s">
        <v>210</v>
      </c>
      <c r="B106" s="54" t="s">
        <v>211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69</v>
      </c>
      <c r="X106" s="669">
        <v>80</v>
      </c>
      <c r="Y106" s="670">
        <f>IFERROR(IF(X106="",0,CEILING((X106/$H106),1)*$H106),"")</f>
        <v>86.4</v>
      </c>
      <c r="Z106" s="36">
        <f>IFERROR(IF(Y106=0,"",ROUNDUP(Y106/H106,0)*0.01898),"")</f>
        <v>0.15184</v>
      </c>
      <c r="AA106" s="56"/>
      <c r="AB106" s="57"/>
      <c r="AC106" s="161" t="s">
        <v>212</v>
      </c>
      <c r="AG106" s="64"/>
      <c r="AJ106" s="68"/>
      <c r="AK106" s="68">
        <v>0</v>
      </c>
      <c r="BB106" s="162" t="s">
        <v>1</v>
      </c>
      <c r="BM106" s="64">
        <f>IFERROR(X106*I106/H106,"0")</f>
        <v>83.222222222222214</v>
      </c>
      <c r="BN106" s="64">
        <f>IFERROR(Y106*I106/H106,"0")</f>
        <v>89.88</v>
      </c>
      <c r="BO106" s="64">
        <f>IFERROR(1/J106*(X106/H106),"0")</f>
        <v>0.11574074074074073</v>
      </c>
      <c r="BP106" s="64">
        <f>IFERROR(1/J106*(Y106/H106),"0")</f>
        <v>0.125</v>
      </c>
    </row>
    <row r="107" spans="1:68" ht="16.5" hidden="1" customHeight="1" x14ac:dyDescent="0.25">
      <c r="A107" s="54" t="s">
        <v>213</v>
      </c>
      <c r="B107" s="54" t="s">
        <v>214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/>
      <c r="M107" s="33" t="s">
        <v>103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69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212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215</v>
      </c>
      <c r="B108" s="54" t="s">
        <v>216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69</v>
      </c>
      <c r="X108" s="669">
        <v>585</v>
      </c>
      <c r="Y108" s="670">
        <f>IFERROR(IF(X108="",0,CEILING((X108/$H108),1)*$H108),"")</f>
        <v>585</v>
      </c>
      <c r="Z108" s="36">
        <f>IFERROR(IF(Y108=0,"",ROUNDUP(Y108/H108,0)*0.00902),"")</f>
        <v>1.1726000000000001</v>
      </c>
      <c r="AA108" s="56"/>
      <c r="AB108" s="57"/>
      <c r="AC108" s="165" t="s">
        <v>212</v>
      </c>
      <c r="AG108" s="64"/>
      <c r="AJ108" s="68"/>
      <c r="AK108" s="68">
        <v>0</v>
      </c>
      <c r="BB108" s="166" t="s">
        <v>1</v>
      </c>
      <c r="BM108" s="64">
        <f>IFERROR(X108*I108/H108,"0")</f>
        <v>612.29999999999995</v>
      </c>
      <c r="BN108" s="64">
        <f>IFERROR(Y108*I108/H108,"0")</f>
        <v>612.29999999999995</v>
      </c>
      <c r="BO108" s="64">
        <f>IFERROR(1/J108*(X108/H108),"0")</f>
        <v>0.98484848484848486</v>
      </c>
      <c r="BP108" s="64">
        <f>IFERROR(1/J108*(Y108/H108),"0")</f>
        <v>0.98484848484848486</v>
      </c>
    </row>
    <row r="109" spans="1:68" ht="16.5" hidden="1" customHeight="1" x14ac:dyDescent="0.25">
      <c r="A109" s="54" t="s">
        <v>217</v>
      </c>
      <c r="B109" s="54" t="s">
        <v>218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212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80</v>
      </c>
      <c r="Q110" s="688"/>
      <c r="R110" s="688"/>
      <c r="S110" s="688"/>
      <c r="T110" s="688"/>
      <c r="U110" s="688"/>
      <c r="V110" s="689"/>
      <c r="W110" s="37" t="s">
        <v>81</v>
      </c>
      <c r="X110" s="671">
        <f>IFERROR(X106/H106,"0")+IFERROR(X107/H107,"0")+IFERROR(X108/H108,"0")+IFERROR(X109/H109,"0")</f>
        <v>137.40740740740742</v>
      </c>
      <c r="Y110" s="671">
        <f>IFERROR(Y106/H106,"0")+IFERROR(Y107/H107,"0")+IFERROR(Y108/H108,"0")+IFERROR(Y109/H109,"0")</f>
        <v>138</v>
      </c>
      <c r="Z110" s="671">
        <f>IFERROR(IF(Z106="",0,Z106),"0")+IFERROR(IF(Z107="",0,Z107),"0")+IFERROR(IF(Z108="",0,Z108),"0")+IFERROR(IF(Z109="",0,Z109),"0")</f>
        <v>1.3244400000000001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80</v>
      </c>
      <c r="Q111" s="688"/>
      <c r="R111" s="688"/>
      <c r="S111" s="688"/>
      <c r="T111" s="688"/>
      <c r="U111" s="688"/>
      <c r="V111" s="689"/>
      <c r="W111" s="37" t="s">
        <v>69</v>
      </c>
      <c r="X111" s="671">
        <f>IFERROR(SUM(X106:X109),"0")</f>
        <v>665</v>
      </c>
      <c r="Y111" s="671">
        <f>IFERROR(SUM(Y106:Y109),"0")</f>
        <v>671.4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133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219</v>
      </c>
      <c r="B113" s="54" t="s">
        <v>220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221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222</v>
      </c>
      <c r="B114" s="54" t="s">
        <v>223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147</v>
      </c>
      <c r="L114" s="32"/>
      <c r="M114" s="33" t="s">
        <v>94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69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221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224</v>
      </c>
      <c r="B115" s="54" t="s">
        <v>225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80</v>
      </c>
      <c r="Q116" s="688"/>
      <c r="R116" s="688"/>
      <c r="S116" s="688"/>
      <c r="T116" s="688"/>
      <c r="U116" s="688"/>
      <c r="V116" s="689"/>
      <c r="W116" s="37" t="s">
        <v>81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80</v>
      </c>
      <c r="Q117" s="688"/>
      <c r="R117" s="688"/>
      <c r="S117" s="688"/>
      <c r="T117" s="688"/>
      <c r="U117" s="688"/>
      <c r="V117" s="689"/>
      <c r="W117" s="37" t="s">
        <v>69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64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226</v>
      </c>
      <c r="B119" s="54" t="s">
        <v>227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228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226</v>
      </c>
      <c r="B120" s="54" t="s">
        <v>229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129</v>
      </c>
      <c r="N120" s="33"/>
      <c r="O120" s="32">
        <v>45</v>
      </c>
      <c r="P120" s="750" t="s">
        <v>230</v>
      </c>
      <c r="Q120" s="678"/>
      <c r="R120" s="678"/>
      <c r="S120" s="678"/>
      <c r="T120" s="679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226</v>
      </c>
      <c r="B121" s="54" t="s">
        <v>232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69</v>
      </c>
      <c r="X121" s="669">
        <v>500</v>
      </c>
      <c r="Y121" s="670">
        <f t="shared" si="15"/>
        <v>504</v>
      </c>
      <c r="Z121" s="36">
        <f>IFERROR(IF(Y121=0,"",ROUNDUP(Y121/H121,0)*0.01898),"")</f>
        <v>1.1388</v>
      </c>
      <c r="AA121" s="56"/>
      <c r="AB121" s="57"/>
      <c r="AC121" s="179" t="s">
        <v>233</v>
      </c>
      <c r="AG121" s="64"/>
      <c r="AJ121" s="68"/>
      <c r="AK121" s="68">
        <v>0</v>
      </c>
      <c r="BB121" s="180" t="s">
        <v>1</v>
      </c>
      <c r="BM121" s="64">
        <f t="shared" si="16"/>
        <v>530.53571428571422</v>
      </c>
      <c r="BN121" s="64">
        <f t="shared" si="17"/>
        <v>534.78</v>
      </c>
      <c r="BO121" s="64">
        <f t="shared" si="18"/>
        <v>0.93005952380952372</v>
      </c>
      <c r="BP121" s="64">
        <f t="shared" si="19"/>
        <v>0.9375</v>
      </c>
    </row>
    <row r="122" spans="1:68" ht="37.5" hidden="1" customHeight="1" x14ac:dyDescent="0.25">
      <c r="A122" s="54" t="s">
        <v>234</v>
      </c>
      <c r="B122" s="54" t="s">
        <v>235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228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234</v>
      </c>
      <c r="B123" s="54" t="s">
        <v>236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129</v>
      </c>
      <c r="N123" s="33"/>
      <c r="O123" s="32">
        <v>45</v>
      </c>
      <c r="P123" s="992" t="s">
        <v>237</v>
      </c>
      <c r="Q123" s="678"/>
      <c r="R123" s="678"/>
      <c r="S123" s="678"/>
      <c r="T123" s="679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231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238</v>
      </c>
      <c r="B124" s="54" t="s">
        <v>239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102</v>
      </c>
      <c r="M124" s="33" t="s">
        <v>103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69</v>
      </c>
      <c r="X124" s="669">
        <v>585</v>
      </c>
      <c r="Y124" s="670">
        <f t="shared" si="15"/>
        <v>585.90000000000009</v>
      </c>
      <c r="Z124" s="36">
        <f t="shared" si="20"/>
        <v>1.4126700000000001</v>
      </c>
      <c r="AA124" s="56"/>
      <c r="AB124" s="57"/>
      <c r="AC124" s="185" t="s">
        <v>228</v>
      </c>
      <c r="AG124" s="64"/>
      <c r="AJ124" s="68" t="s">
        <v>104</v>
      </c>
      <c r="AK124" s="68">
        <v>491.4</v>
      </c>
      <c r="BB124" s="186" t="s">
        <v>1</v>
      </c>
      <c r="BM124" s="64">
        <f t="shared" si="16"/>
        <v>639.6</v>
      </c>
      <c r="BN124" s="64">
        <f t="shared" si="17"/>
        <v>640.58400000000006</v>
      </c>
      <c r="BO124" s="64">
        <f t="shared" si="18"/>
        <v>1.1904761904761905</v>
      </c>
      <c r="BP124" s="64">
        <f t="shared" si="19"/>
        <v>1.1923076923076925</v>
      </c>
    </row>
    <row r="125" spans="1:68" ht="27" hidden="1" customHeight="1" x14ac:dyDescent="0.25">
      <c r="A125" s="54" t="s">
        <v>238</v>
      </c>
      <c r="B125" s="54" t="s">
        <v>240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129</v>
      </c>
      <c r="N125" s="33"/>
      <c r="O125" s="32">
        <v>45</v>
      </c>
      <c r="P125" s="975" t="s">
        <v>241</v>
      </c>
      <c r="Q125" s="678"/>
      <c r="R125" s="678"/>
      <c r="S125" s="678"/>
      <c r="T125" s="679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231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242</v>
      </c>
      <c r="B126" s="54" t="s">
        <v>243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69</v>
      </c>
      <c r="X126" s="669">
        <v>30</v>
      </c>
      <c r="Y126" s="670">
        <f t="shared" si="15"/>
        <v>30.6</v>
      </c>
      <c r="Z126" s="36">
        <f t="shared" si="20"/>
        <v>0.11067</v>
      </c>
      <c r="AA126" s="56"/>
      <c r="AB126" s="57"/>
      <c r="AC126" s="189" t="s">
        <v>244</v>
      </c>
      <c r="AG126" s="64"/>
      <c r="AJ126" s="68"/>
      <c r="AK126" s="68">
        <v>0</v>
      </c>
      <c r="BB126" s="190" t="s">
        <v>1</v>
      </c>
      <c r="BM126" s="64">
        <f t="shared" si="16"/>
        <v>33</v>
      </c>
      <c r="BN126" s="64">
        <f t="shared" si="17"/>
        <v>33.659999999999997</v>
      </c>
      <c r="BO126" s="64">
        <f t="shared" si="18"/>
        <v>9.1575091575091583E-2</v>
      </c>
      <c r="BP126" s="64">
        <f t="shared" si="19"/>
        <v>9.3406593406593408E-2</v>
      </c>
    </row>
    <row r="127" spans="1:68" ht="37.5" hidden="1" customHeight="1" x14ac:dyDescent="0.25">
      <c r="A127" s="54" t="s">
        <v>245</v>
      </c>
      <c r="B127" s="54" t="s">
        <v>246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80</v>
      </c>
      <c r="Q128" s="688"/>
      <c r="R128" s="688"/>
      <c r="S128" s="688"/>
      <c r="T128" s="688"/>
      <c r="U128" s="688"/>
      <c r="V128" s="689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292.85714285714283</v>
      </c>
      <c r="Y128" s="671">
        <f>IFERROR(Y119/H119,"0")+IFERROR(Y120/H120,"0")+IFERROR(Y121/H121,"0")+IFERROR(Y122/H122,"0")+IFERROR(Y123/H123,"0")+IFERROR(Y124/H124,"0")+IFERROR(Y125/H125,"0")+IFERROR(Y126/H126,"0")+IFERROR(Y127/H127,"0")</f>
        <v>294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2.66214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80</v>
      </c>
      <c r="Q129" s="688"/>
      <c r="R129" s="688"/>
      <c r="S129" s="688"/>
      <c r="T129" s="688"/>
      <c r="U129" s="688"/>
      <c r="V129" s="689"/>
      <c r="W129" s="37" t="s">
        <v>69</v>
      </c>
      <c r="X129" s="671">
        <f>IFERROR(SUM(X119:X127),"0")</f>
        <v>1115</v>
      </c>
      <c r="Y129" s="671">
        <f>IFERROR(SUM(Y119:Y127),"0")</f>
        <v>1120.5</v>
      </c>
      <c r="Z129" s="37"/>
      <c r="AA129" s="672"/>
      <c r="AB129" s="672"/>
      <c r="AC129" s="672"/>
    </row>
    <row r="130" spans="1:68" ht="14.25" hidden="1" customHeight="1" x14ac:dyDescent="0.25">
      <c r="A130" s="675" t="s">
        <v>170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248</v>
      </c>
      <c r="B131" s="54" t="s">
        <v>249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251</v>
      </c>
      <c r="B132" s="54" t="s">
        <v>252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69</v>
      </c>
      <c r="X132" s="669">
        <v>33</v>
      </c>
      <c r="Y132" s="670">
        <f>IFERROR(IF(X132="",0,CEILING((X132/$H132),1)*$H132),"")</f>
        <v>33.659999999999997</v>
      </c>
      <c r="Z132" s="36">
        <f>IFERROR(IF(Y132=0,"",ROUNDUP(Y132/H132,0)*0.00651),"")</f>
        <v>0.11067</v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37.299999999999997</v>
      </c>
      <c r="BN132" s="64">
        <f>IFERROR(Y132*I132/H132,"0")</f>
        <v>38.045999999999992</v>
      </c>
      <c r="BO132" s="64">
        <f>IFERROR(1/J132*(X132/H132),"0")</f>
        <v>9.1575091575091583E-2</v>
      </c>
      <c r="BP132" s="64">
        <f>IFERROR(1/J132*(Y132/H132),"0")</f>
        <v>9.3406593406593408E-2</v>
      </c>
    </row>
    <row r="133" spans="1:68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80</v>
      </c>
      <c r="Q133" s="688"/>
      <c r="R133" s="688"/>
      <c r="S133" s="688"/>
      <c r="T133" s="688"/>
      <c r="U133" s="688"/>
      <c r="V133" s="689"/>
      <c r="W133" s="37" t="s">
        <v>81</v>
      </c>
      <c r="X133" s="671">
        <f>IFERROR(X131/H131,"0")+IFERROR(X132/H132,"0")</f>
        <v>16.666666666666668</v>
      </c>
      <c r="Y133" s="671">
        <f>IFERROR(Y131/H131,"0")+IFERROR(Y132/H132,"0")</f>
        <v>17</v>
      </c>
      <c r="Z133" s="671">
        <f>IFERROR(IF(Z131="",0,Z131),"0")+IFERROR(IF(Z132="",0,Z132),"0")</f>
        <v>0.11067</v>
      </c>
      <c r="AA133" s="672"/>
      <c r="AB133" s="672"/>
      <c r="AC133" s="672"/>
    </row>
    <row r="134" spans="1:68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80</v>
      </c>
      <c r="Q134" s="688"/>
      <c r="R134" s="688"/>
      <c r="S134" s="688"/>
      <c r="T134" s="688"/>
      <c r="U134" s="688"/>
      <c r="V134" s="689"/>
      <c r="W134" s="37" t="s">
        <v>69</v>
      </c>
      <c r="X134" s="671">
        <f>IFERROR(SUM(X131:X132),"0")</f>
        <v>33</v>
      </c>
      <c r="Y134" s="671">
        <f>IFERROR(SUM(Y131:Y132),"0")</f>
        <v>33.659999999999997</v>
      </c>
      <c r="Z134" s="37"/>
      <c r="AA134" s="672"/>
      <c r="AB134" s="672"/>
      <c r="AC134" s="672"/>
    </row>
    <row r="135" spans="1:68" ht="16.5" hidden="1" customHeight="1" x14ac:dyDescent="0.25">
      <c r="A135" s="703" t="s">
        <v>254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90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255</v>
      </c>
      <c r="B137" s="54" t="s">
        <v>256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257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255</v>
      </c>
      <c r="B138" s="54" t="s">
        <v>258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69</v>
      </c>
      <c r="X138" s="669">
        <v>80</v>
      </c>
      <c r="Y138" s="670">
        <f>IFERROR(IF(X138="",0,CEILING((X138/$H138),1)*$H138),"")</f>
        <v>80</v>
      </c>
      <c r="Z138" s="36">
        <f>IFERROR(IF(Y138=0,"",ROUNDUP(Y138/H138,0)*0.00651),"")</f>
        <v>0.16275000000000001</v>
      </c>
      <c r="AA138" s="56"/>
      <c r="AB138" s="57"/>
      <c r="AC138" s="199" t="s">
        <v>257</v>
      </c>
      <c r="AG138" s="64"/>
      <c r="AJ138" s="68"/>
      <c r="AK138" s="68">
        <v>0</v>
      </c>
      <c r="BB138" s="200" t="s">
        <v>1</v>
      </c>
      <c r="BM138" s="64">
        <f>IFERROR(X138*I138/H138,"0")</f>
        <v>84.499999999999986</v>
      </c>
      <c r="BN138" s="64">
        <f>IFERROR(Y138*I138/H138,"0")</f>
        <v>84.499999999999986</v>
      </c>
      <c r="BO138" s="64">
        <f>IFERROR(1/J138*(X138/H138),"0")</f>
        <v>0.13736263736263737</v>
      </c>
      <c r="BP138" s="64">
        <f>IFERROR(1/J138*(Y138/H138),"0")</f>
        <v>0.13736263736263737</v>
      </c>
    </row>
    <row r="139" spans="1:68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80</v>
      </c>
      <c r="Q139" s="688"/>
      <c r="R139" s="688"/>
      <c r="S139" s="688"/>
      <c r="T139" s="688"/>
      <c r="U139" s="688"/>
      <c r="V139" s="689"/>
      <c r="W139" s="37" t="s">
        <v>81</v>
      </c>
      <c r="X139" s="671">
        <f>IFERROR(X137/H137,"0")+IFERROR(X138/H138,"0")</f>
        <v>25</v>
      </c>
      <c r="Y139" s="671">
        <f>IFERROR(Y137/H137,"0")+IFERROR(Y138/H138,"0")</f>
        <v>25</v>
      </c>
      <c r="Z139" s="671">
        <f>IFERROR(IF(Z137="",0,Z137),"0")+IFERROR(IF(Z138="",0,Z138),"0")</f>
        <v>0.16275000000000001</v>
      </c>
      <c r="AA139" s="672"/>
      <c r="AB139" s="672"/>
      <c r="AC139" s="672"/>
    </row>
    <row r="140" spans="1:68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80</v>
      </c>
      <c r="Q140" s="688"/>
      <c r="R140" s="688"/>
      <c r="S140" s="688"/>
      <c r="T140" s="688"/>
      <c r="U140" s="688"/>
      <c r="V140" s="689"/>
      <c r="W140" s="37" t="s">
        <v>69</v>
      </c>
      <c r="X140" s="671">
        <f>IFERROR(SUM(X137:X138),"0")</f>
        <v>80</v>
      </c>
      <c r="Y140" s="671">
        <f>IFERROR(SUM(Y137:Y138),"0")</f>
        <v>80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144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259</v>
      </c>
      <c r="B142" s="54" t="s">
        <v>260</v>
      </c>
      <c r="C142" s="31">
        <v>4301031235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261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259</v>
      </c>
      <c r="B143" s="54" t="s">
        <v>262</v>
      </c>
      <c r="C143" s="31">
        <v>4301031234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69</v>
      </c>
      <c r="X143" s="669">
        <v>52.5</v>
      </c>
      <c r="Y143" s="670">
        <f>IFERROR(IF(X143="",0,CEILING((X143/$H143),1)*$H143),"")</f>
        <v>53.199999999999996</v>
      </c>
      <c r="Z143" s="36">
        <f>IFERROR(IF(Y143=0,"",ROUNDUP(Y143/H143,0)*0.00651),"")</f>
        <v>0.12369000000000001</v>
      </c>
      <c r="AA143" s="56"/>
      <c r="AB143" s="57"/>
      <c r="AC143" s="203" t="s">
        <v>261</v>
      </c>
      <c r="AG143" s="64"/>
      <c r="AJ143" s="68"/>
      <c r="AK143" s="68">
        <v>0</v>
      </c>
      <c r="BB143" s="204" t="s">
        <v>1</v>
      </c>
      <c r="BM143" s="64">
        <f>IFERROR(X143*I143/H143,"0")</f>
        <v>57.524999999999999</v>
      </c>
      <c r="BN143" s="64">
        <f>IFERROR(Y143*I143/H143,"0")</f>
        <v>58.291999999999994</v>
      </c>
      <c r="BO143" s="64">
        <f>IFERROR(1/J143*(X143/H143),"0")</f>
        <v>0.10302197802197803</v>
      </c>
      <c r="BP143" s="64">
        <f>IFERROR(1/J143*(Y143/H143),"0")</f>
        <v>0.1043956043956044</v>
      </c>
    </row>
    <row r="144" spans="1:68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80</v>
      </c>
      <c r="Q144" s="688"/>
      <c r="R144" s="688"/>
      <c r="S144" s="688"/>
      <c r="T144" s="688"/>
      <c r="U144" s="688"/>
      <c r="V144" s="689"/>
      <c r="W144" s="37" t="s">
        <v>81</v>
      </c>
      <c r="X144" s="671">
        <f>IFERROR(X142/H142,"0")+IFERROR(X143/H143,"0")</f>
        <v>18.75</v>
      </c>
      <c r="Y144" s="671">
        <f>IFERROR(Y142/H142,"0")+IFERROR(Y143/H143,"0")</f>
        <v>19</v>
      </c>
      <c r="Z144" s="671">
        <f>IFERROR(IF(Z142="",0,Z142),"0")+IFERROR(IF(Z143="",0,Z143),"0")</f>
        <v>0.12369000000000001</v>
      </c>
      <c r="AA144" s="672"/>
      <c r="AB144" s="672"/>
      <c r="AC144" s="672"/>
    </row>
    <row r="145" spans="1:68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80</v>
      </c>
      <c r="Q145" s="688"/>
      <c r="R145" s="688"/>
      <c r="S145" s="688"/>
      <c r="T145" s="688"/>
      <c r="U145" s="688"/>
      <c r="V145" s="689"/>
      <c r="W145" s="37" t="s">
        <v>69</v>
      </c>
      <c r="X145" s="671">
        <f>IFERROR(SUM(X142:X143),"0")</f>
        <v>52.5</v>
      </c>
      <c r="Y145" s="671">
        <f>IFERROR(SUM(Y142:Y143),"0")</f>
        <v>53.199999999999996</v>
      </c>
      <c r="Z145" s="37"/>
      <c r="AA145" s="672"/>
      <c r="AB145" s="672"/>
      <c r="AC145" s="672"/>
    </row>
    <row r="146" spans="1:68" ht="14.25" hidden="1" customHeight="1" x14ac:dyDescent="0.25">
      <c r="A146" s="675" t="s">
        <v>64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263</v>
      </c>
      <c r="B147" s="54" t="s">
        <v>264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257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263</v>
      </c>
      <c r="B148" s="54" t="s">
        <v>265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69</v>
      </c>
      <c r="X148" s="669">
        <v>39.6</v>
      </c>
      <c r="Y148" s="670">
        <f>IFERROR(IF(X148="",0,CEILING((X148/$H148),1)*$H148),"")</f>
        <v>39.6</v>
      </c>
      <c r="Z148" s="36">
        <f>IFERROR(IF(Y148=0,"",ROUNDUP(Y148/H148,0)*0.00651),"")</f>
        <v>9.7650000000000001E-2</v>
      </c>
      <c r="AA148" s="56"/>
      <c r="AB148" s="57"/>
      <c r="AC148" s="207" t="s">
        <v>257</v>
      </c>
      <c r="AG148" s="64"/>
      <c r="AJ148" s="68"/>
      <c r="AK148" s="68">
        <v>0</v>
      </c>
      <c r="BB148" s="208" t="s">
        <v>1</v>
      </c>
      <c r="BM148" s="64">
        <f>IFERROR(X148*I148/H148,"0")</f>
        <v>43.62</v>
      </c>
      <c r="BN148" s="64">
        <f>IFERROR(Y148*I148/H148,"0")</f>
        <v>43.62</v>
      </c>
      <c r="BO148" s="64">
        <f>IFERROR(1/J148*(X148/H148),"0")</f>
        <v>8.241758241758243E-2</v>
      </c>
      <c r="BP148" s="64">
        <f>IFERROR(1/J148*(Y148/H148),"0")</f>
        <v>8.241758241758243E-2</v>
      </c>
    </row>
    <row r="149" spans="1:68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80</v>
      </c>
      <c r="Q149" s="688"/>
      <c r="R149" s="688"/>
      <c r="S149" s="688"/>
      <c r="T149" s="688"/>
      <c r="U149" s="688"/>
      <c r="V149" s="689"/>
      <c r="W149" s="37" t="s">
        <v>81</v>
      </c>
      <c r="X149" s="671">
        <f>IFERROR(X147/H147,"0")+IFERROR(X148/H148,"0")</f>
        <v>15</v>
      </c>
      <c r="Y149" s="671">
        <f>IFERROR(Y147/H147,"0")+IFERROR(Y148/H148,"0")</f>
        <v>15</v>
      </c>
      <c r="Z149" s="671">
        <f>IFERROR(IF(Z147="",0,Z147),"0")+IFERROR(IF(Z148="",0,Z148),"0")</f>
        <v>9.7650000000000001E-2</v>
      </c>
      <c r="AA149" s="672"/>
      <c r="AB149" s="672"/>
      <c r="AC149" s="672"/>
    </row>
    <row r="150" spans="1:68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80</v>
      </c>
      <c r="Q150" s="688"/>
      <c r="R150" s="688"/>
      <c r="S150" s="688"/>
      <c r="T150" s="688"/>
      <c r="U150" s="688"/>
      <c r="V150" s="689"/>
      <c r="W150" s="37" t="s">
        <v>69</v>
      </c>
      <c r="X150" s="671">
        <f>IFERROR(SUM(X147:X148),"0")</f>
        <v>39.6</v>
      </c>
      <c r="Y150" s="671">
        <f>IFERROR(SUM(Y147:Y148),"0")</f>
        <v>39.6</v>
      </c>
      <c r="Z150" s="37"/>
      <c r="AA150" s="672"/>
      <c r="AB150" s="672"/>
      <c r="AC150" s="672"/>
    </row>
    <row r="151" spans="1:68" ht="16.5" hidden="1" customHeight="1" x14ac:dyDescent="0.25">
      <c r="A151" s="703" t="s">
        <v>88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90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266</v>
      </c>
      <c r="B153" s="54" t="s">
        <v>267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69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268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80</v>
      </c>
      <c r="Q154" s="688"/>
      <c r="R154" s="688"/>
      <c r="S154" s="688"/>
      <c r="T154" s="688"/>
      <c r="U154" s="688"/>
      <c r="V154" s="689"/>
      <c r="W154" s="37" t="s">
        <v>81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80</v>
      </c>
      <c r="Q155" s="688"/>
      <c r="R155" s="688"/>
      <c r="S155" s="688"/>
      <c r="T155" s="688"/>
      <c r="U155" s="688"/>
      <c r="V155" s="689"/>
      <c r="W155" s="37" t="s">
        <v>69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144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269</v>
      </c>
      <c r="B157" s="54" t="s">
        <v>270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271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272</v>
      </c>
      <c r="B158" s="54" t="s">
        <v>273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275</v>
      </c>
      <c r="B159" s="54" t="s">
        <v>276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69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278</v>
      </c>
      <c r="B160" s="54" t="s">
        <v>279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147</v>
      </c>
      <c r="L160" s="32"/>
      <c r="M160" s="33" t="s">
        <v>68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274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80</v>
      </c>
      <c r="Q161" s="688"/>
      <c r="R161" s="688"/>
      <c r="S161" s="688"/>
      <c r="T161" s="688"/>
      <c r="U161" s="688"/>
      <c r="V161" s="689"/>
      <c r="W161" s="37" t="s">
        <v>81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80</v>
      </c>
      <c r="Q162" s="688"/>
      <c r="R162" s="688"/>
      <c r="S162" s="688"/>
      <c r="T162" s="688"/>
      <c r="U162" s="688"/>
      <c r="V162" s="689"/>
      <c r="W162" s="37" t="s">
        <v>69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64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280</v>
      </c>
      <c r="B164" s="54" t="s">
        <v>281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282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283</v>
      </c>
      <c r="B165" s="54" t="s">
        <v>284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69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285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80</v>
      </c>
      <c r="Q166" s="688"/>
      <c r="R166" s="688"/>
      <c r="S166" s="688"/>
      <c r="T166" s="688"/>
      <c r="U166" s="688"/>
      <c r="V166" s="689"/>
      <c r="W166" s="37" t="s">
        <v>81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80</v>
      </c>
      <c r="Q167" s="688"/>
      <c r="R167" s="688"/>
      <c r="S167" s="688"/>
      <c r="T167" s="688"/>
      <c r="U167" s="688"/>
      <c r="V167" s="689"/>
      <c r="W167" s="37" t="s">
        <v>69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286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287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133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288</v>
      </c>
      <c r="B171" s="54" t="s">
        <v>289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147</v>
      </c>
      <c r="L171" s="32"/>
      <c r="M171" s="33" t="s">
        <v>68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69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290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80</v>
      </c>
      <c r="Q172" s="688"/>
      <c r="R172" s="688"/>
      <c r="S172" s="688"/>
      <c r="T172" s="688"/>
      <c r="U172" s="688"/>
      <c r="V172" s="689"/>
      <c r="W172" s="37" t="s">
        <v>81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80</v>
      </c>
      <c r="Q173" s="688"/>
      <c r="R173" s="688"/>
      <c r="S173" s="688"/>
      <c r="T173" s="688"/>
      <c r="U173" s="688"/>
      <c r="V173" s="689"/>
      <c r="W173" s="37" t="s">
        <v>69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144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customHeight="1" x14ac:dyDescent="0.25">
      <c r="A175" s="54" t="s">
        <v>291</v>
      </c>
      <c r="B175" s="54" t="s">
        <v>292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69</v>
      </c>
      <c r="X175" s="669">
        <v>80</v>
      </c>
      <c r="Y175" s="670">
        <f t="shared" ref="Y175:Y183" si="21">IFERROR(IF(X175="",0,CEILING((X175/$H175),1)*$H175),"")</f>
        <v>84</v>
      </c>
      <c r="Z175" s="36">
        <f>IFERROR(IF(Y175=0,"",ROUNDUP(Y175/H175,0)*0.00902),"")</f>
        <v>0.1804</v>
      </c>
      <c r="AA175" s="56"/>
      <c r="AB175" s="57"/>
      <c r="AC175" s="225" t="s">
        <v>293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85.142857142857125</v>
      </c>
      <c r="BN175" s="64">
        <f t="shared" ref="BN175:BN183" si="23">IFERROR(Y175*I175/H175,"0")</f>
        <v>89.399999999999991</v>
      </c>
      <c r="BO175" s="64">
        <f t="shared" ref="BO175:BO183" si="24">IFERROR(1/J175*(X175/H175),"0")</f>
        <v>0.14430014430014429</v>
      </c>
      <c r="BP175" s="64">
        <f t="shared" ref="BP175:BP183" si="25">IFERROR(1/J175*(Y175/H175),"0")</f>
        <v>0.15151515151515152</v>
      </c>
    </row>
    <row r="176" spans="1:68" ht="27" customHeight="1" x14ac:dyDescent="0.25">
      <c r="A176" s="54" t="s">
        <v>294</v>
      </c>
      <c r="B176" s="54" t="s">
        <v>295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69</v>
      </c>
      <c r="X176" s="669">
        <v>20</v>
      </c>
      <c r="Y176" s="670">
        <f t="shared" si="21"/>
        <v>21</v>
      </c>
      <c r="Z176" s="36">
        <f>IFERROR(IF(Y176=0,"",ROUNDUP(Y176/H176,0)*0.00902),"")</f>
        <v>4.5100000000000001E-2</v>
      </c>
      <c r="AA176" s="56"/>
      <c r="AB176" s="57"/>
      <c r="AC176" s="227" t="s">
        <v>296</v>
      </c>
      <c r="AG176" s="64"/>
      <c r="AJ176" s="68"/>
      <c r="AK176" s="68">
        <v>0</v>
      </c>
      <c r="BB176" s="228" t="s">
        <v>1</v>
      </c>
      <c r="BM176" s="64">
        <f t="shared" si="22"/>
        <v>21.285714285714281</v>
      </c>
      <c r="BN176" s="64">
        <f t="shared" si="23"/>
        <v>22.349999999999998</v>
      </c>
      <c r="BO176" s="64">
        <f t="shared" si="24"/>
        <v>3.6075036075036072E-2</v>
      </c>
      <c r="BP176" s="64">
        <f t="shared" si="25"/>
        <v>3.787878787878788E-2</v>
      </c>
    </row>
    <row r="177" spans="1:68" ht="27" hidden="1" customHeight="1" x14ac:dyDescent="0.25">
      <c r="A177" s="54" t="s">
        <v>297</v>
      </c>
      <c r="B177" s="54" t="s">
        <v>298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69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299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300</v>
      </c>
      <c r="B178" s="54" t="s">
        <v>301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147</v>
      </c>
      <c r="L178" s="32"/>
      <c r="M178" s="33" t="s">
        <v>68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69</v>
      </c>
      <c r="X178" s="669">
        <v>157.5</v>
      </c>
      <c r="Y178" s="670">
        <f t="shared" si="21"/>
        <v>157.5</v>
      </c>
      <c r="Z178" s="36">
        <f>IFERROR(IF(Y178=0,"",ROUNDUP(Y178/H178,0)*0.00502),"")</f>
        <v>0.3765</v>
      </c>
      <c r="AA178" s="56"/>
      <c r="AB178" s="57"/>
      <c r="AC178" s="231" t="s">
        <v>293</v>
      </c>
      <c r="AG178" s="64"/>
      <c r="AJ178" s="68"/>
      <c r="AK178" s="68">
        <v>0</v>
      </c>
      <c r="BB178" s="232" t="s">
        <v>1</v>
      </c>
      <c r="BM178" s="64">
        <f t="shared" si="22"/>
        <v>167.25</v>
      </c>
      <c r="BN178" s="64">
        <f t="shared" si="23"/>
        <v>167.25</v>
      </c>
      <c r="BO178" s="64">
        <f t="shared" si="24"/>
        <v>0.32051282051282054</v>
      </c>
      <c r="BP178" s="64">
        <f t="shared" si="25"/>
        <v>0.32051282051282054</v>
      </c>
    </row>
    <row r="179" spans="1:68" ht="27" customHeight="1" x14ac:dyDescent="0.25">
      <c r="A179" s="54" t="s">
        <v>302</v>
      </c>
      <c r="B179" s="54" t="s">
        <v>303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147</v>
      </c>
      <c r="L179" s="32"/>
      <c r="M179" s="33" t="s">
        <v>68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69</v>
      </c>
      <c r="X179" s="669">
        <v>175</v>
      </c>
      <c r="Y179" s="670">
        <f t="shared" si="21"/>
        <v>176.4</v>
      </c>
      <c r="Z179" s="36">
        <f>IFERROR(IF(Y179=0,"",ROUNDUP(Y179/H179,0)*0.00502),"")</f>
        <v>0.42168</v>
      </c>
      <c r="AA179" s="56"/>
      <c r="AB179" s="57"/>
      <c r="AC179" s="233" t="s">
        <v>296</v>
      </c>
      <c r="AG179" s="64"/>
      <c r="AJ179" s="68"/>
      <c r="AK179" s="68">
        <v>0</v>
      </c>
      <c r="BB179" s="234" t="s">
        <v>1</v>
      </c>
      <c r="BM179" s="64">
        <f t="shared" si="22"/>
        <v>185.83333333333331</v>
      </c>
      <c r="BN179" s="64">
        <f t="shared" si="23"/>
        <v>187.32</v>
      </c>
      <c r="BO179" s="64">
        <f t="shared" si="24"/>
        <v>0.35612535612535612</v>
      </c>
      <c r="BP179" s="64">
        <f t="shared" si="25"/>
        <v>0.35897435897435903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147</v>
      </c>
      <c r="L180" s="32"/>
      <c r="M180" s="33" t="s">
        <v>68</v>
      </c>
      <c r="N180" s="33"/>
      <c r="O180" s="32">
        <v>40</v>
      </c>
      <c r="P180" s="802" t="s">
        <v>306</v>
      </c>
      <c r="Q180" s="678"/>
      <c r="R180" s="678"/>
      <c r="S180" s="678"/>
      <c r="T180" s="679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307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308</v>
      </c>
      <c r="B181" s="54" t="s">
        <v>309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147</v>
      </c>
      <c r="L181" s="32"/>
      <c r="M181" s="33" t="s">
        <v>68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69</v>
      </c>
      <c r="X181" s="669">
        <v>245</v>
      </c>
      <c r="Y181" s="670">
        <f t="shared" si="21"/>
        <v>245.70000000000002</v>
      </c>
      <c r="Z181" s="36">
        <f>IFERROR(IF(Y181=0,"",ROUNDUP(Y181/H181,0)*0.00502),"")</f>
        <v>0.58733999999999997</v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22"/>
        <v>256.66666666666663</v>
      </c>
      <c r="BN181" s="64">
        <f t="shared" si="23"/>
        <v>257.40000000000003</v>
      </c>
      <c r="BO181" s="64">
        <f t="shared" si="24"/>
        <v>0.4985754985754986</v>
      </c>
      <c r="BP181" s="64">
        <f t="shared" si="25"/>
        <v>0.5</v>
      </c>
    </row>
    <row r="182" spans="1:68" ht="27" hidden="1" customHeight="1" x14ac:dyDescent="0.25">
      <c r="A182" s="54" t="s">
        <v>310</v>
      </c>
      <c r="B182" s="54" t="s">
        <v>311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299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312</v>
      </c>
      <c r="B183" s="54" t="s">
        <v>313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147</v>
      </c>
      <c r="L183" s="32"/>
      <c r="M183" s="33" t="s">
        <v>68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314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80</v>
      </c>
      <c r="Q184" s="688"/>
      <c r="R184" s="688"/>
      <c r="S184" s="688"/>
      <c r="T184" s="688"/>
      <c r="U184" s="688"/>
      <c r="V184" s="689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298.8095238095238</v>
      </c>
      <c r="Y184" s="671">
        <f>IFERROR(Y175/H175,"0")+IFERROR(Y176/H176,"0")+IFERROR(Y177/H177,"0")+IFERROR(Y178/H178,"0")+IFERROR(Y179/H179,"0")+IFERROR(Y180/H180,"0")+IFERROR(Y181/H181,"0")+IFERROR(Y182/H182,"0")+IFERROR(Y183/H183,"0")</f>
        <v>301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1.6110199999999999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80</v>
      </c>
      <c r="Q185" s="688"/>
      <c r="R185" s="688"/>
      <c r="S185" s="688"/>
      <c r="T185" s="688"/>
      <c r="U185" s="688"/>
      <c r="V185" s="689"/>
      <c r="W185" s="37" t="s">
        <v>69</v>
      </c>
      <c r="X185" s="671">
        <f>IFERROR(SUM(X175:X183),"0")</f>
        <v>677.5</v>
      </c>
      <c r="Y185" s="671">
        <f>IFERROR(SUM(Y175:Y183),"0")</f>
        <v>684.6</v>
      </c>
      <c r="Z185" s="37"/>
      <c r="AA185" s="672"/>
      <c r="AB185" s="672"/>
      <c r="AC185" s="672"/>
    </row>
    <row r="186" spans="1:68" ht="16.5" hidden="1" customHeight="1" x14ac:dyDescent="0.25">
      <c r="A186" s="703" t="s">
        <v>315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90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316</v>
      </c>
      <c r="B188" s="54" t="s">
        <v>317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318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319</v>
      </c>
      <c r="B189" s="54" t="s">
        <v>320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318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80</v>
      </c>
      <c r="Q190" s="688"/>
      <c r="R190" s="688"/>
      <c r="S190" s="688"/>
      <c r="T190" s="688"/>
      <c r="U190" s="688"/>
      <c r="V190" s="689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80</v>
      </c>
      <c r="Q191" s="688"/>
      <c r="R191" s="688"/>
      <c r="S191" s="688"/>
      <c r="T191" s="688"/>
      <c r="U191" s="688"/>
      <c r="V191" s="689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133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321</v>
      </c>
      <c r="B193" s="54" t="s">
        <v>322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323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324</v>
      </c>
      <c r="B194" s="54" t="s">
        <v>325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323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80</v>
      </c>
      <c r="Q195" s="688"/>
      <c r="R195" s="688"/>
      <c r="S195" s="688"/>
      <c r="T195" s="688"/>
      <c r="U195" s="688"/>
      <c r="V195" s="689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80</v>
      </c>
      <c r="Q196" s="688"/>
      <c r="R196" s="688"/>
      <c r="S196" s="688"/>
      <c r="T196" s="688"/>
      <c r="U196" s="688"/>
      <c r="V196" s="689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144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customHeight="1" x14ac:dyDescent="0.25">
      <c r="A198" s="54" t="s">
        <v>326</v>
      </c>
      <c r="B198" s="54" t="s">
        <v>327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69</v>
      </c>
      <c r="X198" s="669">
        <v>200</v>
      </c>
      <c r="Y198" s="670">
        <f t="shared" ref="Y198:Y205" si="26">IFERROR(IF(X198="",0,CEILING((X198/$H198),1)*$H198),"")</f>
        <v>205.20000000000002</v>
      </c>
      <c r="Z198" s="36">
        <f>IFERROR(IF(Y198=0,"",ROUNDUP(Y198/H198,0)*0.00902),"")</f>
        <v>0.34276000000000001</v>
      </c>
      <c r="AA198" s="56"/>
      <c r="AB198" s="57"/>
      <c r="AC198" s="251" t="s">
        <v>328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207.77777777777777</v>
      </c>
      <c r="BN198" s="64">
        <f t="shared" ref="BN198:BN205" si="28">IFERROR(Y198*I198/H198,"0")</f>
        <v>213.18000000000004</v>
      </c>
      <c r="BO198" s="64">
        <f t="shared" ref="BO198:BO205" si="29">IFERROR(1/J198*(X198/H198),"0")</f>
        <v>0.28058361391694725</v>
      </c>
      <c r="BP198" s="64">
        <f t="shared" ref="BP198:BP205" si="30">IFERROR(1/J198*(Y198/H198),"0")</f>
        <v>0.2878787878787879</v>
      </c>
    </row>
    <row r="199" spans="1:68" ht="27" customHeight="1" x14ac:dyDescent="0.25">
      <c r="A199" s="54" t="s">
        <v>329</v>
      </c>
      <c r="B199" s="54" t="s">
        <v>330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69</v>
      </c>
      <c r="X199" s="669">
        <v>110</v>
      </c>
      <c r="Y199" s="670">
        <f t="shared" si="26"/>
        <v>113.4</v>
      </c>
      <c r="Z199" s="36">
        <f>IFERROR(IF(Y199=0,"",ROUNDUP(Y199/H199,0)*0.00902),"")</f>
        <v>0.18942000000000001</v>
      </c>
      <c r="AA199" s="56"/>
      <c r="AB199" s="57"/>
      <c r="AC199" s="253" t="s">
        <v>331</v>
      </c>
      <c r="AG199" s="64"/>
      <c r="AJ199" s="68"/>
      <c r="AK199" s="68">
        <v>0</v>
      </c>
      <c r="BB199" s="254" t="s">
        <v>1</v>
      </c>
      <c r="BM199" s="64">
        <f t="shared" si="27"/>
        <v>114.27777777777777</v>
      </c>
      <c r="BN199" s="64">
        <f t="shared" si="28"/>
        <v>117.81</v>
      </c>
      <c r="BO199" s="64">
        <f t="shared" si="29"/>
        <v>0.15432098765432098</v>
      </c>
      <c r="BP199" s="64">
        <f t="shared" si="30"/>
        <v>0.15909090909090909</v>
      </c>
    </row>
    <row r="200" spans="1:68" ht="27" customHeight="1" x14ac:dyDescent="0.25">
      <c r="A200" s="54" t="s">
        <v>332</v>
      </c>
      <c r="B200" s="54" t="s">
        <v>333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69</v>
      </c>
      <c r="X200" s="669">
        <v>220</v>
      </c>
      <c r="Y200" s="670">
        <f t="shared" si="26"/>
        <v>221.4</v>
      </c>
      <c r="Z200" s="36">
        <f>IFERROR(IF(Y200=0,"",ROUNDUP(Y200/H200,0)*0.00902),"")</f>
        <v>0.36982000000000004</v>
      </c>
      <c r="AA200" s="56"/>
      <c r="AB200" s="57"/>
      <c r="AC200" s="255" t="s">
        <v>334</v>
      </c>
      <c r="AG200" s="64"/>
      <c r="AJ200" s="68"/>
      <c r="AK200" s="68">
        <v>0</v>
      </c>
      <c r="BB200" s="256" t="s">
        <v>1</v>
      </c>
      <c r="BM200" s="64">
        <f t="shared" si="27"/>
        <v>228.55555555555554</v>
      </c>
      <c r="BN200" s="64">
        <f t="shared" si="28"/>
        <v>230.01</v>
      </c>
      <c r="BO200" s="64">
        <f t="shared" si="29"/>
        <v>0.30864197530864196</v>
      </c>
      <c r="BP200" s="64">
        <f t="shared" si="30"/>
        <v>0.31060606060606061</v>
      </c>
    </row>
    <row r="201" spans="1:68" ht="27" customHeight="1" x14ac:dyDescent="0.25">
      <c r="A201" s="54" t="s">
        <v>335</v>
      </c>
      <c r="B201" s="54" t="s">
        <v>336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69</v>
      </c>
      <c r="X201" s="669">
        <v>140</v>
      </c>
      <c r="Y201" s="670">
        <f t="shared" si="26"/>
        <v>140.4</v>
      </c>
      <c r="Z201" s="36">
        <f>IFERROR(IF(Y201=0,"",ROUNDUP(Y201/H201,0)*0.00902),"")</f>
        <v>0.23452000000000001</v>
      </c>
      <c r="AA201" s="56"/>
      <c r="AB201" s="57"/>
      <c r="AC201" s="257" t="s">
        <v>337</v>
      </c>
      <c r="AG201" s="64"/>
      <c r="AJ201" s="68"/>
      <c r="AK201" s="68">
        <v>0</v>
      </c>
      <c r="BB201" s="258" t="s">
        <v>1</v>
      </c>
      <c r="BM201" s="64">
        <f t="shared" si="27"/>
        <v>145.44444444444446</v>
      </c>
      <c r="BN201" s="64">
        <f t="shared" si="28"/>
        <v>145.86000000000001</v>
      </c>
      <c r="BO201" s="64">
        <f t="shared" si="29"/>
        <v>0.19640852974186307</v>
      </c>
      <c r="BP201" s="64">
        <f t="shared" si="30"/>
        <v>0.19696969696969696</v>
      </c>
    </row>
    <row r="202" spans="1:68" ht="27" customHeight="1" x14ac:dyDescent="0.25">
      <c r="A202" s="54" t="s">
        <v>338</v>
      </c>
      <c r="B202" s="54" t="s">
        <v>339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147</v>
      </c>
      <c r="L202" s="32"/>
      <c r="M202" s="33" t="s">
        <v>68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69</v>
      </c>
      <c r="X202" s="669">
        <v>90</v>
      </c>
      <c r="Y202" s="670">
        <f t="shared" si="26"/>
        <v>90</v>
      </c>
      <c r="Z202" s="36">
        <f>IFERROR(IF(Y202=0,"",ROUNDUP(Y202/H202,0)*0.00502),"")</f>
        <v>0.251</v>
      </c>
      <c r="AA202" s="56"/>
      <c r="AB202" s="57"/>
      <c r="AC202" s="259" t="s">
        <v>328</v>
      </c>
      <c r="AG202" s="64"/>
      <c r="AJ202" s="68"/>
      <c r="AK202" s="68">
        <v>0</v>
      </c>
      <c r="BB202" s="260" t="s">
        <v>1</v>
      </c>
      <c r="BM202" s="64">
        <f t="shared" si="27"/>
        <v>96.499999999999986</v>
      </c>
      <c r="BN202" s="64">
        <f t="shared" si="28"/>
        <v>96.499999999999986</v>
      </c>
      <c r="BO202" s="64">
        <f t="shared" si="29"/>
        <v>0.21367521367521369</v>
      </c>
      <c r="BP202" s="64">
        <f t="shared" si="30"/>
        <v>0.21367521367521369</v>
      </c>
    </row>
    <row r="203" spans="1:68" ht="27" customHeight="1" x14ac:dyDescent="0.25">
      <c r="A203" s="54" t="s">
        <v>340</v>
      </c>
      <c r="B203" s="54" t="s">
        <v>341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147</v>
      </c>
      <c r="L203" s="32"/>
      <c r="M203" s="33" t="s">
        <v>68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69</v>
      </c>
      <c r="X203" s="669">
        <v>60</v>
      </c>
      <c r="Y203" s="670">
        <f t="shared" si="26"/>
        <v>61.2</v>
      </c>
      <c r="Z203" s="36">
        <f>IFERROR(IF(Y203=0,"",ROUNDUP(Y203/H203,0)*0.00502),"")</f>
        <v>0.17068</v>
      </c>
      <c r="AA203" s="56"/>
      <c r="AB203" s="57"/>
      <c r="AC203" s="261" t="s">
        <v>331</v>
      </c>
      <c r="AG203" s="64"/>
      <c r="AJ203" s="68"/>
      <c r="AK203" s="68">
        <v>0</v>
      </c>
      <c r="BB203" s="262" t="s">
        <v>1</v>
      </c>
      <c r="BM203" s="64">
        <f t="shared" si="27"/>
        <v>63.333333333333329</v>
      </c>
      <c r="BN203" s="64">
        <f t="shared" si="28"/>
        <v>64.599999999999994</v>
      </c>
      <c r="BO203" s="64">
        <f t="shared" si="29"/>
        <v>0.14245014245014248</v>
      </c>
      <c r="BP203" s="64">
        <f t="shared" si="30"/>
        <v>0.14529914529914531</v>
      </c>
    </row>
    <row r="204" spans="1:68" ht="27" customHeight="1" x14ac:dyDescent="0.25">
      <c r="A204" s="54" t="s">
        <v>342</v>
      </c>
      <c r="B204" s="54" t="s">
        <v>343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147</v>
      </c>
      <c r="L204" s="32"/>
      <c r="M204" s="33" t="s">
        <v>68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69</v>
      </c>
      <c r="X204" s="669">
        <v>66</v>
      </c>
      <c r="Y204" s="670">
        <f t="shared" si="26"/>
        <v>66.600000000000009</v>
      </c>
      <c r="Z204" s="36">
        <f>IFERROR(IF(Y204=0,"",ROUNDUP(Y204/H204,0)*0.00502),"")</f>
        <v>0.18574000000000002</v>
      </c>
      <c r="AA204" s="56"/>
      <c r="AB204" s="57"/>
      <c r="AC204" s="263" t="s">
        <v>334</v>
      </c>
      <c r="AG204" s="64"/>
      <c r="AJ204" s="68"/>
      <c r="AK204" s="68">
        <v>0</v>
      </c>
      <c r="BB204" s="264" t="s">
        <v>1</v>
      </c>
      <c r="BM204" s="64">
        <f t="shared" si="27"/>
        <v>69.666666666666657</v>
      </c>
      <c r="BN204" s="64">
        <f t="shared" si="28"/>
        <v>70.3</v>
      </c>
      <c r="BO204" s="64">
        <f t="shared" si="29"/>
        <v>0.15669515669515671</v>
      </c>
      <c r="BP204" s="64">
        <f t="shared" si="30"/>
        <v>0.15811965811965817</v>
      </c>
    </row>
    <row r="205" spans="1:68" ht="27" customHeight="1" x14ac:dyDescent="0.25">
      <c r="A205" s="54" t="s">
        <v>344</v>
      </c>
      <c r="B205" s="54" t="s">
        <v>345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147</v>
      </c>
      <c r="L205" s="32"/>
      <c r="M205" s="33" t="s">
        <v>68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69</v>
      </c>
      <c r="X205" s="669">
        <v>45</v>
      </c>
      <c r="Y205" s="670">
        <f t="shared" si="26"/>
        <v>45</v>
      </c>
      <c r="Z205" s="36">
        <f>IFERROR(IF(Y205=0,"",ROUNDUP(Y205/H205,0)*0.00502),"")</f>
        <v>0.1255</v>
      </c>
      <c r="AA205" s="56"/>
      <c r="AB205" s="57"/>
      <c r="AC205" s="265" t="s">
        <v>337</v>
      </c>
      <c r="AG205" s="64"/>
      <c r="AJ205" s="68"/>
      <c r="AK205" s="68">
        <v>0</v>
      </c>
      <c r="BB205" s="266" t="s">
        <v>1</v>
      </c>
      <c r="BM205" s="64">
        <f t="shared" si="27"/>
        <v>47.5</v>
      </c>
      <c r="BN205" s="64">
        <f t="shared" si="28"/>
        <v>47.5</v>
      </c>
      <c r="BO205" s="64">
        <f t="shared" si="29"/>
        <v>0.10683760683760685</v>
      </c>
      <c r="BP205" s="64">
        <f t="shared" si="30"/>
        <v>0.10683760683760685</v>
      </c>
    </row>
    <row r="206" spans="1:68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80</v>
      </c>
      <c r="Q206" s="688"/>
      <c r="R206" s="688"/>
      <c r="S206" s="688"/>
      <c r="T206" s="688"/>
      <c r="U206" s="688"/>
      <c r="V206" s="689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269.07407407407408</v>
      </c>
      <c r="Y206" s="671">
        <f>IFERROR(Y198/H198,"0")+IFERROR(Y199/H199,"0")+IFERROR(Y200/H200,"0")+IFERROR(Y201/H201,"0")+IFERROR(Y202/H202,"0")+IFERROR(Y203/H203,"0")+IFERROR(Y204/H204,"0")+IFERROR(Y205/H205,"0")</f>
        <v>272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1.8694399999999998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80</v>
      </c>
      <c r="Q207" s="688"/>
      <c r="R207" s="688"/>
      <c r="S207" s="688"/>
      <c r="T207" s="688"/>
      <c r="U207" s="688"/>
      <c r="V207" s="689"/>
      <c r="W207" s="37" t="s">
        <v>69</v>
      </c>
      <c r="X207" s="671">
        <f>IFERROR(SUM(X198:X205),"0")</f>
        <v>931</v>
      </c>
      <c r="Y207" s="671">
        <f>IFERROR(SUM(Y198:Y205),"0")</f>
        <v>943.2</v>
      </c>
      <c r="Z207" s="37"/>
      <c r="AA207" s="672"/>
      <c r="AB207" s="672"/>
      <c r="AC207" s="672"/>
    </row>
    <row r="208" spans="1:68" ht="14.25" hidden="1" customHeight="1" x14ac:dyDescent="0.25">
      <c r="A208" s="675" t="s">
        <v>64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346</v>
      </c>
      <c r="B209" s="54" t="s">
        <v>347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348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349</v>
      </c>
      <c r="B210" s="54" t="s">
        <v>350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351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352</v>
      </c>
      <c r="B211" s="54" t="s">
        <v>353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69</v>
      </c>
      <c r="X211" s="669">
        <v>200</v>
      </c>
      <c r="Y211" s="670">
        <f t="shared" si="31"/>
        <v>200.1</v>
      </c>
      <c r="Z211" s="36">
        <f>IFERROR(IF(Y211=0,"",ROUNDUP(Y211/H211,0)*0.01898),"")</f>
        <v>0.43653999999999998</v>
      </c>
      <c r="AA211" s="56"/>
      <c r="AB211" s="57"/>
      <c r="AC211" s="271" t="s">
        <v>354</v>
      </c>
      <c r="AG211" s="64"/>
      <c r="AJ211" s="68"/>
      <c r="AK211" s="68">
        <v>0</v>
      </c>
      <c r="BB211" s="272" t="s">
        <v>1</v>
      </c>
      <c r="BM211" s="64">
        <f t="shared" si="32"/>
        <v>211.93103448275863</v>
      </c>
      <c r="BN211" s="64">
        <f t="shared" si="33"/>
        <v>212.03699999999998</v>
      </c>
      <c r="BO211" s="64">
        <f t="shared" si="34"/>
        <v>0.35919540229885061</v>
      </c>
      <c r="BP211" s="64">
        <f t="shared" si="35"/>
        <v>0.359375</v>
      </c>
    </row>
    <row r="212" spans="1:68" ht="27" customHeight="1" x14ac:dyDescent="0.25">
      <c r="A212" s="54" t="s">
        <v>355</v>
      </c>
      <c r="B212" s="54" t="s">
        <v>356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69</v>
      </c>
      <c r="X212" s="669">
        <v>360</v>
      </c>
      <c r="Y212" s="670">
        <f t="shared" si="31"/>
        <v>360</v>
      </c>
      <c r="Z212" s="36">
        <f t="shared" ref="Z212:Z217" si="36">IFERROR(IF(Y212=0,"",ROUNDUP(Y212/H212,0)*0.00651),"")</f>
        <v>0.97650000000000003</v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32"/>
        <v>400.5</v>
      </c>
      <c r="BN212" s="64">
        <f t="shared" si="33"/>
        <v>400.5</v>
      </c>
      <c r="BO212" s="64">
        <f t="shared" si="34"/>
        <v>0.82417582417582425</v>
      </c>
      <c r="BP212" s="64">
        <f t="shared" si="35"/>
        <v>0.82417582417582425</v>
      </c>
    </row>
    <row r="213" spans="1:68" ht="27" hidden="1" customHeight="1" x14ac:dyDescent="0.25">
      <c r="A213" s="54" t="s">
        <v>357</v>
      </c>
      <c r="B213" s="54" t="s">
        <v>358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129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360</v>
      </c>
      <c r="B214" s="54" t="s">
        <v>361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69</v>
      </c>
      <c r="X214" s="669">
        <v>440</v>
      </c>
      <c r="Y214" s="670">
        <f t="shared" si="31"/>
        <v>441.59999999999997</v>
      </c>
      <c r="Z214" s="36">
        <f t="shared" si="36"/>
        <v>1.19784</v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32"/>
        <v>486.20000000000005</v>
      </c>
      <c r="BN214" s="64">
        <f t="shared" si="33"/>
        <v>487.96800000000002</v>
      </c>
      <c r="BO214" s="64">
        <f t="shared" si="34"/>
        <v>1.0073260073260075</v>
      </c>
      <c r="BP214" s="64">
        <f t="shared" si="35"/>
        <v>1.0109890109890112</v>
      </c>
    </row>
    <row r="215" spans="1:68" ht="27" hidden="1" customHeight="1" x14ac:dyDescent="0.25">
      <c r="A215" s="54" t="s">
        <v>362</v>
      </c>
      <c r="B215" s="54" t="s">
        <v>363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69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129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69</v>
      </c>
      <c r="X216" s="669">
        <v>120</v>
      </c>
      <c r="Y216" s="670">
        <f t="shared" si="31"/>
        <v>120</v>
      </c>
      <c r="Z216" s="36">
        <f t="shared" si="36"/>
        <v>0.32550000000000001</v>
      </c>
      <c r="AA216" s="56"/>
      <c r="AB216" s="57"/>
      <c r="AC216" s="281" t="s">
        <v>366</v>
      </c>
      <c r="AG216" s="64"/>
      <c r="AJ216" s="68"/>
      <c r="AK216" s="68">
        <v>0</v>
      </c>
      <c r="BB216" s="282" t="s">
        <v>1</v>
      </c>
      <c r="BM216" s="64">
        <f t="shared" si="32"/>
        <v>132.60000000000002</v>
      </c>
      <c r="BN216" s="64">
        <f t="shared" si="33"/>
        <v>132.60000000000002</v>
      </c>
      <c r="BO216" s="64">
        <f t="shared" si="34"/>
        <v>0.27472527472527475</v>
      </c>
      <c r="BP216" s="64">
        <f t="shared" si="35"/>
        <v>0.27472527472527475</v>
      </c>
    </row>
    <row r="217" spans="1:68" ht="27" customHeight="1" x14ac:dyDescent="0.25">
      <c r="A217" s="54" t="s">
        <v>367</v>
      </c>
      <c r="B217" s="54" t="s">
        <v>368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69</v>
      </c>
      <c r="X217" s="669">
        <v>280</v>
      </c>
      <c r="Y217" s="670">
        <f t="shared" si="31"/>
        <v>280.8</v>
      </c>
      <c r="Z217" s="36">
        <f t="shared" si="36"/>
        <v>0.76167000000000007</v>
      </c>
      <c r="AA217" s="56"/>
      <c r="AB217" s="57"/>
      <c r="AC217" s="283" t="s">
        <v>369</v>
      </c>
      <c r="AG217" s="64"/>
      <c r="AJ217" s="68"/>
      <c r="AK217" s="68">
        <v>0</v>
      </c>
      <c r="BB217" s="284" t="s">
        <v>1</v>
      </c>
      <c r="BM217" s="64">
        <f t="shared" si="32"/>
        <v>310.10000000000002</v>
      </c>
      <c r="BN217" s="64">
        <f t="shared" si="33"/>
        <v>310.98599999999999</v>
      </c>
      <c r="BO217" s="64">
        <f t="shared" si="34"/>
        <v>0.64102564102564108</v>
      </c>
      <c r="BP217" s="64">
        <f t="shared" si="35"/>
        <v>0.64285714285714302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80</v>
      </c>
      <c r="Q218" s="688"/>
      <c r="R218" s="688"/>
      <c r="S218" s="688"/>
      <c r="T218" s="688"/>
      <c r="U218" s="688"/>
      <c r="V218" s="689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522.9885057471264</v>
      </c>
      <c r="Y218" s="671">
        <f>IFERROR(Y209/H209,"0")+IFERROR(Y210/H210,"0")+IFERROR(Y211/H211,"0")+IFERROR(Y212/H212,"0")+IFERROR(Y213/H213,"0")+IFERROR(Y214/H214,"0")+IFERROR(Y215/H215,"0")+IFERROR(Y216/H216,"0")+IFERROR(Y217/H217,"0")</f>
        <v>524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3.6980499999999998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80</v>
      </c>
      <c r="Q219" s="688"/>
      <c r="R219" s="688"/>
      <c r="S219" s="688"/>
      <c r="T219" s="688"/>
      <c r="U219" s="688"/>
      <c r="V219" s="689"/>
      <c r="W219" s="37" t="s">
        <v>69</v>
      </c>
      <c r="X219" s="671">
        <f>IFERROR(SUM(X209:X217),"0")</f>
        <v>1400</v>
      </c>
      <c r="Y219" s="671">
        <f>IFERROR(SUM(Y209:Y217),"0")</f>
        <v>1402.5</v>
      </c>
      <c r="Z219" s="37"/>
      <c r="AA219" s="672"/>
      <c r="AB219" s="672"/>
      <c r="AC219" s="672"/>
    </row>
    <row r="220" spans="1:68" ht="14.25" hidden="1" customHeight="1" x14ac:dyDescent="0.25">
      <c r="A220" s="675" t="s">
        <v>170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customHeight="1" x14ac:dyDescent="0.25">
      <c r="A221" s="54" t="s">
        <v>370</v>
      </c>
      <c r="B221" s="54" t="s">
        <v>371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129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69</v>
      </c>
      <c r="X221" s="669">
        <v>48</v>
      </c>
      <c r="Y221" s="670">
        <f>IFERROR(IF(X221="",0,CEILING((X221/$H221),1)*$H221),"")</f>
        <v>48</v>
      </c>
      <c r="Z221" s="36">
        <f>IFERROR(IF(Y221=0,"",ROUNDUP(Y221/H221,0)*0.00651),"")</f>
        <v>0.13020000000000001</v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>IFERROR(X221*I221/H221,"0")</f>
        <v>53.040000000000006</v>
      </c>
      <c r="BN221" s="64">
        <f>IFERROR(Y221*I221/H221,"0")</f>
        <v>53.040000000000006</v>
      </c>
      <c r="BO221" s="64">
        <f>IFERROR(1/J221*(X221/H221),"0")</f>
        <v>0.1098901098901099</v>
      </c>
      <c r="BP221" s="64">
        <f>IFERROR(1/J221*(Y221/H221),"0")</f>
        <v>0.1098901098901099</v>
      </c>
    </row>
    <row r="222" spans="1:68" ht="27" customHeight="1" x14ac:dyDescent="0.25">
      <c r="A222" s="54" t="s">
        <v>373</v>
      </c>
      <c r="B222" s="54" t="s">
        <v>374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69</v>
      </c>
      <c r="X222" s="669">
        <v>52</v>
      </c>
      <c r="Y222" s="670">
        <f>IFERROR(IF(X222="",0,CEILING((X222/$H222),1)*$H222),"")</f>
        <v>52.8</v>
      </c>
      <c r="Z222" s="36">
        <f>IFERROR(IF(Y222=0,"",ROUNDUP(Y222/H222,0)*0.00651),"")</f>
        <v>0.14322000000000001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>IFERROR(X222*I222/H222,"0")</f>
        <v>57.46</v>
      </c>
      <c r="BN222" s="64">
        <f>IFERROR(Y222*I222/H222,"0")</f>
        <v>58.344000000000001</v>
      </c>
      <c r="BO222" s="64">
        <f>IFERROR(1/J222*(X222/H222),"0")</f>
        <v>0.11904761904761907</v>
      </c>
      <c r="BP222" s="64">
        <f>IFERROR(1/J222*(Y222/H222),"0")</f>
        <v>0.12087912087912089</v>
      </c>
    </row>
    <row r="223" spans="1:68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80</v>
      </c>
      <c r="Q223" s="688"/>
      <c r="R223" s="688"/>
      <c r="S223" s="688"/>
      <c r="T223" s="688"/>
      <c r="U223" s="688"/>
      <c r="V223" s="689"/>
      <c r="W223" s="37" t="s">
        <v>81</v>
      </c>
      <c r="X223" s="671">
        <f>IFERROR(X221/H221,"0")+IFERROR(X222/H222,"0")</f>
        <v>41.666666666666671</v>
      </c>
      <c r="Y223" s="671">
        <f>IFERROR(Y221/H221,"0")+IFERROR(Y222/H222,"0")</f>
        <v>42</v>
      </c>
      <c r="Z223" s="671">
        <f>IFERROR(IF(Z221="",0,Z221),"0")+IFERROR(IF(Z222="",0,Z222),"0")</f>
        <v>0.27342</v>
      </c>
      <c r="AA223" s="672"/>
      <c r="AB223" s="672"/>
      <c r="AC223" s="672"/>
    </row>
    <row r="224" spans="1:68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80</v>
      </c>
      <c r="Q224" s="688"/>
      <c r="R224" s="688"/>
      <c r="S224" s="688"/>
      <c r="T224" s="688"/>
      <c r="U224" s="688"/>
      <c r="V224" s="689"/>
      <c r="W224" s="37" t="s">
        <v>69</v>
      </c>
      <c r="X224" s="671">
        <f>IFERROR(SUM(X221:X222),"0")</f>
        <v>100</v>
      </c>
      <c r="Y224" s="671">
        <f>IFERROR(SUM(Y221:Y222),"0")</f>
        <v>100.8</v>
      </c>
      <c r="Z224" s="37"/>
      <c r="AA224" s="672"/>
      <c r="AB224" s="672"/>
      <c r="AC224" s="672"/>
    </row>
    <row r="225" spans="1:68" ht="16.5" hidden="1" customHeight="1" x14ac:dyDescent="0.25">
      <c r="A225" s="703" t="s">
        <v>376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90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customHeight="1" x14ac:dyDescent="0.25">
      <c r="A227" s="54" t="s">
        <v>377</v>
      </c>
      <c r="B227" s="54" t="s">
        <v>378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93</v>
      </c>
      <c r="L227" s="32"/>
      <c r="M227" s="33" t="s">
        <v>94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69</v>
      </c>
      <c r="X227" s="669">
        <v>30</v>
      </c>
      <c r="Y227" s="670">
        <f t="shared" ref="Y227:Y234" si="37">IFERROR(IF(X227="",0,CEILING((X227/$H227),1)*$H227),"")</f>
        <v>34.799999999999997</v>
      </c>
      <c r="Z227" s="36">
        <f>IFERROR(IF(Y227=0,"",ROUNDUP(Y227/H227,0)*0.01898),"")</f>
        <v>5.6940000000000004E-2</v>
      </c>
      <c r="AA227" s="56"/>
      <c r="AB227" s="57"/>
      <c r="AC227" s="289" t="s">
        <v>379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31.125000000000004</v>
      </c>
      <c r="BN227" s="64">
        <f t="shared" ref="BN227:BN234" si="39">IFERROR(Y227*I227/H227,"0")</f>
        <v>36.104999999999997</v>
      </c>
      <c r="BO227" s="64">
        <f t="shared" ref="BO227:BO234" si="40">IFERROR(1/J227*(X227/H227),"0")</f>
        <v>4.0409482758620691E-2</v>
      </c>
      <c r="BP227" s="64">
        <f t="shared" ref="BP227:BP234" si="41">IFERROR(1/J227*(Y227/H227),"0")</f>
        <v>4.6875E-2</v>
      </c>
    </row>
    <row r="228" spans="1:68" ht="27" hidden="1" customHeight="1" x14ac:dyDescent="0.25">
      <c r="A228" s="54" t="s">
        <v>377</v>
      </c>
      <c r="B228" s="54" t="s">
        <v>380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93</v>
      </c>
      <c r="L228" s="32"/>
      <c r="M228" s="33" t="s">
        <v>381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382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383</v>
      </c>
      <c r="B229" s="54" t="s">
        <v>384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69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385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386</v>
      </c>
      <c r="B230" s="54" t="s">
        <v>387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93</v>
      </c>
      <c r="L230" s="32"/>
      <c r="M230" s="33" t="s">
        <v>94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69</v>
      </c>
      <c r="X230" s="669">
        <v>60</v>
      </c>
      <c r="Y230" s="670">
        <f t="shared" si="37"/>
        <v>69.599999999999994</v>
      </c>
      <c r="Z230" s="36">
        <f>IFERROR(IF(Y230=0,"",ROUNDUP(Y230/H230,0)*0.01898),"")</f>
        <v>0.11388000000000001</v>
      </c>
      <c r="AA230" s="56"/>
      <c r="AB230" s="57"/>
      <c r="AC230" s="295" t="s">
        <v>388</v>
      </c>
      <c r="AG230" s="64"/>
      <c r="AJ230" s="68"/>
      <c r="AK230" s="68">
        <v>0</v>
      </c>
      <c r="BB230" s="296" t="s">
        <v>1</v>
      </c>
      <c r="BM230" s="64">
        <f t="shared" si="38"/>
        <v>62.250000000000007</v>
      </c>
      <c r="BN230" s="64">
        <f t="shared" si="39"/>
        <v>72.209999999999994</v>
      </c>
      <c r="BO230" s="64">
        <f t="shared" si="40"/>
        <v>8.0818965517241381E-2</v>
      </c>
      <c r="BP230" s="64">
        <f t="shared" si="41"/>
        <v>9.375E-2</v>
      </c>
    </row>
    <row r="231" spans="1:68" ht="27" hidden="1" customHeight="1" x14ac:dyDescent="0.25">
      <c r="A231" s="54" t="s">
        <v>386</v>
      </c>
      <c r="B231" s="54" t="s">
        <v>389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93</v>
      </c>
      <c r="L231" s="32"/>
      <c r="M231" s="33" t="s">
        <v>381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382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390</v>
      </c>
      <c r="B232" s="54" t="s">
        <v>391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69</v>
      </c>
      <c r="X232" s="669">
        <v>32</v>
      </c>
      <c r="Y232" s="670">
        <f t="shared" si="37"/>
        <v>32</v>
      </c>
      <c r="Z232" s="36">
        <f>IFERROR(IF(Y232=0,"",ROUNDUP(Y232/H232,0)*0.00902),"")</f>
        <v>7.2160000000000002E-2</v>
      </c>
      <c r="AA232" s="56"/>
      <c r="AB232" s="57"/>
      <c r="AC232" s="299" t="s">
        <v>379</v>
      </c>
      <c r="AG232" s="64"/>
      <c r="AJ232" s="68"/>
      <c r="AK232" s="68">
        <v>0</v>
      </c>
      <c r="BB232" s="300" t="s">
        <v>1</v>
      </c>
      <c r="BM232" s="64">
        <f t="shared" si="38"/>
        <v>33.68</v>
      </c>
      <c r="BN232" s="64">
        <f t="shared" si="39"/>
        <v>33.68</v>
      </c>
      <c r="BO232" s="64">
        <f t="shared" si="40"/>
        <v>6.0606060606060608E-2</v>
      </c>
      <c r="BP232" s="64">
        <f t="shared" si="41"/>
        <v>6.0606060606060608E-2</v>
      </c>
    </row>
    <row r="233" spans="1:68" ht="27" hidden="1" customHeight="1" x14ac:dyDescent="0.25">
      <c r="A233" s="54" t="s">
        <v>392</v>
      </c>
      <c r="B233" s="54" t="s">
        <v>393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394</v>
      </c>
      <c r="B234" s="54" t="s">
        <v>395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69</v>
      </c>
      <c r="X234" s="669">
        <v>60</v>
      </c>
      <c r="Y234" s="670">
        <f t="shared" si="37"/>
        <v>60</v>
      </c>
      <c r="Z234" s="36">
        <f>IFERROR(IF(Y234=0,"",ROUNDUP(Y234/H234,0)*0.00902),"")</f>
        <v>0.1353</v>
      </c>
      <c r="AA234" s="56"/>
      <c r="AB234" s="57"/>
      <c r="AC234" s="303" t="s">
        <v>388</v>
      </c>
      <c r="AG234" s="64"/>
      <c r="AJ234" s="68"/>
      <c r="AK234" s="68">
        <v>0</v>
      </c>
      <c r="BB234" s="304" t="s">
        <v>1</v>
      </c>
      <c r="BM234" s="64">
        <f t="shared" si="38"/>
        <v>63.15</v>
      </c>
      <c r="BN234" s="64">
        <f t="shared" si="39"/>
        <v>63.15</v>
      </c>
      <c r="BO234" s="64">
        <f t="shared" si="40"/>
        <v>0.11363636363636365</v>
      </c>
      <c r="BP234" s="64">
        <f t="shared" si="41"/>
        <v>0.11363636363636365</v>
      </c>
    </row>
    <row r="235" spans="1:68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80</v>
      </c>
      <c r="Q235" s="688"/>
      <c r="R235" s="688"/>
      <c r="S235" s="688"/>
      <c r="T235" s="688"/>
      <c r="U235" s="688"/>
      <c r="V235" s="689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30.758620689655174</v>
      </c>
      <c r="Y235" s="671">
        <f>IFERROR(Y227/H227,"0")+IFERROR(Y228/H228,"0")+IFERROR(Y229/H229,"0")+IFERROR(Y230/H230,"0")+IFERROR(Y231/H231,"0")+IFERROR(Y232/H232,"0")+IFERROR(Y233/H233,"0")+IFERROR(Y234/H234,"0")</f>
        <v>32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0.37828000000000006</v>
      </c>
      <c r="AA235" s="672"/>
      <c r="AB235" s="672"/>
      <c r="AC235" s="672"/>
    </row>
    <row r="236" spans="1:68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80</v>
      </c>
      <c r="Q236" s="688"/>
      <c r="R236" s="688"/>
      <c r="S236" s="688"/>
      <c r="T236" s="688"/>
      <c r="U236" s="688"/>
      <c r="V236" s="689"/>
      <c r="W236" s="37" t="s">
        <v>69</v>
      </c>
      <c r="X236" s="671">
        <f>IFERROR(SUM(X227:X234),"0")</f>
        <v>182</v>
      </c>
      <c r="Y236" s="671">
        <f>IFERROR(SUM(Y227:Y234),"0")</f>
        <v>196.39999999999998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133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396</v>
      </c>
      <c r="B238" s="54" t="s">
        <v>397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147</v>
      </c>
      <c r="L238" s="32"/>
      <c r="M238" s="33" t="s">
        <v>103</v>
      </c>
      <c r="N238" s="33"/>
      <c r="O238" s="32">
        <v>50</v>
      </c>
      <c r="P238" s="884" t="s">
        <v>398</v>
      </c>
      <c r="Q238" s="678"/>
      <c r="R238" s="678"/>
      <c r="S238" s="678"/>
      <c r="T238" s="679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399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396</v>
      </c>
      <c r="B239" s="54" t="s">
        <v>400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147</v>
      </c>
      <c r="L239" s="32"/>
      <c r="M239" s="33" t="s">
        <v>103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399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80</v>
      </c>
      <c r="Q240" s="688"/>
      <c r="R240" s="688"/>
      <c r="S240" s="688"/>
      <c r="T240" s="688"/>
      <c r="U240" s="688"/>
      <c r="V240" s="689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80</v>
      </c>
      <c r="Q241" s="688"/>
      <c r="R241" s="688"/>
      <c r="S241" s="688"/>
      <c r="T241" s="688"/>
      <c r="U241" s="688"/>
      <c r="V241" s="689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401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90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402</v>
      </c>
      <c r="B244" s="54" t="s">
        <v>403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69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404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405</v>
      </c>
      <c r="B245" s="54" t="s">
        <v>406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93</v>
      </c>
      <c r="L245" s="32"/>
      <c r="M245" s="33" t="s">
        <v>94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407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405</v>
      </c>
      <c r="B246" s="54" t="s">
        <v>408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93</v>
      </c>
      <c r="L246" s="32"/>
      <c r="M246" s="33" t="s">
        <v>381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69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409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410</v>
      </c>
      <c r="B247" s="54" t="s">
        <v>411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412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413</v>
      </c>
      <c r="B248" s="54" t="s">
        <v>414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415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80</v>
      </c>
      <c r="Q250" s="688"/>
      <c r="R250" s="688"/>
      <c r="S250" s="688"/>
      <c r="T250" s="688"/>
      <c r="U250" s="688"/>
      <c r="V250" s="689"/>
      <c r="W250" s="37" t="s">
        <v>81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80</v>
      </c>
      <c r="Q251" s="688"/>
      <c r="R251" s="688"/>
      <c r="S251" s="688"/>
      <c r="T251" s="688"/>
      <c r="U251" s="688"/>
      <c r="V251" s="689"/>
      <c r="W251" s="37" t="s">
        <v>69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419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90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420</v>
      </c>
      <c r="B254" s="54" t="s">
        <v>421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422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80</v>
      </c>
      <c r="Q255" s="688"/>
      <c r="R255" s="688"/>
      <c r="S255" s="688"/>
      <c r="T255" s="688"/>
      <c r="U255" s="688"/>
      <c r="V255" s="689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80</v>
      </c>
      <c r="Q256" s="688"/>
      <c r="R256" s="688"/>
      <c r="S256" s="688"/>
      <c r="T256" s="688"/>
      <c r="U256" s="688"/>
      <c r="V256" s="689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423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90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424</v>
      </c>
      <c r="B259" s="54" t="s">
        <v>425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426</v>
      </c>
      <c r="B260" s="54" t="s">
        <v>427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428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429</v>
      </c>
      <c r="B261" s="54" t="s">
        <v>430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431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80</v>
      </c>
      <c r="Q262" s="688"/>
      <c r="R262" s="688"/>
      <c r="S262" s="688"/>
      <c r="T262" s="688"/>
      <c r="U262" s="688"/>
      <c r="V262" s="689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80</v>
      </c>
      <c r="Q263" s="688"/>
      <c r="R263" s="688"/>
      <c r="S263" s="688"/>
      <c r="T263" s="688"/>
      <c r="U263" s="688"/>
      <c r="V263" s="689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432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64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433</v>
      </c>
      <c r="B266" s="54" t="s">
        <v>434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129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435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436</v>
      </c>
      <c r="B267" s="54" t="s">
        <v>437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438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439</v>
      </c>
      <c r="B268" s="54" t="s">
        <v>440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129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69</v>
      </c>
      <c r="X268" s="669">
        <v>160</v>
      </c>
      <c r="Y268" s="670">
        <f>IFERROR(IF(X268="",0,CEILING((X268/$H268),1)*$H268),"")</f>
        <v>160.79999999999998</v>
      </c>
      <c r="Z268" s="36">
        <f>IFERROR(IF(Y268=0,"",ROUNDUP(Y268/H268,0)*0.00651),"")</f>
        <v>0.43617</v>
      </c>
      <c r="AA268" s="56"/>
      <c r="AB268" s="57"/>
      <c r="AC268" s="333" t="s">
        <v>441</v>
      </c>
      <c r="AG268" s="64"/>
      <c r="AJ268" s="68"/>
      <c r="AK268" s="68">
        <v>0</v>
      </c>
      <c r="BB268" s="334" t="s">
        <v>1</v>
      </c>
      <c r="BM268" s="64">
        <f>IFERROR(X268*I268/H268,"0")</f>
        <v>176.80000000000004</v>
      </c>
      <c r="BN268" s="64">
        <f>IFERROR(Y268*I268/H268,"0")</f>
        <v>177.684</v>
      </c>
      <c r="BO268" s="64">
        <f>IFERROR(1/J268*(X268/H268),"0")</f>
        <v>0.36630036630036633</v>
      </c>
      <c r="BP268" s="64">
        <f>IFERROR(1/J268*(Y268/H268),"0")</f>
        <v>0.36813186813186816</v>
      </c>
    </row>
    <row r="269" spans="1:68" ht="37.5" customHeight="1" x14ac:dyDescent="0.25">
      <c r="A269" s="54" t="s">
        <v>442</v>
      </c>
      <c r="B269" s="54" t="s">
        <v>443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102</v>
      </c>
      <c r="M269" s="33" t="s">
        <v>103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69</v>
      </c>
      <c r="X269" s="669">
        <v>280</v>
      </c>
      <c r="Y269" s="670">
        <f>IFERROR(IF(X269="",0,CEILING((X269/$H269),1)*$H269),"")</f>
        <v>280.8</v>
      </c>
      <c r="Z269" s="36">
        <f>IFERROR(IF(Y269=0,"",ROUNDUP(Y269/H269,0)*0.00651),"")</f>
        <v>0.76167000000000007</v>
      </c>
      <c r="AA269" s="56"/>
      <c r="AB269" s="57"/>
      <c r="AC269" s="335" t="s">
        <v>444</v>
      </c>
      <c r="AG269" s="64"/>
      <c r="AJ269" s="68" t="s">
        <v>104</v>
      </c>
      <c r="AK269" s="68">
        <v>436.8</v>
      </c>
      <c r="BB269" s="336" t="s">
        <v>1</v>
      </c>
      <c r="BM269" s="64">
        <f>IFERROR(X269*I269/H269,"0")</f>
        <v>301</v>
      </c>
      <c r="BN269" s="64">
        <f>IFERROR(Y269*I269/H269,"0")</f>
        <v>301.86</v>
      </c>
      <c r="BO269" s="64">
        <f>IFERROR(1/J269*(X269/H269),"0")</f>
        <v>0.64102564102564108</v>
      </c>
      <c r="BP269" s="64">
        <f>IFERROR(1/J269*(Y269/H269),"0")</f>
        <v>0.64285714285714302</v>
      </c>
    </row>
    <row r="270" spans="1:68" ht="37.5" hidden="1" customHeight="1" x14ac:dyDescent="0.25">
      <c r="A270" s="54" t="s">
        <v>445</v>
      </c>
      <c r="B270" s="54" t="s">
        <v>446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447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80</v>
      </c>
      <c r="Q271" s="688"/>
      <c r="R271" s="688"/>
      <c r="S271" s="688"/>
      <c r="T271" s="688"/>
      <c r="U271" s="688"/>
      <c r="V271" s="689"/>
      <c r="W271" s="37" t="s">
        <v>81</v>
      </c>
      <c r="X271" s="671">
        <f>IFERROR(X266/H266,"0")+IFERROR(X267/H267,"0")+IFERROR(X268/H268,"0")+IFERROR(X269/H269,"0")+IFERROR(X270/H270,"0")</f>
        <v>183.33333333333334</v>
      </c>
      <c r="Y271" s="671">
        <f>IFERROR(Y266/H266,"0")+IFERROR(Y267/H267,"0")+IFERROR(Y268/H268,"0")+IFERROR(Y269/H269,"0")+IFERROR(Y270/H270,"0")</f>
        <v>184</v>
      </c>
      <c r="Z271" s="671">
        <f>IFERROR(IF(Z266="",0,Z266),"0")+IFERROR(IF(Z267="",0,Z267),"0")+IFERROR(IF(Z268="",0,Z268),"0")+IFERROR(IF(Z269="",0,Z269),"0")+IFERROR(IF(Z270="",0,Z270),"0")</f>
        <v>1.19784</v>
      </c>
      <c r="AA271" s="672"/>
      <c r="AB271" s="672"/>
      <c r="AC271" s="672"/>
    </row>
    <row r="272" spans="1:68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80</v>
      </c>
      <c r="Q272" s="688"/>
      <c r="R272" s="688"/>
      <c r="S272" s="688"/>
      <c r="T272" s="688"/>
      <c r="U272" s="688"/>
      <c r="V272" s="689"/>
      <c r="W272" s="37" t="s">
        <v>69</v>
      </c>
      <c r="X272" s="671">
        <f>IFERROR(SUM(X266:X270),"0")</f>
        <v>440</v>
      </c>
      <c r="Y272" s="671">
        <f>IFERROR(SUM(Y266:Y270),"0")</f>
        <v>441.6</v>
      </c>
      <c r="Z272" s="37"/>
      <c r="AA272" s="672"/>
      <c r="AB272" s="672"/>
      <c r="AC272" s="672"/>
    </row>
    <row r="273" spans="1:68" ht="16.5" hidden="1" customHeight="1" x14ac:dyDescent="0.25">
      <c r="A273" s="703" t="s">
        <v>448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90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449</v>
      </c>
      <c r="B275" s="54" t="s">
        <v>450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451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80</v>
      </c>
      <c r="Q276" s="688"/>
      <c r="R276" s="688"/>
      <c r="S276" s="688"/>
      <c r="T276" s="688"/>
      <c r="U276" s="688"/>
      <c r="V276" s="689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80</v>
      </c>
      <c r="Q277" s="688"/>
      <c r="R277" s="688"/>
      <c r="S277" s="688"/>
      <c r="T277" s="688"/>
      <c r="U277" s="688"/>
      <c r="V277" s="689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144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452</v>
      </c>
      <c r="B279" s="54" t="s">
        <v>453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147</v>
      </c>
      <c r="L279" s="32"/>
      <c r="M279" s="33" t="s">
        <v>68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454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80</v>
      </c>
      <c r="Q280" s="688"/>
      <c r="R280" s="688"/>
      <c r="S280" s="688"/>
      <c r="T280" s="688"/>
      <c r="U280" s="688"/>
      <c r="V280" s="689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80</v>
      </c>
      <c r="Q281" s="688"/>
      <c r="R281" s="688"/>
      <c r="S281" s="688"/>
      <c r="T281" s="688"/>
      <c r="U281" s="688"/>
      <c r="V281" s="689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64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455</v>
      </c>
      <c r="B283" s="54" t="s">
        <v>456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457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80</v>
      </c>
      <c r="Q284" s="688"/>
      <c r="R284" s="688"/>
      <c r="S284" s="688"/>
      <c r="T284" s="688"/>
      <c r="U284" s="688"/>
      <c r="V284" s="689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80</v>
      </c>
      <c r="Q285" s="688"/>
      <c r="R285" s="688"/>
      <c r="S285" s="688"/>
      <c r="T285" s="688"/>
      <c r="U285" s="688"/>
      <c r="V285" s="689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458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64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459</v>
      </c>
      <c r="B288" s="54" t="s">
        <v>460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461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462</v>
      </c>
      <c r="B289" s="54" t="s">
        <v>463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464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80</v>
      </c>
      <c r="Q290" s="688"/>
      <c r="R290" s="688"/>
      <c r="S290" s="688"/>
      <c r="T290" s="688"/>
      <c r="U290" s="688"/>
      <c r="V290" s="689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80</v>
      </c>
      <c r="Q291" s="688"/>
      <c r="R291" s="688"/>
      <c r="S291" s="688"/>
      <c r="T291" s="688"/>
      <c r="U291" s="688"/>
      <c r="V291" s="689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465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90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466</v>
      </c>
      <c r="B294" s="54" t="s">
        <v>467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422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80</v>
      </c>
      <c r="Q295" s="688"/>
      <c r="R295" s="688"/>
      <c r="S295" s="688"/>
      <c r="T295" s="688"/>
      <c r="U295" s="688"/>
      <c r="V295" s="689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80</v>
      </c>
      <c r="Q296" s="688"/>
      <c r="R296" s="688"/>
      <c r="S296" s="688"/>
      <c r="T296" s="688"/>
      <c r="U296" s="688"/>
      <c r="V296" s="689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144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customHeight="1" x14ac:dyDescent="0.25">
      <c r="A298" s="54" t="s">
        <v>468</v>
      </c>
      <c r="B298" s="54" t="s">
        <v>469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147</v>
      </c>
      <c r="L298" s="32"/>
      <c r="M298" s="33" t="s">
        <v>68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69</v>
      </c>
      <c r="X298" s="669">
        <v>245</v>
      </c>
      <c r="Y298" s="670">
        <f>IFERROR(IF(X298="",0,CEILING((X298/$H298),1)*$H298),"")</f>
        <v>245.70000000000002</v>
      </c>
      <c r="Z298" s="36">
        <f>IFERROR(IF(Y298=0,"",ROUNDUP(Y298/H298,0)*0.00502),"")</f>
        <v>0.58733999999999997</v>
      </c>
      <c r="AA298" s="56"/>
      <c r="AB298" s="57"/>
      <c r="AC298" s="351" t="s">
        <v>470</v>
      </c>
      <c r="AG298" s="64"/>
      <c r="AJ298" s="68"/>
      <c r="AK298" s="68">
        <v>0</v>
      </c>
      <c r="BB298" s="352" t="s">
        <v>1</v>
      </c>
      <c r="BM298" s="64">
        <f>IFERROR(X298*I298/H298,"0")</f>
        <v>256.66666666666663</v>
      </c>
      <c r="BN298" s="64">
        <f>IFERROR(Y298*I298/H298,"0")</f>
        <v>257.40000000000003</v>
      </c>
      <c r="BO298" s="64">
        <f>IFERROR(1/J298*(X298/H298),"0")</f>
        <v>0.4985754985754986</v>
      </c>
      <c r="BP298" s="64">
        <f>IFERROR(1/J298*(Y298/H298),"0")</f>
        <v>0.5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147</v>
      </c>
      <c r="L299" s="32"/>
      <c r="M299" s="33" t="s">
        <v>68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470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80</v>
      </c>
      <c r="Q300" s="688"/>
      <c r="R300" s="688"/>
      <c r="S300" s="688"/>
      <c r="T300" s="688"/>
      <c r="U300" s="688"/>
      <c r="V300" s="689"/>
      <c r="W300" s="37" t="s">
        <v>81</v>
      </c>
      <c r="X300" s="671">
        <f>IFERROR(X298/H298,"0")+IFERROR(X299/H299,"0")</f>
        <v>116.66666666666666</v>
      </c>
      <c r="Y300" s="671">
        <f>IFERROR(Y298/H298,"0")+IFERROR(Y299/H299,"0")</f>
        <v>117</v>
      </c>
      <c r="Z300" s="671">
        <f>IFERROR(IF(Z298="",0,Z298),"0")+IFERROR(IF(Z299="",0,Z299),"0")</f>
        <v>0.58733999999999997</v>
      </c>
      <c r="AA300" s="672"/>
      <c r="AB300" s="672"/>
      <c r="AC300" s="672"/>
    </row>
    <row r="301" spans="1:68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80</v>
      </c>
      <c r="Q301" s="688"/>
      <c r="R301" s="688"/>
      <c r="S301" s="688"/>
      <c r="T301" s="688"/>
      <c r="U301" s="688"/>
      <c r="V301" s="689"/>
      <c r="W301" s="37" t="s">
        <v>69</v>
      </c>
      <c r="X301" s="671">
        <f>IFERROR(SUM(X298:X299),"0")</f>
        <v>245</v>
      </c>
      <c r="Y301" s="671">
        <f>IFERROR(SUM(Y298:Y299),"0")</f>
        <v>245.70000000000002</v>
      </c>
      <c r="Z301" s="37"/>
      <c r="AA301" s="672"/>
      <c r="AB301" s="672"/>
      <c r="AC301" s="672"/>
    </row>
    <row r="302" spans="1:68" ht="16.5" hidden="1" customHeight="1" x14ac:dyDescent="0.25">
      <c r="A302" s="703" t="s">
        <v>473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90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474</v>
      </c>
      <c r="B304" s="54" t="s">
        <v>475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69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476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477</v>
      </c>
      <c r="B305" s="54" t="s">
        <v>478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93</v>
      </c>
      <c r="L305" s="32" t="s">
        <v>479</v>
      </c>
      <c r="M305" s="33" t="s">
        <v>103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480</v>
      </c>
      <c r="AG305" s="64"/>
      <c r="AJ305" s="68" t="s">
        <v>481</v>
      </c>
      <c r="AK305" s="68">
        <v>86.4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477</v>
      </c>
      <c r="B306" s="54" t="s">
        <v>482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93</v>
      </c>
      <c r="L306" s="32"/>
      <c r="M306" s="33" t="s">
        <v>381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69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483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484</v>
      </c>
      <c r="B307" s="54" t="s">
        <v>485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69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480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80</v>
      </c>
      <c r="Q311" s="688"/>
      <c r="R311" s="688"/>
      <c r="S311" s="688"/>
      <c r="T311" s="688"/>
      <c r="U311" s="688"/>
      <c r="V311" s="689"/>
      <c r="W311" s="37" t="s">
        <v>81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80</v>
      </c>
      <c r="Q312" s="688"/>
      <c r="R312" s="688"/>
      <c r="S312" s="688"/>
      <c r="T312" s="688"/>
      <c r="U312" s="688"/>
      <c r="V312" s="689"/>
      <c r="W312" s="37" t="s">
        <v>69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144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495</v>
      </c>
      <c r="B314" s="54" t="s">
        <v>496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69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69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504</v>
      </c>
      <c r="B317" s="54" t="s">
        <v>505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147</v>
      </c>
      <c r="L317" s="32"/>
      <c r="M317" s="33" t="s">
        <v>68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80</v>
      </c>
      <c r="Q318" s="688"/>
      <c r="R318" s="688"/>
      <c r="S318" s="688"/>
      <c r="T318" s="688"/>
      <c r="U318" s="688"/>
      <c r="V318" s="689"/>
      <c r="W318" s="37" t="s">
        <v>81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80</v>
      </c>
      <c r="Q319" s="688"/>
      <c r="R319" s="688"/>
      <c r="S319" s="688"/>
      <c r="T319" s="688"/>
      <c r="U319" s="688"/>
      <c r="V319" s="689"/>
      <c r="W319" s="37" t="s">
        <v>69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64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506</v>
      </c>
      <c r="B321" s="54" t="s">
        <v>507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69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515</v>
      </c>
      <c r="B324" s="54" t="s">
        <v>516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69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518</v>
      </c>
      <c r="B325" s="54" t="s">
        <v>519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129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80</v>
      </c>
      <c r="Q326" s="688"/>
      <c r="R326" s="688"/>
      <c r="S326" s="688"/>
      <c r="T326" s="688"/>
      <c r="U326" s="688"/>
      <c r="V326" s="689"/>
      <c r="W326" s="37" t="s">
        <v>81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80</v>
      </c>
      <c r="Q327" s="688"/>
      <c r="R327" s="688"/>
      <c r="S327" s="688"/>
      <c r="T327" s="688"/>
      <c r="U327" s="688"/>
      <c r="V327" s="689"/>
      <c r="W327" s="37" t="s">
        <v>69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170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customHeight="1" x14ac:dyDescent="0.25">
      <c r="A329" s="54" t="s">
        <v>521</v>
      </c>
      <c r="B329" s="54" t="s">
        <v>522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69</v>
      </c>
      <c r="X329" s="669">
        <v>40</v>
      </c>
      <c r="Y329" s="670">
        <f>IFERROR(IF(X329="",0,CEILING((X329/$H329),1)*$H329),"")</f>
        <v>42</v>
      </c>
      <c r="Z329" s="36">
        <f>IFERROR(IF(Y329=0,"",ROUNDUP(Y329/H329,0)*0.01898),"")</f>
        <v>9.4899999999999998E-2</v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42.471428571428568</v>
      </c>
      <c r="BN329" s="64">
        <f>IFERROR(Y329*I329/H329,"0")</f>
        <v>44.594999999999999</v>
      </c>
      <c r="BO329" s="64">
        <f>IFERROR(1/J329*(X329/H329),"0")</f>
        <v>7.4404761904761904E-2</v>
      </c>
      <c r="BP329" s="64">
        <f>IFERROR(1/J329*(Y329/H329),"0")</f>
        <v>7.8125E-2</v>
      </c>
    </row>
    <row r="330" spans="1:68" ht="27" customHeight="1" x14ac:dyDescent="0.25">
      <c r="A330" s="54" t="s">
        <v>524</v>
      </c>
      <c r="B330" s="54" t="s">
        <v>525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69</v>
      </c>
      <c r="X330" s="669">
        <v>370</v>
      </c>
      <c r="Y330" s="670">
        <f>IFERROR(IF(X330="",0,CEILING((X330/$H330),1)*$H330),"")</f>
        <v>374.4</v>
      </c>
      <c r="Z330" s="36">
        <f>IFERROR(IF(Y330=0,"",ROUNDUP(Y330/H330,0)*0.01898),"")</f>
        <v>0.91104000000000007</v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394.6192307692308</v>
      </c>
      <c r="BN330" s="64">
        <f>IFERROR(Y330*I330/H330,"0")</f>
        <v>399.31200000000001</v>
      </c>
      <c r="BO330" s="64">
        <f>IFERROR(1/J330*(X330/H330),"0")</f>
        <v>0.74118589743589747</v>
      </c>
      <c r="BP330" s="64">
        <f>IFERROR(1/J330*(Y330/H330),"0")</f>
        <v>0.75</v>
      </c>
    </row>
    <row r="331" spans="1:68" ht="16.5" customHeight="1" x14ac:dyDescent="0.25">
      <c r="A331" s="54" t="s">
        <v>527</v>
      </c>
      <c r="B331" s="54" t="s">
        <v>528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129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69</v>
      </c>
      <c r="X331" s="669">
        <v>30</v>
      </c>
      <c r="Y331" s="670">
        <f>IFERROR(IF(X331="",0,CEILING((X331/$H331),1)*$H331),"")</f>
        <v>33.6</v>
      </c>
      <c r="Z331" s="36">
        <f>IFERROR(IF(Y331=0,"",ROUNDUP(Y331/H331,0)*0.01898),"")</f>
        <v>7.5920000000000001E-2</v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31.853571428571428</v>
      </c>
      <c r="BN331" s="64">
        <f>IFERROR(Y331*I331/H331,"0")</f>
        <v>35.676000000000002</v>
      </c>
      <c r="BO331" s="64">
        <f>IFERROR(1/J331*(X331/H331),"0")</f>
        <v>5.5803571428571425E-2</v>
      </c>
      <c r="BP331" s="64">
        <f>IFERROR(1/J331*(Y331/H331),"0")</f>
        <v>6.25E-2</v>
      </c>
    </row>
    <row r="332" spans="1:68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80</v>
      </c>
      <c r="Q332" s="688"/>
      <c r="R332" s="688"/>
      <c r="S332" s="688"/>
      <c r="T332" s="688"/>
      <c r="U332" s="688"/>
      <c r="V332" s="689"/>
      <c r="W332" s="37" t="s">
        <v>81</v>
      </c>
      <c r="X332" s="671">
        <f>IFERROR(X329/H329,"0")+IFERROR(X330/H330,"0")+IFERROR(X331/H331,"0")</f>
        <v>55.769230769230766</v>
      </c>
      <c r="Y332" s="671">
        <f>IFERROR(Y329/H329,"0")+IFERROR(Y330/H330,"0")+IFERROR(Y331/H331,"0")</f>
        <v>57</v>
      </c>
      <c r="Z332" s="671">
        <f>IFERROR(IF(Z329="",0,Z329),"0")+IFERROR(IF(Z330="",0,Z330),"0")+IFERROR(IF(Z331="",0,Z331),"0")</f>
        <v>1.08186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80</v>
      </c>
      <c r="Q333" s="688"/>
      <c r="R333" s="688"/>
      <c r="S333" s="688"/>
      <c r="T333" s="688"/>
      <c r="U333" s="688"/>
      <c r="V333" s="689"/>
      <c r="W333" s="37" t="s">
        <v>69</v>
      </c>
      <c r="X333" s="671">
        <f>IFERROR(SUM(X329:X331),"0")</f>
        <v>440</v>
      </c>
      <c r="Y333" s="671">
        <f>IFERROR(SUM(Y329:Y331),"0")</f>
        <v>450</v>
      </c>
      <c r="Z333" s="37"/>
      <c r="AA333" s="672"/>
      <c r="AB333" s="672"/>
      <c r="AC333" s="672"/>
    </row>
    <row r="334" spans="1:68" ht="14.25" hidden="1" customHeight="1" x14ac:dyDescent="0.25">
      <c r="A334" s="675" t="s">
        <v>82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530</v>
      </c>
      <c r="B335" s="54" t="s">
        <v>531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965" t="s">
        <v>532</v>
      </c>
      <c r="Q335" s="678"/>
      <c r="R335" s="678"/>
      <c r="S335" s="678"/>
      <c r="T335" s="679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534</v>
      </c>
      <c r="B336" s="54" t="s">
        <v>535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1035" t="s">
        <v>536</v>
      </c>
      <c r="Q336" s="678"/>
      <c r="R336" s="678"/>
      <c r="S336" s="678"/>
      <c r="T336" s="679"/>
      <c r="U336" s="34"/>
      <c r="V336" s="34"/>
      <c r="W336" s="35" t="s">
        <v>69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69</v>
      </c>
      <c r="X338" s="669">
        <v>85</v>
      </c>
      <c r="Y338" s="670">
        <f>IFERROR(IF(X338="",0,CEILING((X338/$H338),1)*$H338),"")</f>
        <v>86.699999999999989</v>
      </c>
      <c r="Z338" s="36">
        <f>IFERROR(IF(Y338=0,"",ROUNDUP(Y338/H338,0)*0.00651),"")</f>
        <v>0.22134000000000001</v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96</v>
      </c>
      <c r="BN338" s="64">
        <f>IFERROR(Y338*I338/H338,"0")</f>
        <v>97.92</v>
      </c>
      <c r="BO338" s="64">
        <f>IFERROR(1/J338*(X338/H338),"0")</f>
        <v>0.18315018315018317</v>
      </c>
      <c r="BP338" s="64">
        <f>IFERROR(1/J338*(Y338/H338),"0")</f>
        <v>0.18681318681318682</v>
      </c>
    </row>
    <row r="339" spans="1:68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80</v>
      </c>
      <c r="Q339" s="688"/>
      <c r="R339" s="688"/>
      <c r="S339" s="688"/>
      <c r="T339" s="688"/>
      <c r="U339" s="688"/>
      <c r="V339" s="689"/>
      <c r="W339" s="37" t="s">
        <v>81</v>
      </c>
      <c r="X339" s="671">
        <f>IFERROR(X335/H335,"0")+IFERROR(X336/H336,"0")+IFERROR(X337/H337,"0")+IFERROR(X338/H338,"0")</f>
        <v>33.333333333333336</v>
      </c>
      <c r="Y339" s="671">
        <f>IFERROR(Y335/H335,"0")+IFERROR(Y336/H336,"0")+IFERROR(Y337/H337,"0")+IFERROR(Y338/H338,"0")</f>
        <v>34</v>
      </c>
      <c r="Z339" s="671">
        <f>IFERROR(IF(Z335="",0,Z335),"0")+IFERROR(IF(Z336="",0,Z336),"0")+IFERROR(IF(Z337="",0,Z337),"0")+IFERROR(IF(Z338="",0,Z338),"0")</f>
        <v>0.22134000000000001</v>
      </c>
      <c r="AA339" s="672"/>
      <c r="AB339" s="672"/>
      <c r="AC339" s="672"/>
    </row>
    <row r="340" spans="1:68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80</v>
      </c>
      <c r="Q340" s="688"/>
      <c r="R340" s="688"/>
      <c r="S340" s="688"/>
      <c r="T340" s="688"/>
      <c r="U340" s="688"/>
      <c r="V340" s="689"/>
      <c r="W340" s="37" t="s">
        <v>69</v>
      </c>
      <c r="X340" s="671">
        <f>IFERROR(SUM(X335:X338),"0")</f>
        <v>85</v>
      </c>
      <c r="Y340" s="671">
        <f>IFERROR(SUM(Y335:Y338),"0")</f>
        <v>86.699999999999989</v>
      </c>
      <c r="Z340" s="37"/>
      <c r="AA340" s="672"/>
      <c r="AB340" s="672"/>
      <c r="AC340" s="672"/>
    </row>
    <row r="341" spans="1:68" ht="14.25" hidden="1" customHeight="1" x14ac:dyDescent="0.25">
      <c r="A341" s="675" t="s">
        <v>543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customHeight="1" x14ac:dyDescent="0.25">
      <c r="A342" s="54" t="s">
        <v>544</v>
      </c>
      <c r="B342" s="54" t="s">
        <v>545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69</v>
      </c>
      <c r="X342" s="669">
        <v>100</v>
      </c>
      <c r="Y342" s="670">
        <f>IFERROR(IF(X342="",0,CEILING((X342/$H342),1)*$H342),"")</f>
        <v>100</v>
      </c>
      <c r="Z342" s="36">
        <f>IFERROR(IF(Y342=0,"",ROUNDUP(Y342/H342,0)*0.00474),"")</f>
        <v>0.23700000000000002</v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112.00000000000001</v>
      </c>
      <c r="BN342" s="64">
        <f>IFERROR(Y342*I342/H342,"0")</f>
        <v>112.00000000000001</v>
      </c>
      <c r="BO342" s="64">
        <f>IFERROR(1/J342*(X342/H342),"0")</f>
        <v>0.21008403361344538</v>
      </c>
      <c r="BP342" s="64">
        <f>IFERROR(1/J342*(Y342/H342),"0")</f>
        <v>0.21008403361344538</v>
      </c>
    </row>
    <row r="343" spans="1:68" ht="27" hidden="1" customHeight="1" x14ac:dyDescent="0.25">
      <c r="A343" s="54" t="s">
        <v>548</v>
      </c>
      <c r="B343" s="54" t="s">
        <v>549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69</v>
      </c>
      <c r="X344" s="669">
        <v>100</v>
      </c>
      <c r="Y344" s="670">
        <f>IFERROR(IF(X344="",0,CEILING((X344/$H344),1)*$H344),"")</f>
        <v>100</v>
      </c>
      <c r="Z344" s="36">
        <f>IFERROR(IF(Y344=0,"",ROUNDUP(Y344/H344,0)*0.00474),"")</f>
        <v>0.23700000000000002</v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112.00000000000001</v>
      </c>
      <c r="BN344" s="64">
        <f>IFERROR(Y344*I344/H344,"0")</f>
        <v>112.00000000000001</v>
      </c>
      <c r="BO344" s="64">
        <f>IFERROR(1/J344*(X344/H344),"0")</f>
        <v>0.21008403361344538</v>
      </c>
      <c r="BP344" s="64">
        <f>IFERROR(1/J344*(Y344/H344),"0")</f>
        <v>0.21008403361344538</v>
      </c>
    </row>
    <row r="345" spans="1:68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80</v>
      </c>
      <c r="Q345" s="688"/>
      <c r="R345" s="688"/>
      <c r="S345" s="688"/>
      <c r="T345" s="688"/>
      <c r="U345" s="688"/>
      <c r="V345" s="689"/>
      <c r="W345" s="37" t="s">
        <v>81</v>
      </c>
      <c r="X345" s="671">
        <f>IFERROR(X342/H342,"0")+IFERROR(X343/H343,"0")+IFERROR(X344/H344,"0")</f>
        <v>100</v>
      </c>
      <c r="Y345" s="671">
        <f>IFERROR(Y342/H342,"0")+IFERROR(Y343/H343,"0")+IFERROR(Y344/H344,"0")</f>
        <v>100</v>
      </c>
      <c r="Z345" s="671">
        <f>IFERROR(IF(Z342="",0,Z342),"0")+IFERROR(IF(Z343="",0,Z343),"0")+IFERROR(IF(Z344="",0,Z344),"0")</f>
        <v>0.47400000000000003</v>
      </c>
      <c r="AA345" s="672"/>
      <c r="AB345" s="672"/>
      <c r="AC345" s="672"/>
    </row>
    <row r="346" spans="1:68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80</v>
      </c>
      <c r="Q346" s="688"/>
      <c r="R346" s="688"/>
      <c r="S346" s="688"/>
      <c r="T346" s="688"/>
      <c r="U346" s="688"/>
      <c r="V346" s="689"/>
      <c r="W346" s="37" t="s">
        <v>69</v>
      </c>
      <c r="X346" s="671">
        <f>IFERROR(SUM(X342:X344),"0")</f>
        <v>200</v>
      </c>
      <c r="Y346" s="671">
        <f>IFERROR(SUM(Y342:Y344),"0")</f>
        <v>200</v>
      </c>
      <c r="Z346" s="37"/>
      <c r="AA346" s="672"/>
      <c r="AB346" s="672"/>
      <c r="AC346" s="672"/>
    </row>
    <row r="347" spans="1:68" ht="16.5" hidden="1" customHeight="1" x14ac:dyDescent="0.25">
      <c r="A347" s="703" t="s">
        <v>552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144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customHeight="1" x14ac:dyDescent="0.25">
      <c r="A349" s="54" t="s">
        <v>553</v>
      </c>
      <c r="B349" s="54" t="s">
        <v>554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69</v>
      </c>
      <c r="X349" s="669">
        <v>12</v>
      </c>
      <c r="Y349" s="670">
        <f>IFERROR(IF(X349="",0,CEILING((X349/$H349),1)*$H349),"")</f>
        <v>12.6</v>
      </c>
      <c r="Z349" s="36">
        <f>IFERROR(IF(Y349=0,"",ROUNDUP(Y349/H349,0)*0.00651),"")</f>
        <v>4.5569999999999999E-2</v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13.52</v>
      </c>
      <c r="BN349" s="64">
        <f>IFERROR(Y349*I349/H349,"0")</f>
        <v>14.196</v>
      </c>
      <c r="BO349" s="64">
        <f>IFERROR(1/J349*(X349/H349),"0")</f>
        <v>3.6630036630036632E-2</v>
      </c>
      <c r="BP349" s="64">
        <f>IFERROR(1/J349*(Y349/H349),"0")</f>
        <v>3.8461538461538464E-2</v>
      </c>
    </row>
    <row r="350" spans="1:68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80</v>
      </c>
      <c r="Q350" s="688"/>
      <c r="R350" s="688"/>
      <c r="S350" s="688"/>
      <c r="T350" s="688"/>
      <c r="U350" s="688"/>
      <c r="V350" s="689"/>
      <c r="W350" s="37" t="s">
        <v>81</v>
      </c>
      <c r="X350" s="671">
        <f>IFERROR(X349/H349,"0")</f>
        <v>6.6666666666666661</v>
      </c>
      <c r="Y350" s="671">
        <f>IFERROR(Y349/H349,"0")</f>
        <v>7</v>
      </c>
      <c r="Z350" s="671">
        <f>IFERROR(IF(Z349="",0,Z349),"0")</f>
        <v>4.5569999999999999E-2</v>
      </c>
      <c r="AA350" s="672"/>
      <c r="AB350" s="672"/>
      <c r="AC350" s="672"/>
    </row>
    <row r="351" spans="1:68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80</v>
      </c>
      <c r="Q351" s="688"/>
      <c r="R351" s="688"/>
      <c r="S351" s="688"/>
      <c r="T351" s="688"/>
      <c r="U351" s="688"/>
      <c r="V351" s="689"/>
      <c r="W351" s="37" t="s">
        <v>69</v>
      </c>
      <c r="X351" s="671">
        <f>IFERROR(SUM(X349:X349),"0")</f>
        <v>12</v>
      </c>
      <c r="Y351" s="671">
        <f>IFERROR(SUM(Y349:Y349),"0")</f>
        <v>12.6</v>
      </c>
      <c r="Z351" s="37"/>
      <c r="AA351" s="672"/>
      <c r="AB351" s="672"/>
      <c r="AC351" s="672"/>
    </row>
    <row r="352" spans="1:68" ht="14.25" hidden="1" customHeight="1" x14ac:dyDescent="0.25">
      <c r="A352" s="675" t="s">
        <v>64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556</v>
      </c>
      <c r="B353" s="54" t="s">
        <v>557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129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69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559</v>
      </c>
      <c r="B354" s="54" t="s">
        <v>560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69</v>
      </c>
      <c r="X354" s="669">
        <v>700</v>
      </c>
      <c r="Y354" s="670">
        <f>IFERROR(IF(X354="",0,CEILING((X354/$H354),1)*$H354),"")</f>
        <v>701.4</v>
      </c>
      <c r="Z354" s="36">
        <f>IFERROR(IF(Y354=0,"",ROUNDUP(Y354/H354,0)*0.00651),"")</f>
        <v>2.1743399999999999</v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783.99999999999989</v>
      </c>
      <c r="BN354" s="64">
        <f>IFERROR(Y354*I354/H354,"0")</f>
        <v>785.56799999999987</v>
      </c>
      <c r="BO354" s="64">
        <f>IFERROR(1/J354*(X354/H354),"0")</f>
        <v>1.8315018315018314</v>
      </c>
      <c r="BP354" s="64">
        <f>IFERROR(1/J354*(Y354/H354),"0")</f>
        <v>1.8351648351648353</v>
      </c>
    </row>
    <row r="355" spans="1:68" ht="27" customHeight="1" x14ac:dyDescent="0.25">
      <c r="A355" s="54" t="s">
        <v>562</v>
      </c>
      <c r="B355" s="54" t="s">
        <v>563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129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69</v>
      </c>
      <c r="X355" s="669">
        <v>489.99999999999989</v>
      </c>
      <c r="Y355" s="670">
        <f>IFERROR(IF(X355="",0,CEILING((X355/$H355),1)*$H355),"")</f>
        <v>491.40000000000003</v>
      </c>
      <c r="Z355" s="36">
        <f>IFERROR(IF(Y355=0,"",ROUNDUP(Y355/H355,0)*0.00651),"")</f>
        <v>1.5233400000000001</v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545.99999999999977</v>
      </c>
      <c r="BN355" s="64">
        <f>IFERROR(Y355*I355/H355,"0")</f>
        <v>547.55999999999995</v>
      </c>
      <c r="BO355" s="64">
        <f>IFERROR(1/J355*(X355/H355),"0")</f>
        <v>1.2820512820512817</v>
      </c>
      <c r="BP355" s="64">
        <f>IFERROR(1/J355*(Y355/H355),"0")</f>
        <v>1.2857142857142858</v>
      </c>
    </row>
    <row r="356" spans="1:68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80</v>
      </c>
      <c r="Q356" s="688"/>
      <c r="R356" s="688"/>
      <c r="S356" s="688"/>
      <c r="T356" s="688"/>
      <c r="U356" s="688"/>
      <c r="V356" s="689"/>
      <c r="W356" s="37" t="s">
        <v>81</v>
      </c>
      <c r="X356" s="671">
        <f>IFERROR(X353/H353,"0")+IFERROR(X354/H354,"0")+IFERROR(X355/H355,"0")</f>
        <v>566.66666666666652</v>
      </c>
      <c r="Y356" s="671">
        <f>IFERROR(Y353/H353,"0")+IFERROR(Y354/H354,"0")+IFERROR(Y355/H355,"0")</f>
        <v>568</v>
      </c>
      <c r="Z356" s="671">
        <f>IFERROR(IF(Z353="",0,Z353),"0")+IFERROR(IF(Z354="",0,Z354),"0")+IFERROR(IF(Z355="",0,Z355),"0")</f>
        <v>3.6976800000000001</v>
      </c>
      <c r="AA356" s="672"/>
      <c r="AB356" s="672"/>
      <c r="AC356" s="672"/>
    </row>
    <row r="357" spans="1:68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80</v>
      </c>
      <c r="Q357" s="688"/>
      <c r="R357" s="688"/>
      <c r="S357" s="688"/>
      <c r="T357" s="688"/>
      <c r="U357" s="688"/>
      <c r="V357" s="689"/>
      <c r="W357" s="37" t="s">
        <v>69</v>
      </c>
      <c r="X357" s="671">
        <f>IFERROR(SUM(X353:X355),"0")</f>
        <v>1190</v>
      </c>
      <c r="Y357" s="671">
        <f>IFERROR(SUM(Y353:Y355),"0")</f>
        <v>1192.8</v>
      </c>
      <c r="Z357" s="37"/>
      <c r="AA357" s="672"/>
      <c r="AB357" s="672"/>
      <c r="AC357" s="672"/>
    </row>
    <row r="358" spans="1:68" ht="27.75" hidden="1" customHeight="1" x14ac:dyDescent="0.2">
      <c r="A358" s="714" t="s">
        <v>565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566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90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567</v>
      </c>
      <c r="B361" s="54" t="s">
        <v>568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381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69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567</v>
      </c>
      <c r="B362" s="54" t="s">
        <v>570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102</v>
      </c>
      <c r="M362" s="33" t="s">
        <v>68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69</v>
      </c>
      <c r="X362" s="669">
        <v>900</v>
      </c>
      <c r="Y362" s="670">
        <f t="shared" si="52"/>
        <v>900</v>
      </c>
      <c r="Z362" s="36">
        <f>IFERROR(IF(Y362=0,"",ROUNDUP(Y362/H362,0)*0.02175),"")</f>
        <v>1.3049999999999999</v>
      </c>
      <c r="AA362" s="56"/>
      <c r="AB362" s="57"/>
      <c r="AC362" s="417" t="s">
        <v>571</v>
      </c>
      <c r="AG362" s="64"/>
      <c r="AJ362" s="68" t="s">
        <v>104</v>
      </c>
      <c r="AK362" s="68">
        <v>720</v>
      </c>
      <c r="BB362" s="418" t="s">
        <v>1</v>
      </c>
      <c r="BM362" s="64">
        <f t="shared" si="53"/>
        <v>928.8</v>
      </c>
      <c r="BN362" s="64">
        <f t="shared" si="54"/>
        <v>928.8</v>
      </c>
      <c r="BO362" s="64">
        <f t="shared" si="55"/>
        <v>1.25</v>
      </c>
      <c r="BP362" s="64">
        <f t="shared" si="56"/>
        <v>1.25</v>
      </c>
    </row>
    <row r="363" spans="1:68" ht="27" hidden="1" customHeight="1" x14ac:dyDescent="0.25">
      <c r="A363" s="54" t="s">
        <v>572</v>
      </c>
      <c r="B363" s="54" t="s">
        <v>573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381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69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572</v>
      </c>
      <c r="B364" s="54" t="s">
        <v>574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102</v>
      </c>
      <c r="M364" s="33" t="s">
        <v>68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69</v>
      </c>
      <c r="X364" s="669">
        <v>800</v>
      </c>
      <c r="Y364" s="670">
        <f t="shared" si="52"/>
        <v>810</v>
      </c>
      <c r="Z364" s="36">
        <f>IFERROR(IF(Y364=0,"",ROUNDUP(Y364/H364,0)*0.02175),"")</f>
        <v>1.1744999999999999</v>
      </c>
      <c r="AA364" s="56"/>
      <c r="AB364" s="57"/>
      <c r="AC364" s="421" t="s">
        <v>575</v>
      </c>
      <c r="AG364" s="64"/>
      <c r="AJ364" s="68" t="s">
        <v>104</v>
      </c>
      <c r="AK364" s="68">
        <v>720</v>
      </c>
      <c r="BB364" s="422" t="s">
        <v>1</v>
      </c>
      <c r="BM364" s="64">
        <f t="shared" si="53"/>
        <v>825.6</v>
      </c>
      <c r="BN364" s="64">
        <f t="shared" si="54"/>
        <v>835.92000000000007</v>
      </c>
      <c r="BO364" s="64">
        <f t="shared" si="55"/>
        <v>1.1111111111111112</v>
      </c>
      <c r="BP364" s="64">
        <f t="shared" si="56"/>
        <v>1.125</v>
      </c>
    </row>
    <row r="365" spans="1:68" ht="27" customHeight="1" x14ac:dyDescent="0.25">
      <c r="A365" s="54" t="s">
        <v>576</v>
      </c>
      <c r="B365" s="54" t="s">
        <v>577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129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69</v>
      </c>
      <c r="X365" s="669">
        <v>250</v>
      </c>
      <c r="Y365" s="670">
        <f t="shared" si="52"/>
        <v>255</v>
      </c>
      <c r="Z365" s="36">
        <f>IFERROR(IF(Y365=0,"",ROUNDUP(Y365/H365,0)*0.02175),"")</f>
        <v>0.36974999999999997</v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258</v>
      </c>
      <c r="BN365" s="64">
        <f t="shared" si="54"/>
        <v>263.16000000000003</v>
      </c>
      <c r="BO365" s="64">
        <f t="shared" si="55"/>
        <v>0.34722222222222221</v>
      </c>
      <c r="BP365" s="64">
        <f t="shared" si="56"/>
        <v>0.35416666666666663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381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579</v>
      </c>
      <c r="B367" s="54" t="s">
        <v>581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102</v>
      </c>
      <c r="M367" s="33" t="s">
        <v>68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69</v>
      </c>
      <c r="X367" s="669">
        <v>1000</v>
      </c>
      <c r="Y367" s="670">
        <f t="shared" si="52"/>
        <v>1005</v>
      </c>
      <c r="Z367" s="36">
        <f>IFERROR(IF(Y367=0,"",ROUNDUP(Y367/H367,0)*0.02175),"")</f>
        <v>1.4572499999999999</v>
      </c>
      <c r="AA367" s="56"/>
      <c r="AB367" s="57"/>
      <c r="AC367" s="427" t="s">
        <v>582</v>
      </c>
      <c r="AG367" s="64"/>
      <c r="AJ367" s="68" t="s">
        <v>104</v>
      </c>
      <c r="AK367" s="68">
        <v>720</v>
      </c>
      <c r="BB367" s="428" t="s">
        <v>1</v>
      </c>
      <c r="BM367" s="64">
        <f t="shared" si="53"/>
        <v>1032</v>
      </c>
      <c r="BN367" s="64">
        <f t="shared" si="54"/>
        <v>1037.1600000000001</v>
      </c>
      <c r="BO367" s="64">
        <f t="shared" si="55"/>
        <v>1.3888888888888888</v>
      </c>
      <c r="BP367" s="64">
        <f t="shared" si="56"/>
        <v>1.3958333333333333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586</v>
      </c>
      <c r="B369" s="54" t="s">
        <v>587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69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588</v>
      </c>
      <c r="B370" s="54" t="s">
        <v>589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69</v>
      </c>
      <c r="X370" s="669">
        <v>10</v>
      </c>
      <c r="Y370" s="670">
        <f t="shared" si="52"/>
        <v>10</v>
      </c>
      <c r="Z370" s="36">
        <f>IFERROR(IF(Y370=0,"",ROUNDUP(Y370/H370,0)*0.00902),"")</f>
        <v>1.804E-2</v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10.42</v>
      </c>
      <c r="BN370" s="64">
        <f t="shared" si="54"/>
        <v>10.42</v>
      </c>
      <c r="BO370" s="64">
        <f t="shared" si="55"/>
        <v>1.5151515151515152E-2</v>
      </c>
      <c r="BP370" s="64">
        <f t="shared" si="56"/>
        <v>1.5151515151515152E-2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80</v>
      </c>
      <c r="Q371" s="688"/>
      <c r="R371" s="688"/>
      <c r="S371" s="688"/>
      <c r="T371" s="688"/>
      <c r="U371" s="688"/>
      <c r="V371" s="689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198.66666666666669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200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4.3245399999999998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80</v>
      </c>
      <c r="Q372" s="688"/>
      <c r="R372" s="688"/>
      <c r="S372" s="688"/>
      <c r="T372" s="688"/>
      <c r="U372" s="688"/>
      <c r="V372" s="689"/>
      <c r="W372" s="37" t="s">
        <v>69</v>
      </c>
      <c r="X372" s="671">
        <f>IFERROR(SUM(X361:X370),"0")</f>
        <v>2960</v>
      </c>
      <c r="Y372" s="671">
        <f>IFERROR(SUM(Y361:Y370),"0")</f>
        <v>2980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133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590</v>
      </c>
      <c r="B374" s="54" t="s">
        <v>591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102</v>
      </c>
      <c r="M374" s="33" t="s">
        <v>94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69</v>
      </c>
      <c r="X374" s="669">
        <v>1500</v>
      </c>
      <c r="Y374" s="670">
        <f>IFERROR(IF(X374="",0,CEILING((X374/$H374),1)*$H374),"")</f>
        <v>1500</v>
      </c>
      <c r="Z374" s="36">
        <f>IFERROR(IF(Y374=0,"",ROUNDUP(Y374/H374,0)*0.02175),"")</f>
        <v>2.1749999999999998</v>
      </c>
      <c r="AA374" s="56"/>
      <c r="AB374" s="57"/>
      <c r="AC374" s="435" t="s">
        <v>592</v>
      </c>
      <c r="AG374" s="64"/>
      <c r="AJ374" s="68" t="s">
        <v>104</v>
      </c>
      <c r="AK374" s="68">
        <v>720</v>
      </c>
      <c r="BB374" s="436" t="s">
        <v>1</v>
      </c>
      <c r="BM374" s="64">
        <f>IFERROR(X374*I374/H374,"0")</f>
        <v>1548</v>
      </c>
      <c r="BN374" s="64">
        <f>IFERROR(Y374*I374/H374,"0")</f>
        <v>1548</v>
      </c>
      <c r="BO374" s="64">
        <f>IFERROR(1/J374*(X374/H374),"0")</f>
        <v>2.083333333333333</v>
      </c>
      <c r="BP374" s="64">
        <f>IFERROR(1/J374*(Y374/H374),"0")</f>
        <v>2.083333333333333</v>
      </c>
    </row>
    <row r="375" spans="1:68" ht="27" customHeight="1" x14ac:dyDescent="0.25">
      <c r="A375" s="54" t="s">
        <v>593</v>
      </c>
      <c r="B375" s="54" t="s">
        <v>594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69</v>
      </c>
      <c r="X375" s="669">
        <v>8</v>
      </c>
      <c r="Y375" s="670">
        <f>IFERROR(IF(X375="",0,CEILING((X375/$H375),1)*$H375),"")</f>
        <v>8</v>
      </c>
      <c r="Z375" s="36">
        <f>IFERROR(IF(Y375=0,"",ROUNDUP(Y375/H375,0)*0.00902),"")</f>
        <v>1.804E-2</v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8.42</v>
      </c>
      <c r="BN375" s="64">
        <f>IFERROR(Y375*I375/H375,"0")</f>
        <v>8.42</v>
      </c>
      <c r="BO375" s="64">
        <f>IFERROR(1/J375*(X375/H375),"0")</f>
        <v>1.5151515151515152E-2</v>
      </c>
      <c r="BP375" s="64">
        <f>IFERROR(1/J375*(Y375/H375),"0")</f>
        <v>1.5151515151515152E-2</v>
      </c>
    </row>
    <row r="376" spans="1:68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80</v>
      </c>
      <c r="Q376" s="688"/>
      <c r="R376" s="688"/>
      <c r="S376" s="688"/>
      <c r="T376" s="688"/>
      <c r="U376" s="688"/>
      <c r="V376" s="689"/>
      <c r="W376" s="37" t="s">
        <v>81</v>
      </c>
      <c r="X376" s="671">
        <f>IFERROR(X374/H374,"0")+IFERROR(X375/H375,"0")</f>
        <v>102</v>
      </c>
      <c r="Y376" s="671">
        <f>IFERROR(Y374/H374,"0")+IFERROR(Y375/H375,"0")</f>
        <v>102</v>
      </c>
      <c r="Z376" s="671">
        <f>IFERROR(IF(Z374="",0,Z374),"0")+IFERROR(IF(Z375="",0,Z375),"0")</f>
        <v>2.1930399999999999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80</v>
      </c>
      <c r="Q377" s="688"/>
      <c r="R377" s="688"/>
      <c r="S377" s="688"/>
      <c r="T377" s="688"/>
      <c r="U377" s="688"/>
      <c r="V377" s="689"/>
      <c r="W377" s="37" t="s">
        <v>69</v>
      </c>
      <c r="X377" s="671">
        <f>IFERROR(SUM(X374:X375),"0")</f>
        <v>1508</v>
      </c>
      <c r="Y377" s="671">
        <f>IFERROR(SUM(Y374:Y375),"0")</f>
        <v>1508</v>
      </c>
      <c r="Z377" s="37"/>
      <c r="AA377" s="672"/>
      <c r="AB377" s="672"/>
      <c r="AC377" s="672"/>
    </row>
    <row r="378" spans="1:68" ht="14.25" hidden="1" customHeight="1" x14ac:dyDescent="0.25">
      <c r="A378" s="675" t="s">
        <v>64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595</v>
      </c>
      <c r="B379" s="54" t="s">
        <v>596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718" t="s">
        <v>597</v>
      </c>
      <c r="Q379" s="678"/>
      <c r="R379" s="678"/>
      <c r="S379" s="678"/>
      <c r="T379" s="679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599</v>
      </c>
      <c r="B380" s="54" t="s">
        <v>600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81" t="s">
        <v>601</v>
      </c>
      <c r="Q380" s="678"/>
      <c r="R380" s="678"/>
      <c r="S380" s="678"/>
      <c r="T380" s="679"/>
      <c r="U380" s="34"/>
      <c r="V380" s="34"/>
      <c r="W380" s="35" t="s">
        <v>69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80</v>
      </c>
      <c r="Q381" s="688"/>
      <c r="R381" s="688"/>
      <c r="S381" s="688"/>
      <c r="T381" s="688"/>
      <c r="U381" s="688"/>
      <c r="V381" s="689"/>
      <c r="W381" s="37" t="s">
        <v>81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80</v>
      </c>
      <c r="Q382" s="688"/>
      <c r="R382" s="688"/>
      <c r="S382" s="688"/>
      <c r="T382" s="688"/>
      <c r="U382" s="688"/>
      <c r="V382" s="689"/>
      <c r="W382" s="37" t="s">
        <v>69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170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customHeight="1" x14ac:dyDescent="0.25">
      <c r="A384" s="54" t="s">
        <v>603</v>
      </c>
      <c r="B384" s="54" t="s">
        <v>604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708" t="s">
        <v>605</v>
      </c>
      <c r="Q384" s="678"/>
      <c r="R384" s="678"/>
      <c r="S384" s="678"/>
      <c r="T384" s="679"/>
      <c r="U384" s="34"/>
      <c r="V384" s="34"/>
      <c r="W384" s="35" t="s">
        <v>69</v>
      </c>
      <c r="X384" s="669">
        <v>40</v>
      </c>
      <c r="Y384" s="670">
        <f>IFERROR(IF(X384="",0,CEILING((X384/$H384),1)*$H384),"")</f>
        <v>45</v>
      </c>
      <c r="Z384" s="36">
        <f>IFERROR(IF(Y384=0,"",ROUNDUP(Y384/H384,0)*0.01898),"")</f>
        <v>9.4899999999999998E-2</v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42.306666666666665</v>
      </c>
      <c r="BN384" s="64">
        <f>IFERROR(Y384*I384/H384,"0")</f>
        <v>47.594999999999999</v>
      </c>
      <c r="BO384" s="64">
        <f>IFERROR(1/J384*(X384/H384),"0")</f>
        <v>6.9444444444444448E-2</v>
      </c>
      <c r="BP384" s="64">
        <f>IFERROR(1/J384*(Y384/H384),"0")</f>
        <v>7.8125E-2</v>
      </c>
    </row>
    <row r="385" spans="1:68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80</v>
      </c>
      <c r="Q385" s="688"/>
      <c r="R385" s="688"/>
      <c r="S385" s="688"/>
      <c r="T385" s="688"/>
      <c r="U385" s="688"/>
      <c r="V385" s="689"/>
      <c r="W385" s="37" t="s">
        <v>81</v>
      </c>
      <c r="X385" s="671">
        <f>IFERROR(X384/H384,"0")</f>
        <v>4.4444444444444446</v>
      </c>
      <c r="Y385" s="671">
        <f>IFERROR(Y384/H384,"0")</f>
        <v>5</v>
      </c>
      <c r="Z385" s="671">
        <f>IFERROR(IF(Z384="",0,Z384),"0")</f>
        <v>9.4899999999999998E-2</v>
      </c>
      <c r="AA385" s="672"/>
      <c r="AB385" s="672"/>
      <c r="AC385" s="672"/>
    </row>
    <row r="386" spans="1:68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80</v>
      </c>
      <c r="Q386" s="688"/>
      <c r="R386" s="688"/>
      <c r="S386" s="688"/>
      <c r="T386" s="688"/>
      <c r="U386" s="688"/>
      <c r="V386" s="689"/>
      <c r="W386" s="37" t="s">
        <v>69</v>
      </c>
      <c r="X386" s="671">
        <f>IFERROR(SUM(X384:X384),"0")</f>
        <v>40</v>
      </c>
      <c r="Y386" s="671">
        <f>IFERROR(SUM(Y384:Y384),"0")</f>
        <v>45</v>
      </c>
      <c r="Z386" s="37"/>
      <c r="AA386" s="672"/>
      <c r="AB386" s="672"/>
      <c r="AC386" s="672"/>
    </row>
    <row r="387" spans="1:68" ht="16.5" hidden="1" customHeight="1" x14ac:dyDescent="0.25">
      <c r="A387" s="703" t="s">
        <v>607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90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608</v>
      </c>
      <c r="B389" s="54" t="s">
        <v>609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608</v>
      </c>
      <c r="B390" s="54" t="s">
        <v>611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613</v>
      </c>
      <c r="B391" s="54" t="s">
        <v>614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616</v>
      </c>
      <c r="B392" s="54" t="s">
        <v>617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619</v>
      </c>
      <c r="B393" s="54" t="s">
        <v>620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69</v>
      </c>
      <c r="X393" s="669">
        <v>90</v>
      </c>
      <c r="Y393" s="670">
        <f t="shared" si="57"/>
        <v>96</v>
      </c>
      <c r="Z393" s="36">
        <f>IFERROR(IF(Y393=0,"",ROUNDUP(Y393/H393,0)*0.01898),"")</f>
        <v>0.15184</v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93.262500000000003</v>
      </c>
      <c r="BN393" s="64">
        <f t="shared" si="59"/>
        <v>99.48</v>
      </c>
      <c r="BO393" s="64">
        <f t="shared" si="60"/>
        <v>0.1171875</v>
      </c>
      <c r="BP393" s="64">
        <f t="shared" si="61"/>
        <v>0.125</v>
      </c>
    </row>
    <row r="394" spans="1:68" ht="37.5" hidden="1" customHeight="1" x14ac:dyDescent="0.25">
      <c r="A394" s="54" t="s">
        <v>621</v>
      </c>
      <c r="B394" s="54" t="s">
        <v>622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80</v>
      </c>
      <c r="Q395" s="688"/>
      <c r="R395" s="688"/>
      <c r="S395" s="688"/>
      <c r="T395" s="688"/>
      <c r="U395" s="688"/>
      <c r="V395" s="689"/>
      <c r="W395" s="37" t="s">
        <v>81</v>
      </c>
      <c r="X395" s="671">
        <f>IFERROR(X389/H389,"0")+IFERROR(X390/H390,"0")+IFERROR(X391/H391,"0")+IFERROR(X392/H392,"0")+IFERROR(X393/H393,"0")+IFERROR(X394/H394,"0")</f>
        <v>7.5</v>
      </c>
      <c r="Y395" s="671">
        <f>IFERROR(Y389/H389,"0")+IFERROR(Y390/H390,"0")+IFERROR(Y391/H391,"0")+IFERROR(Y392/H392,"0")+IFERROR(Y393/H393,"0")+IFERROR(Y394/H394,"0")</f>
        <v>8</v>
      </c>
      <c r="Z395" s="671">
        <f>IFERROR(IF(Z389="",0,Z389),"0")+IFERROR(IF(Z390="",0,Z390),"0")+IFERROR(IF(Z391="",0,Z391),"0")+IFERROR(IF(Z392="",0,Z392),"0")+IFERROR(IF(Z393="",0,Z393),"0")+IFERROR(IF(Z394="",0,Z394),"0")</f>
        <v>0.15184</v>
      </c>
      <c r="AA395" s="672"/>
      <c r="AB395" s="672"/>
      <c r="AC395" s="672"/>
    </row>
    <row r="396" spans="1:68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80</v>
      </c>
      <c r="Q396" s="688"/>
      <c r="R396" s="688"/>
      <c r="S396" s="688"/>
      <c r="T396" s="688"/>
      <c r="U396" s="688"/>
      <c r="V396" s="689"/>
      <c r="W396" s="37" t="s">
        <v>69</v>
      </c>
      <c r="X396" s="671">
        <f>IFERROR(SUM(X389:X394),"0")</f>
        <v>90</v>
      </c>
      <c r="Y396" s="671">
        <f>IFERROR(SUM(Y389:Y394),"0")</f>
        <v>96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144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623</v>
      </c>
      <c r="B398" s="54" t="s">
        <v>624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147</v>
      </c>
      <c r="L399" s="32"/>
      <c r="M399" s="33" t="s">
        <v>68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80</v>
      </c>
      <c r="Q400" s="688"/>
      <c r="R400" s="688"/>
      <c r="S400" s="688"/>
      <c r="T400" s="688"/>
      <c r="U400" s="688"/>
      <c r="V400" s="689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80</v>
      </c>
      <c r="Q401" s="688"/>
      <c r="R401" s="688"/>
      <c r="S401" s="688"/>
      <c r="T401" s="688"/>
      <c r="U401" s="688"/>
      <c r="V401" s="689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64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hidden="1" customHeight="1" x14ac:dyDescent="0.25">
      <c r="A403" s="54" t="s">
        <v>628</v>
      </c>
      <c r="B403" s="54" t="s">
        <v>629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69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hidden="1" customHeight="1" x14ac:dyDescent="0.25">
      <c r="A404" s="54" t="s">
        <v>631</v>
      </c>
      <c r="B404" s="54" t="s">
        <v>632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716" t="s">
        <v>633</v>
      </c>
      <c r="Q404" s="678"/>
      <c r="R404" s="678"/>
      <c r="S404" s="678"/>
      <c r="T404" s="679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635</v>
      </c>
      <c r="B405" s="54" t="s">
        <v>636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69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638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639</v>
      </c>
      <c r="B407" s="54" t="s">
        <v>640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80</v>
      </c>
      <c r="Q408" s="688"/>
      <c r="R408" s="688"/>
      <c r="S408" s="688"/>
      <c r="T408" s="688"/>
      <c r="U408" s="688"/>
      <c r="V408" s="689"/>
      <c r="W408" s="37" t="s">
        <v>81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hidden="1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80</v>
      </c>
      <c r="Q409" s="688"/>
      <c r="R409" s="688"/>
      <c r="S409" s="688"/>
      <c r="T409" s="688"/>
      <c r="U409" s="688"/>
      <c r="V409" s="689"/>
      <c r="W409" s="37" t="s">
        <v>69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hidden="1" customHeight="1" x14ac:dyDescent="0.25">
      <c r="A410" s="675" t="s">
        <v>170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642</v>
      </c>
      <c r="B411" s="54" t="s">
        <v>643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808" t="s">
        <v>644</v>
      </c>
      <c r="Q411" s="678"/>
      <c r="R411" s="678"/>
      <c r="S411" s="678"/>
      <c r="T411" s="679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80</v>
      </c>
      <c r="Q412" s="688"/>
      <c r="R412" s="688"/>
      <c r="S412" s="688"/>
      <c r="T412" s="688"/>
      <c r="U412" s="688"/>
      <c r="V412" s="689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80</v>
      </c>
      <c r="Q413" s="688"/>
      <c r="R413" s="688"/>
      <c r="S413" s="688"/>
      <c r="T413" s="688"/>
      <c r="U413" s="688"/>
      <c r="V413" s="689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646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647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144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customHeight="1" x14ac:dyDescent="0.25">
      <c r="A417" s="54" t="s">
        <v>648</v>
      </c>
      <c r="B417" s="54" t="s">
        <v>649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1041" t="s">
        <v>650</v>
      </c>
      <c r="Q417" s="678"/>
      <c r="R417" s="678"/>
      <c r="S417" s="678"/>
      <c r="T417" s="679"/>
      <c r="U417" s="34"/>
      <c r="V417" s="34"/>
      <c r="W417" s="35" t="s">
        <v>69</v>
      </c>
      <c r="X417" s="669">
        <v>10</v>
      </c>
      <c r="Y417" s="670">
        <f t="shared" ref="Y417:Y428" si="62">IFERROR(IF(X417="",0,CEILING((X417/$H417),1)*$H417),"")</f>
        <v>10.8</v>
      </c>
      <c r="Z417" s="36">
        <f>IFERROR(IF(Y417=0,"",ROUNDUP(Y417/H417,0)*0.00902),"")</f>
        <v>1.804E-2</v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10.388888888888889</v>
      </c>
      <c r="BN417" s="64">
        <f t="shared" ref="BN417:BN428" si="64">IFERROR(Y417*I417/H417,"0")</f>
        <v>11.22</v>
      </c>
      <c r="BO417" s="64">
        <f t="shared" ref="BO417:BO428" si="65">IFERROR(1/J417*(X417/H417),"0")</f>
        <v>1.4029180695847361E-2</v>
      </c>
      <c r="BP417" s="64">
        <f t="shared" ref="BP417:BP428" si="66">IFERROR(1/J417*(Y417/H417),"0")</f>
        <v>1.5151515151515152E-2</v>
      </c>
    </row>
    <row r="418" spans="1:68" ht="27" hidden="1" customHeight="1" x14ac:dyDescent="0.25">
      <c r="A418" s="54" t="s">
        <v>652</v>
      </c>
      <c r="B418" s="54" t="s">
        <v>653</v>
      </c>
      <c r="C418" s="31">
        <v>4301031406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1004" t="s">
        <v>654</v>
      </c>
      <c r="Q418" s="678"/>
      <c r="R418" s="678"/>
      <c r="S418" s="678"/>
      <c r="T418" s="679"/>
      <c r="U418" s="34"/>
      <c r="V418" s="34"/>
      <c r="W418" s="35" t="s">
        <v>69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652</v>
      </c>
      <c r="B419" s="54" t="s">
        <v>656</v>
      </c>
      <c r="C419" s="31">
        <v>4301031382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834" t="s">
        <v>654</v>
      </c>
      <c r="Q419" s="678"/>
      <c r="R419" s="678"/>
      <c r="S419" s="678"/>
      <c r="T419" s="679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657</v>
      </c>
      <c r="B420" s="54" t="s">
        <v>658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1008" t="s">
        <v>659</v>
      </c>
      <c r="Q420" s="678"/>
      <c r="R420" s="678"/>
      <c r="S420" s="678"/>
      <c r="T420" s="679"/>
      <c r="U420" s="34"/>
      <c r="V420" s="34"/>
      <c r="W420" s="35" t="s">
        <v>69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661</v>
      </c>
      <c r="B421" s="54" t="s">
        <v>662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147</v>
      </c>
      <c r="L421" s="32"/>
      <c r="M421" s="33" t="s">
        <v>68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661</v>
      </c>
      <c r="B422" s="54" t="s">
        <v>663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147</v>
      </c>
      <c r="L422" s="32"/>
      <c r="M422" s="33" t="s">
        <v>68</v>
      </c>
      <c r="N422" s="33"/>
      <c r="O422" s="32">
        <v>50</v>
      </c>
      <c r="P422" s="824" t="s">
        <v>664</v>
      </c>
      <c r="Q422" s="678"/>
      <c r="R422" s="678"/>
      <c r="S422" s="678"/>
      <c r="T422" s="679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665</v>
      </c>
      <c r="B423" s="54" t="s">
        <v>666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147</v>
      </c>
      <c r="L423" s="32"/>
      <c r="M423" s="33" t="s">
        <v>68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69</v>
      </c>
      <c r="X423" s="669">
        <v>70</v>
      </c>
      <c r="Y423" s="670">
        <f t="shared" si="62"/>
        <v>71.400000000000006</v>
      </c>
      <c r="Z423" s="36">
        <f t="shared" si="67"/>
        <v>0.17068</v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74.333333333333329</v>
      </c>
      <c r="BN423" s="64">
        <f t="shared" si="64"/>
        <v>75.820000000000007</v>
      </c>
      <c r="BO423" s="64">
        <f t="shared" si="65"/>
        <v>0.14245014245014245</v>
      </c>
      <c r="BP423" s="64">
        <f t="shared" si="66"/>
        <v>0.14529914529914531</v>
      </c>
    </row>
    <row r="424" spans="1:68" ht="37.5" customHeight="1" x14ac:dyDescent="0.25">
      <c r="A424" s="54" t="s">
        <v>667</v>
      </c>
      <c r="B424" s="54" t="s">
        <v>668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147</v>
      </c>
      <c r="L424" s="32"/>
      <c r="M424" s="33" t="s">
        <v>68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69</v>
      </c>
      <c r="X424" s="669">
        <v>17.5</v>
      </c>
      <c r="Y424" s="670">
        <f t="shared" si="62"/>
        <v>18.900000000000002</v>
      </c>
      <c r="Z424" s="36">
        <f t="shared" si="67"/>
        <v>4.5179999999999998E-2</v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18.583333333333332</v>
      </c>
      <c r="BN424" s="64">
        <f t="shared" si="64"/>
        <v>20.07</v>
      </c>
      <c r="BO424" s="64">
        <f t="shared" si="65"/>
        <v>3.5612535612535613E-2</v>
      </c>
      <c r="BP424" s="64">
        <f t="shared" si="66"/>
        <v>3.8461538461538464E-2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147</v>
      </c>
      <c r="L425" s="32"/>
      <c r="M425" s="33" t="s">
        <v>68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670</v>
      </c>
      <c r="B426" s="54" t="s">
        <v>673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147</v>
      </c>
      <c r="L426" s="32"/>
      <c r="M426" s="33" t="s">
        <v>68</v>
      </c>
      <c r="N426" s="33"/>
      <c r="O426" s="32">
        <v>50</v>
      </c>
      <c r="P426" s="771" t="s">
        <v>674</v>
      </c>
      <c r="Q426" s="678"/>
      <c r="R426" s="678"/>
      <c r="S426" s="678"/>
      <c r="T426" s="679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675</v>
      </c>
      <c r="B427" s="54" t="s">
        <v>676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147</v>
      </c>
      <c r="L427" s="32"/>
      <c r="M427" s="33" t="s">
        <v>68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69</v>
      </c>
      <c r="X427" s="669">
        <v>52.5</v>
      </c>
      <c r="Y427" s="670">
        <f t="shared" si="62"/>
        <v>52.5</v>
      </c>
      <c r="Z427" s="36">
        <f t="shared" si="67"/>
        <v>0.1255</v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55.75</v>
      </c>
      <c r="BN427" s="64">
        <f t="shared" si="64"/>
        <v>55.75</v>
      </c>
      <c r="BO427" s="64">
        <f t="shared" si="65"/>
        <v>0.10683760683760685</v>
      </c>
      <c r="BP427" s="64">
        <f t="shared" si="66"/>
        <v>0.10683760683760685</v>
      </c>
    </row>
    <row r="428" spans="1:68" ht="37.5" hidden="1" customHeight="1" x14ac:dyDescent="0.25">
      <c r="A428" s="54" t="s">
        <v>678</v>
      </c>
      <c r="B428" s="54" t="s">
        <v>679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147</v>
      </c>
      <c r="L428" s="32"/>
      <c r="M428" s="33" t="s">
        <v>68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80</v>
      </c>
      <c r="Q429" s="688"/>
      <c r="R429" s="688"/>
      <c r="S429" s="688"/>
      <c r="T429" s="688"/>
      <c r="U429" s="688"/>
      <c r="V429" s="689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68.518518518518519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70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0.3594</v>
      </c>
      <c r="AA429" s="672"/>
      <c r="AB429" s="672"/>
      <c r="AC429" s="672"/>
    </row>
    <row r="430" spans="1:68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80</v>
      </c>
      <c r="Q430" s="688"/>
      <c r="R430" s="688"/>
      <c r="S430" s="688"/>
      <c r="T430" s="688"/>
      <c r="U430" s="688"/>
      <c r="V430" s="689"/>
      <c r="W430" s="37" t="s">
        <v>69</v>
      </c>
      <c r="X430" s="671">
        <f>IFERROR(SUM(X417:X428),"0")</f>
        <v>150</v>
      </c>
      <c r="Y430" s="671">
        <f>IFERROR(SUM(Y417:Y428),"0")</f>
        <v>153.60000000000002</v>
      </c>
      <c r="Z430" s="37"/>
      <c r="AA430" s="672"/>
      <c r="AB430" s="672"/>
      <c r="AC430" s="672"/>
    </row>
    <row r="431" spans="1:68" ht="14.25" hidden="1" customHeight="1" x14ac:dyDescent="0.25">
      <c r="A431" s="675" t="s">
        <v>64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680</v>
      </c>
      <c r="B432" s="54" t="s">
        <v>681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683</v>
      </c>
      <c r="B433" s="54" t="s">
        <v>684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80</v>
      </c>
      <c r="Q434" s="688"/>
      <c r="R434" s="688"/>
      <c r="S434" s="688"/>
      <c r="T434" s="688"/>
      <c r="U434" s="688"/>
      <c r="V434" s="689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80</v>
      </c>
      <c r="Q435" s="688"/>
      <c r="R435" s="688"/>
      <c r="S435" s="688"/>
      <c r="T435" s="688"/>
      <c r="U435" s="688"/>
      <c r="V435" s="689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686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133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687</v>
      </c>
      <c r="B438" s="54" t="s">
        <v>688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690</v>
      </c>
      <c r="B439" s="54" t="s">
        <v>691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80</v>
      </c>
      <c r="Q440" s="688"/>
      <c r="R440" s="688"/>
      <c r="S440" s="688"/>
      <c r="T440" s="688"/>
      <c r="U440" s="688"/>
      <c r="V440" s="689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80</v>
      </c>
      <c r="Q441" s="688"/>
      <c r="R441" s="688"/>
      <c r="S441" s="688"/>
      <c r="T441" s="688"/>
      <c r="U441" s="688"/>
      <c r="V441" s="689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144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693</v>
      </c>
      <c r="B443" s="54" t="s">
        <v>694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737" t="s">
        <v>695</v>
      </c>
      <c r="Q443" s="678"/>
      <c r="R443" s="678"/>
      <c r="S443" s="678"/>
      <c r="T443" s="679"/>
      <c r="U443" s="34"/>
      <c r="V443" s="34"/>
      <c r="W443" s="35" t="s">
        <v>69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697</v>
      </c>
      <c r="B444" s="54" t="s">
        <v>698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147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700</v>
      </c>
      <c r="B445" s="54" t="s">
        <v>701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147</v>
      </c>
      <c r="L445" s="32"/>
      <c r="M445" s="33" t="s">
        <v>68</v>
      </c>
      <c r="N445" s="33"/>
      <c r="O445" s="32">
        <v>50</v>
      </c>
      <c r="P445" s="724" t="s">
        <v>702</v>
      </c>
      <c r="Q445" s="678"/>
      <c r="R445" s="678"/>
      <c r="S445" s="678"/>
      <c r="T445" s="679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704</v>
      </c>
      <c r="B446" s="54" t="s">
        <v>705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147</v>
      </c>
      <c r="L446" s="32"/>
      <c r="M446" s="33" t="s">
        <v>68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69</v>
      </c>
      <c r="X446" s="669">
        <v>10.5</v>
      </c>
      <c r="Y446" s="670">
        <f>IFERROR(IF(X446="",0,CEILING((X446/$H446),1)*$H446),"")</f>
        <v>10.5</v>
      </c>
      <c r="Z446" s="36">
        <f>IFERROR(IF(Y446=0,"",ROUNDUP(Y446/H446,0)*0.00502),"")</f>
        <v>2.5100000000000001E-2</v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11.149999999999999</v>
      </c>
      <c r="BN446" s="64">
        <f>IFERROR(Y446*I446/H446,"0")</f>
        <v>11.149999999999999</v>
      </c>
      <c r="BO446" s="64">
        <f>IFERROR(1/J446*(X446/H446),"0")</f>
        <v>2.1367521367521368E-2</v>
      </c>
      <c r="BP446" s="64">
        <f>IFERROR(1/J446*(Y446/H446),"0")</f>
        <v>2.1367521367521368E-2</v>
      </c>
    </row>
    <row r="447" spans="1:68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80</v>
      </c>
      <c r="Q447" s="688"/>
      <c r="R447" s="688"/>
      <c r="S447" s="688"/>
      <c r="T447" s="688"/>
      <c r="U447" s="688"/>
      <c r="V447" s="689"/>
      <c r="W447" s="37" t="s">
        <v>81</v>
      </c>
      <c r="X447" s="671">
        <f>IFERROR(X443/H443,"0")+IFERROR(X444/H444,"0")+IFERROR(X445/H445,"0")+IFERROR(X446/H446,"0")</f>
        <v>5</v>
      </c>
      <c r="Y447" s="671">
        <f>IFERROR(Y443/H443,"0")+IFERROR(Y444/H444,"0")+IFERROR(Y445/H445,"0")+IFERROR(Y446/H446,"0")</f>
        <v>5</v>
      </c>
      <c r="Z447" s="671">
        <f>IFERROR(IF(Z443="",0,Z443),"0")+IFERROR(IF(Z444="",0,Z444),"0")+IFERROR(IF(Z445="",0,Z445),"0")+IFERROR(IF(Z446="",0,Z446),"0")</f>
        <v>2.5100000000000001E-2</v>
      </c>
      <c r="AA447" s="672"/>
      <c r="AB447" s="672"/>
      <c r="AC447" s="672"/>
    </row>
    <row r="448" spans="1:68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80</v>
      </c>
      <c r="Q448" s="688"/>
      <c r="R448" s="688"/>
      <c r="S448" s="688"/>
      <c r="T448" s="688"/>
      <c r="U448" s="688"/>
      <c r="V448" s="689"/>
      <c r="W448" s="37" t="s">
        <v>69</v>
      </c>
      <c r="X448" s="671">
        <f>IFERROR(SUM(X443:X446),"0")</f>
        <v>10.5</v>
      </c>
      <c r="Y448" s="671">
        <f>IFERROR(SUM(Y443:Y446),"0")</f>
        <v>10.5</v>
      </c>
      <c r="Z448" s="37"/>
      <c r="AA448" s="672"/>
      <c r="AB448" s="672"/>
      <c r="AC448" s="672"/>
    </row>
    <row r="449" spans="1:68" ht="16.5" hidden="1" customHeight="1" x14ac:dyDescent="0.25">
      <c r="A449" s="703" t="s">
        <v>706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144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707</v>
      </c>
      <c r="B451" s="54" t="s">
        <v>708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147</v>
      </c>
      <c r="L451" s="32"/>
      <c r="M451" s="33" t="s">
        <v>68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69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710" t="s">
        <v>712</v>
      </c>
      <c r="Q452" s="678"/>
      <c r="R452" s="678"/>
      <c r="S452" s="678"/>
      <c r="T452" s="679"/>
      <c r="U452" s="34"/>
      <c r="V452" s="34"/>
      <c r="W452" s="35" t="s">
        <v>69</v>
      </c>
      <c r="X452" s="669">
        <v>6</v>
      </c>
      <c r="Y452" s="670">
        <f>IFERROR(IF(X452="",0,CEILING((X452/$H452),1)*$H452),"")</f>
        <v>6</v>
      </c>
      <c r="Z452" s="36">
        <f>IFERROR(IF(Y452=0,"",ROUNDUP(Y452/H452,0)*0.00651),"")</f>
        <v>3.2550000000000003E-2</v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10.500000000000002</v>
      </c>
      <c r="BN452" s="64">
        <f>IFERROR(Y452*I452/H452,"0")</f>
        <v>10.500000000000002</v>
      </c>
      <c r="BO452" s="64">
        <f>IFERROR(1/J452*(X452/H452),"0")</f>
        <v>2.7472527472527476E-2</v>
      </c>
      <c r="BP452" s="64">
        <f>IFERROR(1/J452*(Y452/H452),"0")</f>
        <v>2.7472527472527476E-2</v>
      </c>
    </row>
    <row r="453" spans="1:68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80</v>
      </c>
      <c r="Q453" s="688"/>
      <c r="R453" s="688"/>
      <c r="S453" s="688"/>
      <c r="T453" s="688"/>
      <c r="U453" s="688"/>
      <c r="V453" s="689"/>
      <c r="W453" s="37" t="s">
        <v>81</v>
      </c>
      <c r="X453" s="671">
        <f>IFERROR(X451/H451,"0")+IFERROR(X452/H452,"0")</f>
        <v>5</v>
      </c>
      <c r="Y453" s="671">
        <f>IFERROR(Y451/H451,"0")+IFERROR(Y452/H452,"0")</f>
        <v>5</v>
      </c>
      <c r="Z453" s="671">
        <f>IFERROR(IF(Z451="",0,Z451),"0")+IFERROR(IF(Z452="",0,Z452),"0")</f>
        <v>3.2550000000000003E-2</v>
      </c>
      <c r="AA453" s="672"/>
      <c r="AB453" s="672"/>
      <c r="AC453" s="672"/>
    </row>
    <row r="454" spans="1:68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80</v>
      </c>
      <c r="Q454" s="688"/>
      <c r="R454" s="688"/>
      <c r="S454" s="688"/>
      <c r="T454" s="688"/>
      <c r="U454" s="688"/>
      <c r="V454" s="689"/>
      <c r="W454" s="37" t="s">
        <v>69</v>
      </c>
      <c r="X454" s="671">
        <f>IFERROR(SUM(X451:X452),"0")</f>
        <v>6</v>
      </c>
      <c r="Y454" s="671">
        <f>IFERROR(SUM(Y451:Y452),"0")</f>
        <v>6</v>
      </c>
      <c r="Z454" s="37"/>
      <c r="AA454" s="672"/>
      <c r="AB454" s="672"/>
      <c r="AC454" s="672"/>
    </row>
    <row r="455" spans="1:68" ht="16.5" hidden="1" customHeight="1" x14ac:dyDescent="0.25">
      <c r="A455" s="703" t="s">
        <v>714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144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715</v>
      </c>
      <c r="B457" s="54" t="s">
        <v>716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80</v>
      </c>
      <c r="Q458" s="688"/>
      <c r="R458" s="688"/>
      <c r="S458" s="688"/>
      <c r="T458" s="688"/>
      <c r="U458" s="688"/>
      <c r="V458" s="689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80</v>
      </c>
      <c r="Q459" s="688"/>
      <c r="R459" s="688"/>
      <c r="S459" s="688"/>
      <c r="T459" s="688"/>
      <c r="U459" s="688"/>
      <c r="V459" s="689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170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718</v>
      </c>
      <c r="B461" s="54" t="s">
        <v>719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80</v>
      </c>
      <c r="Q462" s="688"/>
      <c r="R462" s="688"/>
      <c r="S462" s="688"/>
      <c r="T462" s="688"/>
      <c r="U462" s="688"/>
      <c r="V462" s="689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80</v>
      </c>
      <c r="Q463" s="688"/>
      <c r="R463" s="688"/>
      <c r="S463" s="688"/>
      <c r="T463" s="688"/>
      <c r="U463" s="688"/>
      <c r="V463" s="689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721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721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90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customHeight="1" x14ac:dyDescent="0.25">
      <c r="A467" s="54" t="s">
        <v>722</v>
      </c>
      <c r="B467" s="54" t="s">
        <v>723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69</v>
      </c>
      <c r="X467" s="669">
        <v>120</v>
      </c>
      <c r="Y467" s="670">
        <f t="shared" ref="Y467:Y481" si="68">IFERROR(IF(X467="",0,CEILING((X467/$H467),1)*$H467),"")</f>
        <v>121.44000000000001</v>
      </c>
      <c r="Z467" s="36">
        <f>IFERROR(IF(Y467=0,"",ROUNDUP(Y467/H467,0)*0.01196),"")</f>
        <v>0.27507999999999999</v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128.18181818181816</v>
      </c>
      <c r="BN467" s="64">
        <f t="shared" ref="BN467:BN481" si="70">IFERROR(Y467*I467/H467,"0")</f>
        <v>129.72</v>
      </c>
      <c r="BO467" s="64">
        <f t="shared" ref="BO467:BO481" si="71">IFERROR(1/J467*(X467/H467),"0")</f>
        <v>0.21853146853146854</v>
      </c>
      <c r="BP467" s="64">
        <f t="shared" ref="BP467:BP481" si="72">IFERROR(1/J467*(Y467/H467),"0")</f>
        <v>0.22115384615384617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69</v>
      </c>
      <c r="X469" s="669">
        <v>150</v>
      </c>
      <c r="Y469" s="670">
        <f t="shared" si="68"/>
        <v>153.12</v>
      </c>
      <c r="Z469" s="36">
        <f>IFERROR(IF(Y469=0,"",ROUNDUP(Y469/H469,0)*0.01196),"")</f>
        <v>0.34683999999999998</v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160.22727272727272</v>
      </c>
      <c r="BN469" s="64">
        <f t="shared" si="70"/>
        <v>163.56</v>
      </c>
      <c r="BO469" s="64">
        <f t="shared" si="71"/>
        <v>0.27316433566433568</v>
      </c>
      <c r="BP469" s="64">
        <f t="shared" si="72"/>
        <v>0.27884615384615385</v>
      </c>
    </row>
    <row r="470" spans="1:68" ht="27" customHeight="1" x14ac:dyDescent="0.25">
      <c r="A470" s="54" t="s">
        <v>731</v>
      </c>
      <c r="B470" s="54" t="s">
        <v>732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69</v>
      </c>
      <c r="X470" s="669">
        <v>180</v>
      </c>
      <c r="Y470" s="670">
        <f t="shared" si="68"/>
        <v>184.8</v>
      </c>
      <c r="Z470" s="36">
        <f>IFERROR(IF(Y470=0,"",ROUNDUP(Y470/H470,0)*0.01196),"")</f>
        <v>0.41860000000000003</v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192.27272727272725</v>
      </c>
      <c r="BN470" s="64">
        <f t="shared" si="70"/>
        <v>197.39999999999998</v>
      </c>
      <c r="BO470" s="64">
        <f t="shared" si="71"/>
        <v>0.32779720279720276</v>
      </c>
      <c r="BP470" s="64">
        <f t="shared" si="72"/>
        <v>0.33653846153846156</v>
      </c>
    </row>
    <row r="471" spans="1:68" ht="16.5" hidden="1" customHeight="1" x14ac:dyDescent="0.25">
      <c r="A471" s="54" t="s">
        <v>734</v>
      </c>
      <c r="B471" s="54" t="s">
        <v>735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737</v>
      </c>
      <c r="B472" s="54" t="s">
        <v>738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924" t="s">
        <v>739</v>
      </c>
      <c r="Q472" s="678"/>
      <c r="R472" s="678"/>
      <c r="S472" s="678"/>
      <c r="T472" s="679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740</v>
      </c>
      <c r="B473" s="54" t="s">
        <v>741</v>
      </c>
      <c r="C473" s="31">
        <v>4301012035</v>
      </c>
      <c r="D473" s="673">
        <v>4680115880603</v>
      </c>
      <c r="E473" s="674"/>
      <c r="F473" s="668">
        <v>0.6</v>
      </c>
      <c r="G473" s="32">
        <v>8</v>
      </c>
      <c r="H473" s="668">
        <v>4.8</v>
      </c>
      <c r="I473" s="668">
        <v>6.96</v>
      </c>
      <c r="J473" s="32">
        <v>120</v>
      </c>
      <c r="K473" s="32" t="s">
        <v>101</v>
      </c>
      <c r="L473" s="32"/>
      <c r="M473" s="33" t="s">
        <v>94</v>
      </c>
      <c r="N473" s="33"/>
      <c r="O473" s="32">
        <v>60</v>
      </c>
      <c r="P473" s="73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78"/>
      <c r="R473" s="678"/>
      <c r="S473" s="678"/>
      <c r="T473" s="679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IFERROR(IF(Y473=0,"",ROUNDUP(Y473/H473,0)*0.00937),"")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740</v>
      </c>
      <c r="B474" s="54" t="s">
        <v>742</v>
      </c>
      <c r="C474" s="31">
        <v>4301011778</v>
      </c>
      <c r="D474" s="673">
        <v>4680115880603</v>
      </c>
      <c r="E474" s="674"/>
      <c r="F474" s="668">
        <v>0.6</v>
      </c>
      <c r="G474" s="32">
        <v>6</v>
      </c>
      <c r="H474" s="668">
        <v>3.6</v>
      </c>
      <c r="I474" s="668">
        <v>3.81</v>
      </c>
      <c r="J474" s="32">
        <v>132</v>
      </c>
      <c r="K474" s="32" t="s">
        <v>101</v>
      </c>
      <c r="L474" s="32"/>
      <c r="M474" s="33" t="s">
        <v>94</v>
      </c>
      <c r="N474" s="33"/>
      <c r="O474" s="32">
        <v>60</v>
      </c>
      <c r="P474" s="9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4" s="678"/>
      <c r="R474" s="678"/>
      <c r="S474" s="678"/>
      <c r="T474" s="679"/>
      <c r="U474" s="34"/>
      <c r="V474" s="34"/>
      <c r="W474" s="35" t="s">
        <v>69</v>
      </c>
      <c r="X474" s="669">
        <v>120</v>
      </c>
      <c r="Y474" s="670">
        <f t="shared" si="68"/>
        <v>122.4</v>
      </c>
      <c r="Z474" s="36">
        <f>IFERROR(IF(Y474=0,"",ROUNDUP(Y474/H474,0)*0.00902),"")</f>
        <v>0.30668000000000001</v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127</v>
      </c>
      <c r="BN474" s="64">
        <f t="shared" si="70"/>
        <v>129.54000000000002</v>
      </c>
      <c r="BO474" s="64">
        <f t="shared" si="71"/>
        <v>0.25252525252525254</v>
      </c>
      <c r="BP474" s="64">
        <f t="shared" si="72"/>
        <v>0.25757575757575757</v>
      </c>
    </row>
    <row r="475" spans="1:68" ht="27" hidden="1" customHeight="1" x14ac:dyDescent="0.25">
      <c r="A475" s="54" t="s">
        <v>743</v>
      </c>
      <c r="B475" s="54" t="s">
        <v>744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745</v>
      </c>
      <c r="B476" s="54" t="s">
        <v>746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752" t="s">
        <v>747</v>
      </c>
      <c r="Q476" s="678"/>
      <c r="R476" s="678"/>
      <c r="S476" s="678"/>
      <c r="T476" s="679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748</v>
      </c>
      <c r="B477" s="54" t="s">
        <v>749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907" t="s">
        <v>750</v>
      </c>
      <c r="Q477" s="678"/>
      <c r="R477" s="678"/>
      <c r="S477" s="678"/>
      <c r="T477" s="679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752</v>
      </c>
      <c r="B478" s="54" t="s">
        <v>753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986" t="s">
        <v>754</v>
      </c>
      <c r="Q478" s="678"/>
      <c r="R478" s="678"/>
      <c r="S478" s="678"/>
      <c r="T478" s="679"/>
      <c r="U478" s="34"/>
      <c r="V478" s="34"/>
      <c r="W478" s="35" t="s">
        <v>69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756</v>
      </c>
      <c r="B479" s="54" t="s">
        <v>757</v>
      </c>
      <c r="C479" s="31">
        <v>4301012034</v>
      </c>
      <c r="D479" s="673">
        <v>4607091389982</v>
      </c>
      <c r="E479" s="674"/>
      <c r="F479" s="668">
        <v>0.6</v>
      </c>
      <c r="G479" s="32">
        <v>8</v>
      </c>
      <c r="H479" s="668">
        <v>4.8</v>
      </c>
      <c r="I479" s="668">
        <v>6.96</v>
      </c>
      <c r="J479" s="32">
        <v>120</v>
      </c>
      <c r="K479" s="32" t="s">
        <v>101</v>
      </c>
      <c r="L479" s="32"/>
      <c r="M479" s="33" t="s">
        <v>94</v>
      </c>
      <c r="N479" s="33"/>
      <c r="O479" s="32">
        <v>60</v>
      </c>
      <c r="P479" s="7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IFERROR(IF(Y479=0,"",ROUNDUP(Y479/H479,0)*0.00937),"")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756</v>
      </c>
      <c r="B480" s="54" t="s">
        <v>758</v>
      </c>
      <c r="C480" s="31">
        <v>4301011784</v>
      </c>
      <c r="D480" s="673">
        <v>4607091389982</v>
      </c>
      <c r="E480" s="674"/>
      <c r="F480" s="668">
        <v>0.6</v>
      </c>
      <c r="G480" s="32">
        <v>6</v>
      </c>
      <c r="H480" s="668">
        <v>3.6</v>
      </c>
      <c r="I480" s="668">
        <v>3.81</v>
      </c>
      <c r="J480" s="32">
        <v>132</v>
      </c>
      <c r="K480" s="32" t="s">
        <v>101</v>
      </c>
      <c r="L480" s="32"/>
      <c r="M480" s="33" t="s">
        <v>94</v>
      </c>
      <c r="N480" s="33"/>
      <c r="O480" s="32">
        <v>60</v>
      </c>
      <c r="P480" s="80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69</v>
      </c>
      <c r="X480" s="669">
        <v>168</v>
      </c>
      <c r="Y480" s="670">
        <f t="shared" si="68"/>
        <v>169.20000000000002</v>
      </c>
      <c r="Z480" s="36">
        <f>IFERROR(IF(Y480=0,"",ROUNDUP(Y480/H480,0)*0.00902),"")</f>
        <v>0.42393999999999998</v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177.8</v>
      </c>
      <c r="BN480" s="64">
        <f t="shared" si="70"/>
        <v>179.07000000000002</v>
      </c>
      <c r="BO480" s="64">
        <f t="shared" si="71"/>
        <v>0.35353535353535354</v>
      </c>
      <c r="BP480" s="64">
        <f t="shared" si="72"/>
        <v>0.35606060606060613</v>
      </c>
    </row>
    <row r="481" spans="1:68" ht="27" hidden="1" customHeight="1" x14ac:dyDescent="0.25">
      <c r="A481" s="54" t="s">
        <v>759</v>
      </c>
      <c r="B481" s="54" t="s">
        <v>760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80</v>
      </c>
      <c r="Q482" s="688"/>
      <c r="R482" s="688"/>
      <c r="S482" s="688"/>
      <c r="T482" s="688"/>
      <c r="U482" s="688"/>
      <c r="V482" s="689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165.22727272727272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168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1.7711400000000002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80</v>
      </c>
      <c r="Q483" s="688"/>
      <c r="R483" s="688"/>
      <c r="S483" s="688"/>
      <c r="T483" s="688"/>
      <c r="U483" s="688"/>
      <c r="V483" s="689"/>
      <c r="W483" s="37" t="s">
        <v>69</v>
      </c>
      <c r="X483" s="671">
        <f>IFERROR(SUM(X467:X481),"0")</f>
        <v>738</v>
      </c>
      <c r="Y483" s="671">
        <f>IFERROR(SUM(Y467:Y481),"0")</f>
        <v>750.96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133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customHeight="1" x14ac:dyDescent="0.25">
      <c r="A485" s="54" t="s">
        <v>761</v>
      </c>
      <c r="B485" s="54" t="s">
        <v>762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69</v>
      </c>
      <c r="X485" s="669">
        <v>150</v>
      </c>
      <c r="Y485" s="670">
        <f>IFERROR(IF(X485="",0,CEILING((X485/$H485),1)*$H485),"")</f>
        <v>153.12</v>
      </c>
      <c r="Z485" s="36">
        <f>IFERROR(IF(Y485=0,"",ROUNDUP(Y485/H485,0)*0.01196),"")</f>
        <v>0.34683999999999998</v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160.22727272727272</v>
      </c>
      <c r="BN485" s="64">
        <f>IFERROR(Y485*I485/H485,"0")</f>
        <v>163.56</v>
      </c>
      <c r="BO485" s="64">
        <f>IFERROR(1/J485*(X485/H485),"0")</f>
        <v>0.27316433566433568</v>
      </c>
      <c r="BP485" s="64">
        <f>IFERROR(1/J485*(Y485/H485),"0")</f>
        <v>0.27884615384615385</v>
      </c>
    </row>
    <row r="486" spans="1:68" ht="16.5" hidden="1" customHeight="1" x14ac:dyDescent="0.25">
      <c r="A486" s="54" t="s">
        <v>761</v>
      </c>
      <c r="B486" s="54" t="s">
        <v>764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1021" t="s">
        <v>765</v>
      </c>
      <c r="Q486" s="678"/>
      <c r="R486" s="678"/>
      <c r="S486" s="678"/>
      <c r="T486" s="679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767</v>
      </c>
      <c r="B487" s="54" t="s">
        <v>768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927" t="s">
        <v>769</v>
      </c>
      <c r="Q487" s="678"/>
      <c r="R487" s="678"/>
      <c r="S487" s="678"/>
      <c r="T487" s="679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770</v>
      </c>
      <c r="B488" s="54" t="s">
        <v>771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972" t="s">
        <v>772</v>
      </c>
      <c r="Q488" s="678"/>
      <c r="R488" s="678"/>
      <c r="S488" s="678"/>
      <c r="T488" s="679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80</v>
      </c>
      <c r="Q489" s="688"/>
      <c r="R489" s="688"/>
      <c r="S489" s="688"/>
      <c r="T489" s="688"/>
      <c r="U489" s="688"/>
      <c r="V489" s="689"/>
      <c r="W489" s="37" t="s">
        <v>81</v>
      </c>
      <c r="X489" s="671">
        <f>IFERROR(X485/H485,"0")+IFERROR(X486/H486,"0")+IFERROR(X487/H487,"0")+IFERROR(X488/H488,"0")</f>
        <v>28.409090909090907</v>
      </c>
      <c r="Y489" s="671">
        <f>IFERROR(Y485/H485,"0")+IFERROR(Y486/H486,"0")+IFERROR(Y487/H487,"0")+IFERROR(Y488/H488,"0")</f>
        <v>29</v>
      </c>
      <c r="Z489" s="671">
        <f>IFERROR(IF(Z485="",0,Z485),"0")+IFERROR(IF(Z486="",0,Z486),"0")+IFERROR(IF(Z487="",0,Z487),"0")+IFERROR(IF(Z488="",0,Z488),"0")</f>
        <v>0.34683999999999998</v>
      </c>
      <c r="AA489" s="672"/>
      <c r="AB489" s="672"/>
      <c r="AC489" s="672"/>
    </row>
    <row r="490" spans="1:68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80</v>
      </c>
      <c r="Q490" s="688"/>
      <c r="R490" s="688"/>
      <c r="S490" s="688"/>
      <c r="T490" s="688"/>
      <c r="U490" s="688"/>
      <c r="V490" s="689"/>
      <c r="W490" s="37" t="s">
        <v>69</v>
      </c>
      <c r="X490" s="671">
        <f>IFERROR(SUM(X485:X488),"0")</f>
        <v>150</v>
      </c>
      <c r="Y490" s="671">
        <f>IFERROR(SUM(Y485:Y488),"0")</f>
        <v>153.12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144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773</v>
      </c>
      <c r="B492" s="54" t="s">
        <v>774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781" t="s">
        <v>775</v>
      </c>
      <c r="Q492" s="678"/>
      <c r="R492" s="678"/>
      <c r="S492" s="678"/>
      <c r="T492" s="679"/>
      <c r="U492" s="34"/>
      <c r="V492" s="34"/>
      <c r="W492" s="35" t="s">
        <v>69</v>
      </c>
      <c r="X492" s="669">
        <v>60</v>
      </c>
      <c r="Y492" s="670">
        <f t="shared" ref="Y492:Y503" si="73">IFERROR(IF(X492="",0,CEILING((X492/$H492),1)*$H492),"")</f>
        <v>63.36</v>
      </c>
      <c r="Z492" s="36">
        <f>IFERROR(IF(Y492=0,"",ROUNDUP(Y492/H492,0)*0.01196),"")</f>
        <v>0.14352000000000001</v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64.090909090909079</v>
      </c>
      <c r="BN492" s="64">
        <f t="shared" ref="BN492:BN503" si="75">IFERROR(Y492*I492/H492,"0")</f>
        <v>67.679999999999993</v>
      </c>
      <c r="BO492" s="64">
        <f t="shared" ref="BO492:BO503" si="76">IFERROR(1/J492*(X492/H492),"0")</f>
        <v>0.10926573426573427</v>
      </c>
      <c r="BP492" s="64">
        <f t="shared" ref="BP492:BP503" si="77">IFERROR(1/J492*(Y492/H492),"0")</f>
        <v>0.11538461538461539</v>
      </c>
    </row>
    <row r="493" spans="1:68" ht="27" customHeight="1" x14ac:dyDescent="0.25">
      <c r="A493" s="54" t="s">
        <v>777</v>
      </c>
      <c r="B493" s="54" t="s">
        <v>778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815" t="s">
        <v>779</v>
      </c>
      <c r="Q493" s="678"/>
      <c r="R493" s="678"/>
      <c r="S493" s="678"/>
      <c r="T493" s="679"/>
      <c r="U493" s="34"/>
      <c r="V493" s="34"/>
      <c r="W493" s="35" t="s">
        <v>69</v>
      </c>
      <c r="X493" s="669">
        <v>60</v>
      </c>
      <c r="Y493" s="670">
        <f t="shared" si="73"/>
        <v>63.36</v>
      </c>
      <c r="Z493" s="36">
        <f>IFERROR(IF(Y493=0,"",ROUNDUP(Y493/H493,0)*0.01196),"")</f>
        <v>0.14352000000000001</v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64.090909090909079</v>
      </c>
      <c r="BN493" s="64">
        <f t="shared" si="75"/>
        <v>67.679999999999993</v>
      </c>
      <c r="BO493" s="64">
        <f t="shared" si="76"/>
        <v>0.10926573426573427</v>
      </c>
      <c r="BP493" s="64">
        <f t="shared" si="77"/>
        <v>0.11538461538461539</v>
      </c>
    </row>
    <row r="494" spans="1:68" ht="27" customHeight="1" x14ac:dyDescent="0.25">
      <c r="A494" s="54" t="s">
        <v>781</v>
      </c>
      <c r="B494" s="54" t="s">
        <v>782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877" t="s">
        <v>783</v>
      </c>
      <c r="Q494" s="678"/>
      <c r="R494" s="678"/>
      <c r="S494" s="678"/>
      <c r="T494" s="679"/>
      <c r="U494" s="34"/>
      <c r="V494" s="34"/>
      <c r="W494" s="35" t="s">
        <v>69</v>
      </c>
      <c r="X494" s="669">
        <v>120</v>
      </c>
      <c r="Y494" s="670">
        <f t="shared" si="73"/>
        <v>121.44000000000001</v>
      </c>
      <c r="Z494" s="36">
        <f>IFERROR(IF(Y494=0,"",ROUNDUP(Y494/H494,0)*0.01196),"")</f>
        <v>0.27507999999999999</v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128.18181818181816</v>
      </c>
      <c r="BN494" s="64">
        <f t="shared" si="75"/>
        <v>129.72</v>
      </c>
      <c r="BO494" s="64">
        <f t="shared" si="76"/>
        <v>0.21853146853146854</v>
      </c>
      <c r="BP494" s="64">
        <f t="shared" si="77"/>
        <v>0.22115384615384617</v>
      </c>
    </row>
    <row r="495" spans="1:68" ht="27" hidden="1" customHeight="1" x14ac:dyDescent="0.25">
      <c r="A495" s="54" t="s">
        <v>785</v>
      </c>
      <c r="B495" s="54" t="s">
        <v>786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823" t="s">
        <v>787</v>
      </c>
      <c r="Q495" s="678"/>
      <c r="R495" s="678"/>
      <c r="S495" s="678"/>
      <c r="T495" s="679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788</v>
      </c>
      <c r="B496" s="54" t="s">
        <v>789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856" t="s">
        <v>790</v>
      </c>
      <c r="Q496" s="678"/>
      <c r="R496" s="678"/>
      <c r="S496" s="678"/>
      <c r="T496" s="679"/>
      <c r="U496" s="34"/>
      <c r="V496" s="34"/>
      <c r="W496" s="35" t="s">
        <v>69</v>
      </c>
      <c r="X496" s="669">
        <v>48</v>
      </c>
      <c r="Y496" s="670">
        <f t="shared" si="73"/>
        <v>48</v>
      </c>
      <c r="Z496" s="36">
        <f>IFERROR(IF(Y496=0,"",ROUNDUP(Y496/H496,0)*0.00902),"")</f>
        <v>9.0200000000000002E-2</v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69.3</v>
      </c>
      <c r="BN496" s="64">
        <f t="shared" si="75"/>
        <v>69.3</v>
      </c>
      <c r="BO496" s="64">
        <f t="shared" si="76"/>
        <v>7.575757575757576E-2</v>
      </c>
      <c r="BP496" s="64">
        <f t="shared" si="77"/>
        <v>7.575757575757576E-2</v>
      </c>
    </row>
    <row r="497" spans="1:68" ht="27" hidden="1" customHeight="1" x14ac:dyDescent="0.25">
      <c r="A497" s="54" t="s">
        <v>788</v>
      </c>
      <c r="B497" s="54" t="s">
        <v>791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101</v>
      </c>
      <c r="L497" s="32"/>
      <c r="M497" s="33" t="s">
        <v>94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792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788</v>
      </c>
      <c r="B498" s="54" t="s">
        <v>793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101</v>
      </c>
      <c r="L498" s="32"/>
      <c r="M498" s="33" t="s">
        <v>94</v>
      </c>
      <c r="N498" s="33"/>
      <c r="O498" s="32">
        <v>70</v>
      </c>
      <c r="P498" s="787" t="s">
        <v>794</v>
      </c>
      <c r="Q498" s="678"/>
      <c r="R498" s="678"/>
      <c r="S498" s="678"/>
      <c r="T498" s="679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776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795</v>
      </c>
      <c r="B499" s="54" t="s">
        <v>796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69</v>
      </c>
      <c r="X499" s="669">
        <v>18</v>
      </c>
      <c r="Y499" s="670">
        <f t="shared" si="73"/>
        <v>18</v>
      </c>
      <c r="Z499" s="36">
        <f>IFERROR(IF(Y499=0,"",ROUNDUP(Y499/H499,0)*0.00902),"")</f>
        <v>4.5100000000000001E-2</v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19.05</v>
      </c>
      <c r="BN499" s="64">
        <f t="shared" si="75"/>
        <v>19.05</v>
      </c>
      <c r="BO499" s="64">
        <f t="shared" si="76"/>
        <v>3.787878787878788E-2</v>
      </c>
      <c r="BP499" s="64">
        <f t="shared" si="77"/>
        <v>3.787878787878788E-2</v>
      </c>
    </row>
    <row r="500" spans="1:68" ht="27" hidden="1" customHeight="1" x14ac:dyDescent="0.25">
      <c r="A500" s="54" t="s">
        <v>795</v>
      </c>
      <c r="B500" s="54" t="s">
        <v>798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873" t="s">
        <v>799</v>
      </c>
      <c r="Q500" s="678"/>
      <c r="R500" s="678"/>
      <c r="S500" s="678"/>
      <c r="T500" s="679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800</v>
      </c>
      <c r="B501" s="54" t="s">
        <v>801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69</v>
      </c>
      <c r="X501" s="669">
        <v>120</v>
      </c>
      <c r="Y501" s="670">
        <f t="shared" si="73"/>
        <v>122.4</v>
      </c>
      <c r="Z501" s="36">
        <f>IFERROR(IF(Y501=0,"",ROUNDUP(Y501/H501,0)*0.00902),"")</f>
        <v>0.30668000000000001</v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127</v>
      </c>
      <c r="BN501" s="64">
        <f t="shared" si="75"/>
        <v>129.54000000000002</v>
      </c>
      <c r="BO501" s="64">
        <f t="shared" si="76"/>
        <v>0.25252525252525254</v>
      </c>
      <c r="BP501" s="64">
        <f t="shared" si="77"/>
        <v>0.25757575757575757</v>
      </c>
    </row>
    <row r="502" spans="1:68" ht="27" hidden="1" customHeight="1" x14ac:dyDescent="0.25">
      <c r="A502" s="54" t="s">
        <v>800</v>
      </c>
      <c r="B502" s="54" t="s">
        <v>803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745" t="s">
        <v>804</v>
      </c>
      <c r="Q502" s="678"/>
      <c r="R502" s="678"/>
      <c r="S502" s="678"/>
      <c r="T502" s="679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800</v>
      </c>
      <c r="B503" s="54" t="s">
        <v>805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80</v>
      </c>
      <c r="Q504" s="688"/>
      <c r="R504" s="688"/>
      <c r="S504" s="688"/>
      <c r="T504" s="688"/>
      <c r="U504" s="688"/>
      <c r="V504" s="689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93.787878787878782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96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1.0041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80</v>
      </c>
      <c r="Q505" s="688"/>
      <c r="R505" s="688"/>
      <c r="S505" s="688"/>
      <c r="T505" s="688"/>
      <c r="U505" s="688"/>
      <c r="V505" s="689"/>
      <c r="W505" s="37" t="s">
        <v>69</v>
      </c>
      <c r="X505" s="671">
        <f>IFERROR(SUM(X492:X503),"0")</f>
        <v>426</v>
      </c>
      <c r="Y505" s="671">
        <f>IFERROR(SUM(Y492:Y503),"0")</f>
        <v>436.56000000000006</v>
      </c>
      <c r="Z505" s="37"/>
      <c r="AA505" s="672"/>
      <c r="AB505" s="672"/>
      <c r="AC505" s="672"/>
    </row>
    <row r="506" spans="1:68" ht="14.25" hidden="1" customHeight="1" x14ac:dyDescent="0.25">
      <c r="A506" s="675" t="s">
        <v>64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806</v>
      </c>
      <c r="B507" s="54" t="s">
        <v>807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809</v>
      </c>
      <c r="B508" s="54" t="s">
        <v>810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812</v>
      </c>
      <c r="B509" s="54" t="s">
        <v>813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80</v>
      </c>
      <c r="Q510" s="688"/>
      <c r="R510" s="688"/>
      <c r="S510" s="688"/>
      <c r="T510" s="688"/>
      <c r="U510" s="688"/>
      <c r="V510" s="689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80</v>
      </c>
      <c r="Q511" s="688"/>
      <c r="R511" s="688"/>
      <c r="S511" s="688"/>
      <c r="T511" s="688"/>
      <c r="U511" s="688"/>
      <c r="V511" s="689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170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815</v>
      </c>
      <c r="B513" s="54" t="s">
        <v>816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818</v>
      </c>
      <c r="B514" s="54" t="s">
        <v>819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852" t="s">
        <v>820</v>
      </c>
      <c r="Q514" s="678"/>
      <c r="R514" s="678"/>
      <c r="S514" s="678"/>
      <c r="T514" s="679"/>
      <c r="U514" s="34"/>
      <c r="V514" s="34"/>
      <c r="W514" s="35" t="s">
        <v>69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80</v>
      </c>
      <c r="Q515" s="688"/>
      <c r="R515" s="688"/>
      <c r="S515" s="688"/>
      <c r="T515" s="688"/>
      <c r="U515" s="688"/>
      <c r="V515" s="689"/>
      <c r="W515" s="37" t="s">
        <v>81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80</v>
      </c>
      <c r="Q516" s="688"/>
      <c r="R516" s="688"/>
      <c r="S516" s="688"/>
      <c r="T516" s="688"/>
      <c r="U516" s="688"/>
      <c r="V516" s="689"/>
      <c r="W516" s="37" t="s">
        <v>69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821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821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90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822</v>
      </c>
      <c r="B520" s="54" t="s">
        <v>823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729" t="s">
        <v>824</v>
      </c>
      <c r="Q520" s="678"/>
      <c r="R520" s="678"/>
      <c r="S520" s="678"/>
      <c r="T520" s="679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731" t="s">
        <v>828</v>
      </c>
      <c r="Q521" s="678"/>
      <c r="R521" s="678"/>
      <c r="S521" s="678"/>
      <c r="T521" s="679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830</v>
      </c>
      <c r="B522" s="54" t="s">
        <v>831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741" t="s">
        <v>832</v>
      </c>
      <c r="Q522" s="678"/>
      <c r="R522" s="678"/>
      <c r="S522" s="678"/>
      <c r="T522" s="679"/>
      <c r="U522" s="34"/>
      <c r="V522" s="34"/>
      <c r="W522" s="35" t="s">
        <v>69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834</v>
      </c>
      <c r="B523" s="54" t="s">
        <v>835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786" t="s">
        <v>836</v>
      </c>
      <c r="Q523" s="678"/>
      <c r="R523" s="678"/>
      <c r="S523" s="678"/>
      <c r="T523" s="679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838</v>
      </c>
      <c r="B524" s="54" t="s">
        <v>839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827" t="s">
        <v>840</v>
      </c>
      <c r="Q524" s="678"/>
      <c r="R524" s="678"/>
      <c r="S524" s="678"/>
      <c r="T524" s="679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841</v>
      </c>
      <c r="B525" s="54" t="s">
        <v>842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961" t="s">
        <v>843</v>
      </c>
      <c r="Q525" s="678"/>
      <c r="R525" s="678"/>
      <c r="S525" s="678"/>
      <c r="T525" s="679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80</v>
      </c>
      <c r="Q526" s="688"/>
      <c r="R526" s="688"/>
      <c r="S526" s="688"/>
      <c r="T526" s="688"/>
      <c r="U526" s="688"/>
      <c r="V526" s="689"/>
      <c r="W526" s="37" t="s">
        <v>81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80</v>
      </c>
      <c r="Q527" s="688"/>
      <c r="R527" s="688"/>
      <c r="S527" s="688"/>
      <c r="T527" s="688"/>
      <c r="U527" s="688"/>
      <c r="V527" s="689"/>
      <c r="W527" s="37" t="s">
        <v>69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133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844</v>
      </c>
      <c r="B529" s="54" t="s">
        <v>845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817" t="s">
        <v>846</v>
      </c>
      <c r="Q529" s="678"/>
      <c r="R529" s="678"/>
      <c r="S529" s="678"/>
      <c r="T529" s="679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844</v>
      </c>
      <c r="B530" s="54" t="s">
        <v>848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929" t="s">
        <v>849</v>
      </c>
      <c r="Q530" s="678"/>
      <c r="R530" s="678"/>
      <c r="S530" s="678"/>
      <c r="T530" s="679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851</v>
      </c>
      <c r="B531" s="54" t="s">
        <v>852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709" t="s">
        <v>853</v>
      </c>
      <c r="Q531" s="678"/>
      <c r="R531" s="678"/>
      <c r="S531" s="678"/>
      <c r="T531" s="679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854</v>
      </c>
      <c r="B532" s="54" t="s">
        <v>855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902" t="s">
        <v>856</v>
      </c>
      <c r="Q532" s="678"/>
      <c r="R532" s="678"/>
      <c r="S532" s="678"/>
      <c r="T532" s="679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858</v>
      </c>
      <c r="B533" s="54" t="s">
        <v>859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908" t="s">
        <v>860</v>
      </c>
      <c r="Q533" s="678"/>
      <c r="R533" s="678"/>
      <c r="S533" s="678"/>
      <c r="T533" s="679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80</v>
      </c>
      <c r="Q534" s="688"/>
      <c r="R534" s="688"/>
      <c r="S534" s="688"/>
      <c r="T534" s="688"/>
      <c r="U534" s="688"/>
      <c r="V534" s="689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80</v>
      </c>
      <c r="Q535" s="688"/>
      <c r="R535" s="688"/>
      <c r="S535" s="688"/>
      <c r="T535" s="688"/>
      <c r="U535" s="688"/>
      <c r="V535" s="689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144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861</v>
      </c>
      <c r="B537" s="54" t="s">
        <v>862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793" t="s">
        <v>863</v>
      </c>
      <c r="Q537" s="678"/>
      <c r="R537" s="678"/>
      <c r="S537" s="678"/>
      <c r="T537" s="679"/>
      <c r="U537" s="34"/>
      <c r="V537" s="34"/>
      <c r="W537" s="35" t="s">
        <v>69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865</v>
      </c>
      <c r="B538" s="54" t="s">
        <v>866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95" t="s">
        <v>867</v>
      </c>
      <c r="Q538" s="678"/>
      <c r="R538" s="678"/>
      <c r="S538" s="678"/>
      <c r="T538" s="679"/>
      <c r="U538" s="34"/>
      <c r="V538" s="34"/>
      <c r="W538" s="35" t="s">
        <v>69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869</v>
      </c>
      <c r="B539" s="54" t="s">
        <v>870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749" t="s">
        <v>871</v>
      </c>
      <c r="Q539" s="678"/>
      <c r="R539" s="678"/>
      <c r="S539" s="678"/>
      <c r="T539" s="679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873</v>
      </c>
      <c r="B540" s="54" t="s">
        <v>874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99" t="s">
        <v>875</v>
      </c>
      <c r="Q540" s="678"/>
      <c r="R540" s="678"/>
      <c r="S540" s="678"/>
      <c r="T540" s="679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877</v>
      </c>
      <c r="B541" s="54" t="s">
        <v>878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942" t="s">
        <v>879</v>
      </c>
      <c r="Q541" s="678"/>
      <c r="R541" s="678"/>
      <c r="S541" s="678"/>
      <c r="T541" s="679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881</v>
      </c>
      <c r="B542" s="54" t="s">
        <v>882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147</v>
      </c>
      <c r="L542" s="32"/>
      <c r="M542" s="33" t="s">
        <v>68</v>
      </c>
      <c r="N542" s="33"/>
      <c r="O542" s="32">
        <v>40</v>
      </c>
      <c r="P542" s="725" t="s">
        <v>883</v>
      </c>
      <c r="Q542" s="678"/>
      <c r="R542" s="678"/>
      <c r="S542" s="678"/>
      <c r="T542" s="679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884</v>
      </c>
      <c r="B543" s="54" t="s">
        <v>885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147</v>
      </c>
      <c r="L543" s="32"/>
      <c r="M543" s="33" t="s">
        <v>68</v>
      </c>
      <c r="N543" s="33"/>
      <c r="O543" s="32">
        <v>40</v>
      </c>
      <c r="P543" s="791" t="s">
        <v>886</v>
      </c>
      <c r="Q543" s="678"/>
      <c r="R543" s="678"/>
      <c r="S543" s="678"/>
      <c r="T543" s="679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80</v>
      </c>
      <c r="Q544" s="688"/>
      <c r="R544" s="688"/>
      <c r="S544" s="688"/>
      <c r="T544" s="688"/>
      <c r="U544" s="688"/>
      <c r="V544" s="689"/>
      <c r="W544" s="37" t="s">
        <v>81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80</v>
      </c>
      <c r="Q545" s="688"/>
      <c r="R545" s="688"/>
      <c r="S545" s="688"/>
      <c r="T545" s="688"/>
      <c r="U545" s="688"/>
      <c r="V545" s="689"/>
      <c r="W545" s="37" t="s">
        <v>69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64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887</v>
      </c>
      <c r="B547" s="54" t="s">
        <v>888</v>
      </c>
      <c r="C547" s="31">
        <v>4301051887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45</v>
      </c>
      <c r="P547" s="981" t="s">
        <v>889</v>
      </c>
      <c r="Q547" s="678"/>
      <c r="R547" s="678"/>
      <c r="S547" s="678"/>
      <c r="T547" s="679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887</v>
      </c>
      <c r="B548" s="54" t="s">
        <v>891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93</v>
      </c>
      <c r="L548" s="32"/>
      <c r="M548" s="33" t="s">
        <v>129</v>
      </c>
      <c r="N548" s="33"/>
      <c r="O548" s="32">
        <v>45</v>
      </c>
      <c r="P548" s="785" t="s">
        <v>889</v>
      </c>
      <c r="Q548" s="678"/>
      <c r="R548" s="678"/>
      <c r="S548" s="678"/>
      <c r="T548" s="679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887</v>
      </c>
      <c r="B549" s="54" t="s">
        <v>892</v>
      </c>
      <c r="C549" s="31">
        <v>4301051746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93</v>
      </c>
      <c r="L549" s="32"/>
      <c r="M549" s="33" t="s">
        <v>103</v>
      </c>
      <c r="N549" s="33"/>
      <c r="O549" s="32">
        <v>40</v>
      </c>
      <c r="P549" s="700" t="s">
        <v>893</v>
      </c>
      <c r="Q549" s="678"/>
      <c r="R549" s="678"/>
      <c r="S549" s="678"/>
      <c r="T549" s="679"/>
      <c r="U549" s="34"/>
      <c r="V549" s="34"/>
      <c r="W549" s="35" t="s">
        <v>69</v>
      </c>
      <c r="X549" s="669">
        <v>500</v>
      </c>
      <c r="Y549" s="670">
        <f t="shared" si="88"/>
        <v>507</v>
      </c>
      <c r="Z549" s="36">
        <f>IFERROR(IF(Y549=0,"",ROUNDUP(Y549/H549,0)*0.01898),"")</f>
        <v>1.2337</v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533.26923076923083</v>
      </c>
      <c r="BN549" s="64">
        <f t="shared" si="90"/>
        <v>540.73500000000001</v>
      </c>
      <c r="BO549" s="64">
        <f t="shared" si="91"/>
        <v>1.0016025641025641</v>
      </c>
      <c r="BP549" s="64">
        <f t="shared" si="92"/>
        <v>1.015625</v>
      </c>
    </row>
    <row r="550" spans="1:68" ht="27" hidden="1" customHeight="1" x14ac:dyDescent="0.25">
      <c r="A550" s="54" t="s">
        <v>894</v>
      </c>
      <c r="B550" s="54" t="s">
        <v>895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738" t="s">
        <v>896</v>
      </c>
      <c r="Q550" s="678"/>
      <c r="R550" s="678"/>
      <c r="S550" s="678"/>
      <c r="T550" s="679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898</v>
      </c>
      <c r="B551" s="54" t="s">
        <v>899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129</v>
      </c>
      <c r="N551" s="33"/>
      <c r="O551" s="32">
        <v>45</v>
      </c>
      <c r="P551" s="970" t="s">
        <v>900</v>
      </c>
      <c r="Q551" s="678"/>
      <c r="R551" s="678"/>
      <c r="S551" s="678"/>
      <c r="T551" s="679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901</v>
      </c>
      <c r="B552" s="54" t="s">
        <v>902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129</v>
      </c>
      <c r="N552" s="33"/>
      <c r="O552" s="32">
        <v>45</v>
      </c>
      <c r="P552" s="720" t="s">
        <v>903</v>
      </c>
      <c r="Q552" s="678"/>
      <c r="R552" s="678"/>
      <c r="S552" s="678"/>
      <c r="T552" s="679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80</v>
      </c>
      <c r="Q553" s="688"/>
      <c r="R553" s="688"/>
      <c r="S553" s="688"/>
      <c r="T553" s="688"/>
      <c r="U553" s="688"/>
      <c r="V553" s="689"/>
      <c r="W553" s="37" t="s">
        <v>81</v>
      </c>
      <c r="X553" s="671">
        <f>IFERROR(X547/H547,"0")+IFERROR(X548/H548,"0")+IFERROR(X549/H549,"0")+IFERROR(X550/H550,"0")+IFERROR(X551/H551,"0")+IFERROR(X552/H552,"0")</f>
        <v>64.102564102564102</v>
      </c>
      <c r="Y553" s="671">
        <f>IFERROR(Y547/H547,"0")+IFERROR(Y548/H548,"0")+IFERROR(Y549/H549,"0")+IFERROR(Y550/H550,"0")+IFERROR(Y551/H551,"0")+IFERROR(Y552/H552,"0")</f>
        <v>65</v>
      </c>
      <c r="Z553" s="671">
        <f>IFERROR(IF(Z547="",0,Z547),"0")+IFERROR(IF(Z548="",0,Z548),"0")+IFERROR(IF(Z549="",0,Z549),"0")+IFERROR(IF(Z550="",0,Z550),"0")+IFERROR(IF(Z551="",0,Z551),"0")+IFERROR(IF(Z552="",0,Z552),"0")</f>
        <v>1.2337</v>
      </c>
      <c r="AA553" s="672"/>
      <c r="AB553" s="672"/>
      <c r="AC553" s="672"/>
    </row>
    <row r="554" spans="1:68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80</v>
      </c>
      <c r="Q554" s="688"/>
      <c r="R554" s="688"/>
      <c r="S554" s="688"/>
      <c r="T554" s="688"/>
      <c r="U554" s="688"/>
      <c r="V554" s="689"/>
      <c r="W554" s="37" t="s">
        <v>69</v>
      </c>
      <c r="X554" s="671">
        <f>IFERROR(SUM(X547:X552),"0")</f>
        <v>500</v>
      </c>
      <c r="Y554" s="671">
        <f>IFERROR(SUM(Y547:Y552),"0")</f>
        <v>507</v>
      </c>
      <c r="Z554" s="37"/>
      <c r="AA554" s="672"/>
      <c r="AB554" s="672"/>
      <c r="AC554" s="672"/>
    </row>
    <row r="555" spans="1:68" ht="14.25" hidden="1" customHeight="1" x14ac:dyDescent="0.25">
      <c r="A555" s="675" t="s">
        <v>170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904</v>
      </c>
      <c r="B556" s="54" t="s">
        <v>905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875" t="s">
        <v>906</v>
      </c>
      <c r="Q556" s="678"/>
      <c r="R556" s="678"/>
      <c r="S556" s="678"/>
      <c r="T556" s="679"/>
      <c r="U556" s="34"/>
      <c r="V556" s="34"/>
      <c r="W556" s="35" t="s">
        <v>69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904</v>
      </c>
      <c r="B557" s="54" t="s">
        <v>908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93</v>
      </c>
      <c r="L557" s="32"/>
      <c r="M557" s="33" t="s">
        <v>129</v>
      </c>
      <c r="N557" s="33"/>
      <c r="O557" s="32">
        <v>40</v>
      </c>
      <c r="P557" s="976" t="s">
        <v>909</v>
      </c>
      <c r="Q557" s="678"/>
      <c r="R557" s="678"/>
      <c r="S557" s="678"/>
      <c r="T557" s="679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904</v>
      </c>
      <c r="B558" s="54" t="s">
        <v>910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93</v>
      </c>
      <c r="L558" s="32"/>
      <c r="M558" s="33" t="s">
        <v>103</v>
      </c>
      <c r="N558" s="33"/>
      <c r="O558" s="32">
        <v>40</v>
      </c>
      <c r="P558" s="866" t="s">
        <v>911</v>
      </c>
      <c r="Q558" s="678"/>
      <c r="R558" s="678"/>
      <c r="S558" s="678"/>
      <c r="T558" s="679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912</v>
      </c>
      <c r="B559" s="54" t="s">
        <v>913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904" t="s">
        <v>914</v>
      </c>
      <c r="Q559" s="678"/>
      <c r="R559" s="678"/>
      <c r="S559" s="678"/>
      <c r="T559" s="679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912</v>
      </c>
      <c r="B560" s="54" t="s">
        <v>916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93</v>
      </c>
      <c r="L560" s="32"/>
      <c r="M560" s="33" t="s">
        <v>129</v>
      </c>
      <c r="N560" s="33"/>
      <c r="O560" s="32">
        <v>40</v>
      </c>
      <c r="P560" s="931" t="s">
        <v>917</v>
      </c>
      <c r="Q560" s="678"/>
      <c r="R560" s="678"/>
      <c r="S560" s="678"/>
      <c r="T560" s="679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912</v>
      </c>
      <c r="B561" s="54" t="s">
        <v>918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93</v>
      </c>
      <c r="L561" s="32"/>
      <c r="M561" s="33" t="s">
        <v>103</v>
      </c>
      <c r="N561" s="33"/>
      <c r="O561" s="32">
        <v>40</v>
      </c>
      <c r="P561" s="890" t="s">
        <v>919</v>
      </c>
      <c r="Q561" s="678"/>
      <c r="R561" s="678"/>
      <c r="S561" s="678"/>
      <c r="T561" s="679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80</v>
      </c>
      <c r="Q562" s="688"/>
      <c r="R562" s="688"/>
      <c r="S562" s="688"/>
      <c r="T562" s="688"/>
      <c r="U562" s="688"/>
      <c r="V562" s="689"/>
      <c r="W562" s="37" t="s">
        <v>81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80</v>
      </c>
      <c r="Q563" s="688"/>
      <c r="R563" s="688"/>
      <c r="S563" s="688"/>
      <c r="T563" s="688"/>
      <c r="U563" s="688"/>
      <c r="V563" s="689"/>
      <c r="W563" s="37" t="s">
        <v>69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920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90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921</v>
      </c>
      <c r="B566" s="54" t="s">
        <v>922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915" t="s">
        <v>923</v>
      </c>
      <c r="Q566" s="678"/>
      <c r="R566" s="678"/>
      <c r="S566" s="678"/>
      <c r="T566" s="679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925</v>
      </c>
      <c r="B567" s="54" t="s">
        <v>926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954" t="s">
        <v>927</v>
      </c>
      <c r="Q567" s="678"/>
      <c r="R567" s="678"/>
      <c r="S567" s="678"/>
      <c r="T567" s="679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80</v>
      </c>
      <c r="Q568" s="688"/>
      <c r="R568" s="688"/>
      <c r="S568" s="688"/>
      <c r="T568" s="688"/>
      <c r="U568" s="688"/>
      <c r="V568" s="689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80</v>
      </c>
      <c r="Q569" s="688"/>
      <c r="R569" s="688"/>
      <c r="S569" s="688"/>
      <c r="T569" s="688"/>
      <c r="U569" s="688"/>
      <c r="V569" s="689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133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929</v>
      </c>
      <c r="B571" s="54" t="s">
        <v>930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726" t="s">
        <v>931</v>
      </c>
      <c r="Q571" s="678"/>
      <c r="R571" s="678"/>
      <c r="S571" s="678"/>
      <c r="T571" s="679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80</v>
      </c>
      <c r="Q572" s="688"/>
      <c r="R572" s="688"/>
      <c r="S572" s="688"/>
      <c r="T572" s="688"/>
      <c r="U572" s="688"/>
      <c r="V572" s="689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80</v>
      </c>
      <c r="Q573" s="688"/>
      <c r="R573" s="688"/>
      <c r="S573" s="688"/>
      <c r="T573" s="688"/>
      <c r="U573" s="688"/>
      <c r="V573" s="689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144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933</v>
      </c>
      <c r="B575" s="54" t="s">
        <v>934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979" t="s">
        <v>935</v>
      </c>
      <c r="Q575" s="678"/>
      <c r="R575" s="678"/>
      <c r="S575" s="678"/>
      <c r="T575" s="679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80</v>
      </c>
      <c r="Q576" s="688"/>
      <c r="R576" s="688"/>
      <c r="S576" s="688"/>
      <c r="T576" s="688"/>
      <c r="U576" s="688"/>
      <c r="V576" s="689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80</v>
      </c>
      <c r="Q577" s="688"/>
      <c r="R577" s="688"/>
      <c r="S577" s="688"/>
      <c r="T577" s="688"/>
      <c r="U577" s="688"/>
      <c r="V577" s="689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937</v>
      </c>
      <c r="Q578" s="769"/>
      <c r="R578" s="769"/>
      <c r="S578" s="769"/>
      <c r="T578" s="769"/>
      <c r="U578" s="769"/>
      <c r="V578" s="770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17066.099999999999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17236.600000000002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938</v>
      </c>
      <c r="Q579" s="769"/>
      <c r="R579" s="769"/>
      <c r="S579" s="769"/>
      <c r="T579" s="769"/>
      <c r="U579" s="769"/>
      <c r="V579" s="770"/>
      <c r="W579" s="37" t="s">
        <v>69</v>
      </c>
      <c r="X579" s="671">
        <f>IFERROR(SUM(BM22:BM575),"0")</f>
        <v>18142.623770912993</v>
      </c>
      <c r="Y579" s="671">
        <f>IFERROR(SUM(BN22:BN575),"0")</f>
        <v>18322.489999999998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939</v>
      </c>
      <c r="Q580" s="769"/>
      <c r="R580" s="769"/>
      <c r="S580" s="769"/>
      <c r="T580" s="769"/>
      <c r="U580" s="769"/>
      <c r="V580" s="770"/>
      <c r="W580" s="37" t="s">
        <v>940</v>
      </c>
      <c r="X580" s="38">
        <f>ROUNDUP(SUM(BO22:BO575),0)</f>
        <v>32</v>
      </c>
      <c r="Y580" s="38">
        <f>ROUNDUP(SUM(BP22:BP575),0)</f>
        <v>32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941</v>
      </c>
      <c r="Q581" s="769"/>
      <c r="R581" s="769"/>
      <c r="S581" s="769"/>
      <c r="T581" s="769"/>
      <c r="U581" s="769"/>
      <c r="V581" s="770"/>
      <c r="W581" s="37" t="s">
        <v>69</v>
      </c>
      <c r="X581" s="671">
        <f>GrossWeightTotal+PalletQtyTotal*25</f>
        <v>18942.623770912993</v>
      </c>
      <c r="Y581" s="671">
        <f>GrossWeightTotalR+PalletQtyTotalR*25</f>
        <v>19122.489999999998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942</v>
      </c>
      <c r="Q582" s="769"/>
      <c r="R582" s="769"/>
      <c r="S582" s="769"/>
      <c r="T582" s="769"/>
      <c r="U582" s="769"/>
      <c r="V582" s="770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4027.0074494471046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4056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943</v>
      </c>
      <c r="Q583" s="769"/>
      <c r="R583" s="769"/>
      <c r="S583" s="769"/>
      <c r="T583" s="769"/>
      <c r="U583" s="769"/>
      <c r="V583" s="770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36.617010000000008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6" t="s">
        <v>63</v>
      </c>
      <c r="C585" s="682" t="s">
        <v>88</v>
      </c>
      <c r="D585" s="812"/>
      <c r="E585" s="812"/>
      <c r="F585" s="812"/>
      <c r="G585" s="812"/>
      <c r="H585" s="813"/>
      <c r="I585" s="682" t="s">
        <v>286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565</v>
      </c>
      <c r="W585" s="813"/>
      <c r="X585" s="682" t="s">
        <v>646</v>
      </c>
      <c r="Y585" s="812"/>
      <c r="Z585" s="812"/>
      <c r="AA585" s="813"/>
      <c r="AB585" s="666" t="s">
        <v>721</v>
      </c>
      <c r="AC585" s="682" t="s">
        <v>821</v>
      </c>
      <c r="AD585" s="813"/>
      <c r="AF585" s="667"/>
    </row>
    <row r="586" spans="1:32" ht="14.25" customHeight="1" thickTop="1" x14ac:dyDescent="0.2">
      <c r="A586" s="879" t="s">
        <v>946</v>
      </c>
      <c r="B586" s="682" t="s">
        <v>63</v>
      </c>
      <c r="C586" s="682" t="s">
        <v>89</v>
      </c>
      <c r="D586" s="682" t="s">
        <v>112</v>
      </c>
      <c r="E586" s="682" t="s">
        <v>178</v>
      </c>
      <c r="F586" s="682" t="s">
        <v>209</v>
      </c>
      <c r="G586" s="682" t="s">
        <v>254</v>
      </c>
      <c r="H586" s="682" t="s">
        <v>88</v>
      </c>
      <c r="I586" s="682" t="s">
        <v>287</v>
      </c>
      <c r="J586" s="682" t="s">
        <v>315</v>
      </c>
      <c r="K586" s="682" t="s">
        <v>376</v>
      </c>
      <c r="L586" s="682" t="s">
        <v>401</v>
      </c>
      <c r="M586" s="682" t="s">
        <v>419</v>
      </c>
      <c r="N586" s="667"/>
      <c r="O586" s="682" t="s">
        <v>423</v>
      </c>
      <c r="P586" s="682" t="s">
        <v>432</v>
      </c>
      <c r="Q586" s="682" t="s">
        <v>448</v>
      </c>
      <c r="R586" s="682" t="s">
        <v>458</v>
      </c>
      <c r="S586" s="682" t="s">
        <v>465</v>
      </c>
      <c r="T586" s="682" t="s">
        <v>473</v>
      </c>
      <c r="U586" s="682" t="s">
        <v>552</v>
      </c>
      <c r="V586" s="682" t="s">
        <v>566</v>
      </c>
      <c r="W586" s="682" t="s">
        <v>607</v>
      </c>
      <c r="X586" s="682" t="s">
        <v>647</v>
      </c>
      <c r="Y586" s="682" t="s">
        <v>686</v>
      </c>
      <c r="Z586" s="682" t="s">
        <v>706</v>
      </c>
      <c r="AA586" s="682" t="s">
        <v>714</v>
      </c>
      <c r="AB586" s="682" t="s">
        <v>721</v>
      </c>
      <c r="AC586" s="682" t="s">
        <v>821</v>
      </c>
      <c r="AD586" s="682" t="s">
        <v>920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348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1034.4000000000001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1252.2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1825.5600000000002</v>
      </c>
      <c r="G588" s="46">
        <f>IFERROR(Y137*1,"0")+IFERROR(Y138*1,"0")+IFERROR(Y142*1,"0")+IFERROR(Y143*1,"0")+IFERROR(Y147*1,"0")+IFERROR(Y148*1,"0")</f>
        <v>172.79999999999998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684.6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2446.5</v>
      </c>
      <c r="K588" s="46">
        <f>IFERROR(Y227*1,"0")+IFERROR(Y228*1,"0")+IFERROR(Y229*1,"0")+IFERROR(Y230*1,"0")+IFERROR(Y231*1,"0")+IFERROR(Y232*1,"0")+IFERROR(Y233*1,"0")+IFERROR(Y234*1,"0")+IFERROR(Y238*1,"0")+IFERROR(Y239*1,"0")</f>
        <v>196.39999999999998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441.6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245.70000000000002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736.7</v>
      </c>
      <c r="U588" s="46">
        <f>IFERROR(Y349*1,"0")+IFERROR(Y353*1,"0")+IFERROR(Y354*1,"0")+IFERROR(Y355*1,"0")</f>
        <v>1205.4000000000001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4533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96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153.60000000000002</v>
      </c>
      <c r="Y588" s="46">
        <f>IFERROR(Y438*1,"0")+IFERROR(Y439*1,"0")+IFERROR(Y443*1,"0")+IFERROR(Y444*1,"0")+IFERROR(Y445*1,"0")+IFERROR(Y446*1,"0")</f>
        <v>10.5</v>
      </c>
      <c r="Z588" s="46">
        <f>IFERROR(Y451*1,"0")+IFERROR(Y452*1,"0")</f>
        <v>6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1340.64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507</v>
      </c>
      <c r="AD588" s="46">
        <f>IFERROR(Y566*1,"0")+IFERROR(Y567*1,"0")+IFERROR(Y571*1,"0")+IFERROR(Y575*1,"0")</f>
        <v>0</v>
      </c>
      <c r="AF588" s="667"/>
    </row>
  </sheetData>
  <sheetProtection algorithmName="SHA-512" hashValue="h3BAZnVG8JIamEMo3OQTHclubg5WLtmik2lm8IVAYrRttHHv+vtFsG1bv0wrZBjKKLAv19r56QZtTv1gndl6yQ==" saltValue="Uz/gZKbt/xNvgEi4Tj71lg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15,00"/>
        <filter val="1 190,00"/>
        <filter val="1 400,00"/>
        <filter val="1 500,00"/>
        <filter val="1 508,00"/>
        <filter val="1,19"/>
        <filter val="10,00"/>
        <filter val="10,50"/>
        <filter val="100,00"/>
        <filter val="102,00"/>
        <filter val="107,78"/>
        <filter val="110,00"/>
        <filter val="116,67"/>
        <filter val="12,00"/>
        <filter val="120,00"/>
        <filter val="137,41"/>
        <filter val="140,00"/>
        <filter val="15,00"/>
        <filter val="150,00"/>
        <filter val="157,50"/>
        <filter val="16,67"/>
        <filter val="160,00"/>
        <filter val="165,23"/>
        <filter val="168,00"/>
        <filter val="17 066,10"/>
        <filter val="17,50"/>
        <filter val="171,43"/>
        <filter val="175,00"/>
        <filter val="18 142,62"/>
        <filter val="18 942,62"/>
        <filter val="18,00"/>
        <filter val="18,75"/>
        <filter val="180,00"/>
        <filter val="182,00"/>
        <filter val="183,33"/>
        <filter val="198,67"/>
        <filter val="2 960,00"/>
        <filter val="20,00"/>
        <filter val="200,00"/>
        <filter val="220,00"/>
        <filter val="225,00"/>
        <filter val="240,00"/>
        <filter val="245,00"/>
        <filter val="25,00"/>
        <filter val="250,00"/>
        <filter val="269,07"/>
        <filter val="28,41"/>
        <filter val="280,00"/>
        <filter val="292,86"/>
        <filter val="298,81"/>
        <filter val="30,00"/>
        <filter val="30,76"/>
        <filter val="300,00"/>
        <filter val="305,00"/>
        <filter val="32"/>
        <filter val="32,00"/>
        <filter val="33,00"/>
        <filter val="33,33"/>
        <filter val="340,00"/>
        <filter val="360,00"/>
        <filter val="370,00"/>
        <filter val="39,60"/>
        <filter val="4 027,01"/>
        <filter val="4,44"/>
        <filter val="4,76"/>
        <filter val="40,00"/>
        <filter val="405,00"/>
        <filter val="41,67"/>
        <filter val="426,00"/>
        <filter val="440,00"/>
        <filter val="45,00"/>
        <filter val="48,00"/>
        <filter val="490,00"/>
        <filter val="5,00"/>
        <filter val="500,00"/>
        <filter val="52,00"/>
        <filter val="52,50"/>
        <filter val="522,99"/>
        <filter val="55,77"/>
        <filter val="566,67"/>
        <filter val="585,00"/>
        <filter val="6,00"/>
        <filter val="6,67"/>
        <filter val="60,00"/>
        <filter val="64,10"/>
        <filter val="66,00"/>
        <filter val="660,00"/>
        <filter val="665,00"/>
        <filter val="677,50"/>
        <filter val="68,52"/>
        <filter val="69,26"/>
        <filter val="7,50"/>
        <filter val="70,00"/>
        <filter val="700,00"/>
        <filter val="738,00"/>
        <filter val="8,00"/>
        <filter val="80,00"/>
        <filter val="800,00"/>
        <filter val="85,00"/>
        <filter val="90,00"/>
        <filter val="90,74"/>
        <filter val="900,00"/>
        <filter val="93,79"/>
        <filter val="931,00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49 X54 X61 X89 X124 X269 X362 X364 X367 X374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5" xr:uid="{00000000-0002-0000-0000-000012000000}">
      <formula1>IF(AK305&gt;0,OR(X305=0,AND(IF(X305-AK305&gt;=0,TRUE,FALSE),X305&gt;0,IF(X305/(H305*K305)=ROUND(X305/(H305*K305),0),TRUE,FALSE))),FALSE)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ebzcapnhGrF/wI1rB3AN+C8+7aIxpimJNadfiq8OBafTGub+Iiigjwjl2LIH4ydGYvnPW5PjDfGbjnpU4GzkFQ==" saltValue="vhChmf0J4dx26pBJufxx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2025-04-02T11:57:21Z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