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A5344A-BC48-4588-A452-57EA34B867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AD588" i="1" s="1"/>
  <c r="X563" i="1"/>
  <c r="X562" i="1"/>
  <c r="BO561" i="1"/>
  <c r="BM561" i="1"/>
  <c r="Y561" i="1"/>
  <c r="BO560" i="1"/>
  <c r="BM560" i="1"/>
  <c r="Y560" i="1"/>
  <c r="BN560" i="1" s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N556" i="1" s="1"/>
  <c r="X554" i="1"/>
  <c r="X553" i="1"/>
  <c r="BO552" i="1"/>
  <c r="BM552" i="1"/>
  <c r="Y552" i="1"/>
  <c r="BP552" i="1" s="1"/>
  <c r="BO551" i="1"/>
  <c r="BM551" i="1"/>
  <c r="Y551" i="1"/>
  <c r="BN551" i="1" s="1"/>
  <c r="BO550" i="1"/>
  <c r="BM550" i="1"/>
  <c r="Y550" i="1"/>
  <c r="BP550" i="1" s="1"/>
  <c r="BO549" i="1"/>
  <c r="BM549" i="1"/>
  <c r="Y549" i="1"/>
  <c r="BN549" i="1" s="1"/>
  <c r="BO548" i="1"/>
  <c r="BM548" i="1"/>
  <c r="Y548" i="1"/>
  <c r="BP548" i="1" s="1"/>
  <c r="BO547" i="1"/>
  <c r="BM547" i="1"/>
  <c r="Y547" i="1"/>
  <c r="X545" i="1"/>
  <c r="X544" i="1"/>
  <c r="BO543" i="1"/>
  <c r="BM543" i="1"/>
  <c r="Y543" i="1"/>
  <c r="BN543" i="1" s="1"/>
  <c r="BO542" i="1"/>
  <c r="BM542" i="1"/>
  <c r="Y542" i="1"/>
  <c r="BO541" i="1"/>
  <c r="BM541" i="1"/>
  <c r="Y541" i="1"/>
  <c r="BP540" i="1"/>
  <c r="BO540" i="1"/>
  <c r="BN540" i="1"/>
  <c r="BM540" i="1"/>
  <c r="Z540" i="1"/>
  <c r="Y540" i="1"/>
  <c r="BO539" i="1"/>
  <c r="BM539" i="1"/>
  <c r="Y539" i="1"/>
  <c r="BN539" i="1" s="1"/>
  <c r="BO538" i="1"/>
  <c r="BM538" i="1"/>
  <c r="Y538" i="1"/>
  <c r="BO537" i="1"/>
  <c r="BM537" i="1"/>
  <c r="Y537" i="1"/>
  <c r="X535" i="1"/>
  <c r="X534" i="1"/>
  <c r="BO533" i="1"/>
  <c r="BM533" i="1"/>
  <c r="Y533" i="1"/>
  <c r="BP533" i="1" s="1"/>
  <c r="BO532" i="1"/>
  <c r="BM532" i="1"/>
  <c r="Y532" i="1"/>
  <c r="BP532" i="1" s="1"/>
  <c r="BO531" i="1"/>
  <c r="BM531" i="1"/>
  <c r="Y531" i="1"/>
  <c r="BP531" i="1" s="1"/>
  <c r="BO530" i="1"/>
  <c r="BM530" i="1"/>
  <c r="Z530" i="1"/>
  <c r="Y530" i="1"/>
  <c r="BN530" i="1" s="1"/>
  <c r="BO529" i="1"/>
  <c r="BM529" i="1"/>
  <c r="Y529" i="1"/>
  <c r="BP529" i="1" s="1"/>
  <c r="X527" i="1"/>
  <c r="X526" i="1"/>
  <c r="BO525" i="1"/>
  <c r="BM525" i="1"/>
  <c r="Y525" i="1"/>
  <c r="BO524" i="1"/>
  <c r="BM524" i="1"/>
  <c r="Y524" i="1"/>
  <c r="BN524" i="1" s="1"/>
  <c r="BP523" i="1"/>
  <c r="BO523" i="1"/>
  <c r="BN523" i="1"/>
  <c r="BM523" i="1"/>
  <c r="Z523" i="1"/>
  <c r="Y523" i="1"/>
  <c r="BO522" i="1"/>
  <c r="BM522" i="1"/>
  <c r="Y522" i="1"/>
  <c r="BO521" i="1"/>
  <c r="BM521" i="1"/>
  <c r="Y521" i="1"/>
  <c r="BO520" i="1"/>
  <c r="BM520" i="1"/>
  <c r="Y520" i="1"/>
  <c r="BN520" i="1" s="1"/>
  <c r="X516" i="1"/>
  <c r="X515" i="1"/>
  <c r="BO514" i="1"/>
  <c r="BM514" i="1"/>
  <c r="Y514" i="1"/>
  <c r="BP514" i="1" s="1"/>
  <c r="BO513" i="1"/>
  <c r="BM513" i="1"/>
  <c r="Y513" i="1"/>
  <c r="BN513" i="1" s="1"/>
  <c r="P513" i="1"/>
  <c r="X511" i="1"/>
  <c r="X510" i="1"/>
  <c r="BO509" i="1"/>
  <c r="BM509" i="1"/>
  <c r="Y509" i="1"/>
  <c r="P509" i="1"/>
  <c r="BO508" i="1"/>
  <c r="BM508" i="1"/>
  <c r="Y508" i="1"/>
  <c r="BN508" i="1" s="1"/>
  <c r="P508" i="1"/>
  <c r="BO507" i="1"/>
  <c r="BM507" i="1"/>
  <c r="Y507" i="1"/>
  <c r="BN507" i="1" s="1"/>
  <c r="P507" i="1"/>
  <c r="X505" i="1"/>
  <c r="X504" i="1"/>
  <c r="BO503" i="1"/>
  <c r="BM503" i="1"/>
  <c r="Y503" i="1"/>
  <c r="BP503" i="1" s="1"/>
  <c r="P503" i="1"/>
  <c r="BP502" i="1"/>
  <c r="BO502" i="1"/>
  <c r="BN502" i="1"/>
  <c r="BM502" i="1"/>
  <c r="Z502" i="1"/>
  <c r="Y502" i="1"/>
  <c r="BO501" i="1"/>
  <c r="BM501" i="1"/>
  <c r="Y501" i="1"/>
  <c r="BN501" i="1" s="1"/>
  <c r="P501" i="1"/>
  <c r="BO500" i="1"/>
  <c r="BM500" i="1"/>
  <c r="Y500" i="1"/>
  <c r="BP500" i="1" s="1"/>
  <c r="BO499" i="1"/>
  <c r="BM499" i="1"/>
  <c r="Y499" i="1"/>
  <c r="BP499" i="1" s="1"/>
  <c r="P499" i="1"/>
  <c r="BO498" i="1"/>
  <c r="BM498" i="1"/>
  <c r="Y498" i="1"/>
  <c r="BN498" i="1" s="1"/>
  <c r="BO497" i="1"/>
  <c r="BM497" i="1"/>
  <c r="Y497" i="1"/>
  <c r="P497" i="1"/>
  <c r="BO496" i="1"/>
  <c r="BM496" i="1"/>
  <c r="Z496" i="1"/>
  <c r="Y496" i="1"/>
  <c r="BN496" i="1" s="1"/>
  <c r="BO495" i="1"/>
  <c r="BM495" i="1"/>
  <c r="Y495" i="1"/>
  <c r="BP495" i="1" s="1"/>
  <c r="BO494" i="1"/>
  <c r="BM494" i="1"/>
  <c r="Y494" i="1"/>
  <c r="BO493" i="1"/>
  <c r="BM493" i="1"/>
  <c r="Y493" i="1"/>
  <c r="BP493" i="1" s="1"/>
  <c r="BO492" i="1"/>
  <c r="BM492" i="1"/>
  <c r="Y492" i="1"/>
  <c r="BP492" i="1" s="1"/>
  <c r="X490" i="1"/>
  <c r="X489" i="1"/>
  <c r="BO488" i="1"/>
  <c r="BM488" i="1"/>
  <c r="Y488" i="1"/>
  <c r="BP487" i="1"/>
  <c r="BO487" i="1"/>
  <c r="BN487" i="1"/>
  <c r="BM487" i="1"/>
  <c r="Z487" i="1"/>
  <c r="Y487" i="1"/>
  <c r="BO486" i="1"/>
  <c r="BM486" i="1"/>
  <c r="Y486" i="1"/>
  <c r="BN486" i="1" s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Z480" i="1"/>
  <c r="Y480" i="1"/>
  <c r="BN480" i="1" s="1"/>
  <c r="P480" i="1"/>
  <c r="BO479" i="1"/>
  <c r="BM479" i="1"/>
  <c r="Y479" i="1"/>
  <c r="P479" i="1"/>
  <c r="BO478" i="1"/>
  <c r="BM478" i="1"/>
  <c r="Y478" i="1"/>
  <c r="BN478" i="1" s="1"/>
  <c r="BO477" i="1"/>
  <c r="BM477" i="1"/>
  <c r="Y477" i="1"/>
  <c r="BP477" i="1" s="1"/>
  <c r="BO476" i="1"/>
  <c r="BM476" i="1"/>
  <c r="Y476" i="1"/>
  <c r="BO475" i="1"/>
  <c r="BM475" i="1"/>
  <c r="Y475" i="1"/>
  <c r="P475" i="1"/>
  <c r="BO474" i="1"/>
  <c r="BM474" i="1"/>
  <c r="Y474" i="1"/>
  <c r="BN474" i="1" s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BN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O467" i="1"/>
  <c r="BM467" i="1"/>
  <c r="Y467" i="1"/>
  <c r="BN467" i="1" s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Z457" i="1" s="1"/>
  <c r="Z458" i="1" s="1"/>
  <c r="P457" i="1"/>
  <c r="X454" i="1"/>
  <c r="X453" i="1"/>
  <c r="BO452" i="1"/>
  <c r="BM452" i="1"/>
  <c r="Y452" i="1"/>
  <c r="BN452" i="1" s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N445" i="1" s="1"/>
  <c r="BO444" i="1"/>
  <c r="BM444" i="1"/>
  <c r="Y444" i="1"/>
  <c r="BN444" i="1" s="1"/>
  <c r="P444" i="1"/>
  <c r="BO443" i="1"/>
  <c r="BM443" i="1"/>
  <c r="Y443" i="1"/>
  <c r="X441" i="1"/>
  <c r="X440" i="1"/>
  <c r="BO439" i="1"/>
  <c r="BM439" i="1"/>
  <c r="Y439" i="1"/>
  <c r="BN439" i="1" s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BN432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N426" i="1" s="1"/>
  <c r="BO425" i="1"/>
  <c r="BM425" i="1"/>
  <c r="Y425" i="1"/>
  <c r="BP425" i="1" s="1"/>
  <c r="P425" i="1"/>
  <c r="BO424" i="1"/>
  <c r="BM424" i="1"/>
  <c r="Z424" i="1"/>
  <c r="Y424" i="1"/>
  <c r="BN424" i="1" s="1"/>
  <c r="P424" i="1"/>
  <c r="BO423" i="1"/>
  <c r="BM423" i="1"/>
  <c r="Y423" i="1"/>
  <c r="BN423" i="1" s="1"/>
  <c r="P423" i="1"/>
  <c r="BO422" i="1"/>
  <c r="BM422" i="1"/>
  <c r="Y422" i="1"/>
  <c r="BN422" i="1" s="1"/>
  <c r="BP421" i="1"/>
  <c r="BO421" i="1"/>
  <c r="BM421" i="1"/>
  <c r="Y421" i="1"/>
  <c r="P421" i="1"/>
  <c r="BO420" i="1"/>
  <c r="BM420" i="1"/>
  <c r="Y420" i="1"/>
  <c r="BN420" i="1" s="1"/>
  <c r="BO419" i="1"/>
  <c r="BM419" i="1"/>
  <c r="Y419" i="1"/>
  <c r="BP419" i="1" s="1"/>
  <c r="BO418" i="1"/>
  <c r="BM418" i="1"/>
  <c r="Y418" i="1"/>
  <c r="BO417" i="1"/>
  <c r="BM417" i="1"/>
  <c r="Y417" i="1"/>
  <c r="BP417" i="1" s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BN406" i="1" s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BO403" i="1"/>
  <c r="BM403" i="1"/>
  <c r="Y403" i="1"/>
  <c r="BN403" i="1" s="1"/>
  <c r="P403" i="1"/>
  <c r="X401" i="1"/>
  <c r="X400" i="1"/>
  <c r="BO399" i="1"/>
  <c r="BM399" i="1"/>
  <c r="Y399" i="1"/>
  <c r="BN399" i="1" s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Z392" i="1"/>
  <c r="Y392" i="1"/>
  <c r="BN392" i="1" s="1"/>
  <c r="P392" i="1"/>
  <c r="BO391" i="1"/>
  <c r="BM391" i="1"/>
  <c r="Y391" i="1"/>
  <c r="BN391" i="1" s="1"/>
  <c r="P391" i="1"/>
  <c r="BO390" i="1"/>
  <c r="BM390" i="1"/>
  <c r="Y390" i="1"/>
  <c r="BP390" i="1" s="1"/>
  <c r="P390" i="1"/>
  <c r="BO389" i="1"/>
  <c r="BM389" i="1"/>
  <c r="Y389" i="1"/>
  <c r="P389" i="1"/>
  <c r="X386" i="1"/>
  <c r="X385" i="1"/>
  <c r="BP384" i="1"/>
  <c r="BO384" i="1"/>
  <c r="BN384" i="1"/>
  <c r="BM384" i="1"/>
  <c r="Z384" i="1"/>
  <c r="Z385" i="1" s="1"/>
  <c r="Y384" i="1"/>
  <c r="Y385" i="1" s="1"/>
  <c r="X382" i="1"/>
  <c r="X381" i="1"/>
  <c r="BO380" i="1"/>
  <c r="BM380" i="1"/>
  <c r="Y380" i="1"/>
  <c r="BN380" i="1" s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N370" i="1" s="1"/>
  <c r="P370" i="1"/>
  <c r="BO369" i="1"/>
  <c r="BM369" i="1"/>
  <c r="Y369" i="1"/>
  <c r="BN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N366" i="1" s="1"/>
  <c r="P366" i="1"/>
  <c r="BO365" i="1"/>
  <c r="BM365" i="1"/>
  <c r="Y365" i="1"/>
  <c r="BN365" i="1" s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N361" i="1" s="1"/>
  <c r="P361" i="1"/>
  <c r="X357" i="1"/>
  <c r="X356" i="1"/>
  <c r="BO355" i="1"/>
  <c r="BM355" i="1"/>
  <c r="Y355" i="1"/>
  <c r="BN355" i="1" s="1"/>
  <c r="P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Z344" i="1"/>
  <c r="Y344" i="1"/>
  <c r="P344" i="1"/>
  <c r="BO343" i="1"/>
  <c r="BM343" i="1"/>
  <c r="Y343" i="1"/>
  <c r="BN343" i="1" s="1"/>
  <c r="P343" i="1"/>
  <c r="BO342" i="1"/>
  <c r="BM342" i="1"/>
  <c r="Y342" i="1"/>
  <c r="Y346" i="1" s="1"/>
  <c r="P342" i="1"/>
  <c r="X340" i="1"/>
  <c r="X339" i="1"/>
  <c r="BO338" i="1"/>
  <c r="BM338" i="1"/>
  <c r="Y338" i="1"/>
  <c r="BN338" i="1" s="1"/>
  <c r="P338" i="1"/>
  <c r="BO337" i="1"/>
  <c r="BM337" i="1"/>
  <c r="Y337" i="1"/>
  <c r="BP337" i="1" s="1"/>
  <c r="P337" i="1"/>
  <c r="BO336" i="1"/>
  <c r="BM336" i="1"/>
  <c r="Y336" i="1"/>
  <c r="BN336" i="1" s="1"/>
  <c r="BO335" i="1"/>
  <c r="BM335" i="1"/>
  <c r="Y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Y329" i="1"/>
  <c r="BN329" i="1" s="1"/>
  <c r="P329" i="1"/>
  <c r="X327" i="1"/>
  <c r="X326" i="1"/>
  <c r="BO325" i="1"/>
  <c r="BM325" i="1"/>
  <c r="Y325" i="1"/>
  <c r="BN325" i="1" s="1"/>
  <c r="P325" i="1"/>
  <c r="BO324" i="1"/>
  <c r="BM324" i="1"/>
  <c r="Y324" i="1"/>
  <c r="BN324" i="1" s="1"/>
  <c r="P324" i="1"/>
  <c r="BO323" i="1"/>
  <c r="BM323" i="1"/>
  <c r="Y323" i="1"/>
  <c r="P323" i="1"/>
  <c r="BO322" i="1"/>
  <c r="BM322" i="1"/>
  <c r="Z322" i="1"/>
  <c r="Y322" i="1"/>
  <c r="BN322" i="1" s="1"/>
  <c r="P322" i="1"/>
  <c r="BO321" i="1"/>
  <c r="BM321" i="1"/>
  <c r="Y321" i="1"/>
  <c r="Z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N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1" i="1" s="1"/>
  <c r="P298" i="1"/>
  <c r="X296" i="1"/>
  <c r="X295" i="1"/>
  <c r="BO294" i="1"/>
  <c r="BM294" i="1"/>
  <c r="Y294" i="1"/>
  <c r="BN294" i="1" s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Y285" i="1" s="1"/>
  <c r="P283" i="1"/>
  <c r="Y281" i="1"/>
  <c r="X281" i="1"/>
  <c r="Y280" i="1"/>
  <c r="X280" i="1"/>
  <c r="BP279" i="1"/>
  <c r="BO279" i="1"/>
  <c r="BN279" i="1"/>
  <c r="BM279" i="1"/>
  <c r="Z279" i="1"/>
  <c r="Z280" i="1" s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Z269" i="1"/>
  <c r="Y269" i="1"/>
  <c r="BN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N260" i="1" s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N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N246" i="1" s="1"/>
  <c r="P246" i="1"/>
  <c r="BO245" i="1"/>
  <c r="BM245" i="1"/>
  <c r="Y245" i="1"/>
  <c r="P245" i="1"/>
  <c r="BO244" i="1"/>
  <c r="BM244" i="1"/>
  <c r="Y244" i="1"/>
  <c r="BN244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X236" i="1"/>
  <c r="X235" i="1"/>
  <c r="BO234" i="1"/>
  <c r="BM234" i="1"/>
  <c r="Z234" i="1"/>
  <c r="Y234" i="1"/>
  <c r="BN234" i="1" s="1"/>
  <c r="P234" i="1"/>
  <c r="BO233" i="1"/>
  <c r="BM233" i="1"/>
  <c r="Y233" i="1"/>
  <c r="BN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N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Z213" i="1"/>
  <c r="Y213" i="1"/>
  <c r="BN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Z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N194" i="1" s="1"/>
  <c r="P194" i="1"/>
  <c r="BO193" i="1"/>
  <c r="BM193" i="1"/>
  <c r="Y193" i="1"/>
  <c r="Y195" i="1" s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N181" i="1" s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BN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N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BN147" i="1" s="1"/>
  <c r="P147" i="1"/>
  <c r="X145" i="1"/>
  <c r="X144" i="1"/>
  <c r="BO143" i="1"/>
  <c r="BM143" i="1"/>
  <c r="Y143" i="1"/>
  <c r="BN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G588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N126" i="1" s="1"/>
  <c r="P126" i="1"/>
  <c r="BO125" i="1"/>
  <c r="BM125" i="1"/>
  <c r="Y125" i="1"/>
  <c r="BO124" i="1"/>
  <c r="BM124" i="1"/>
  <c r="Y124" i="1"/>
  <c r="P124" i="1"/>
  <c r="BO123" i="1"/>
  <c r="BM123" i="1"/>
  <c r="Y123" i="1"/>
  <c r="BN123" i="1" s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N120" i="1" s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N113" i="1" s="1"/>
  <c r="P113" i="1"/>
  <c r="X111" i="1"/>
  <c r="X110" i="1"/>
  <c r="BO109" i="1"/>
  <c r="BM109" i="1"/>
  <c r="Y109" i="1"/>
  <c r="BN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N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N97" i="1" s="1"/>
  <c r="BO96" i="1"/>
  <c r="BM96" i="1"/>
  <c r="Y96" i="1"/>
  <c r="BP96" i="1" s="1"/>
  <c r="BO95" i="1"/>
  <c r="BM95" i="1"/>
  <c r="Y95" i="1"/>
  <c r="BN95" i="1" s="1"/>
  <c r="BO94" i="1"/>
  <c r="BM94" i="1"/>
  <c r="Y94" i="1"/>
  <c r="BP94" i="1" s="1"/>
  <c r="P94" i="1"/>
  <c r="BO93" i="1"/>
  <c r="BM93" i="1"/>
  <c r="Y93" i="1"/>
  <c r="Y103" i="1" s="1"/>
  <c r="P93" i="1"/>
  <c r="X91" i="1"/>
  <c r="X90" i="1"/>
  <c r="BO89" i="1"/>
  <c r="BM89" i="1"/>
  <c r="Y89" i="1"/>
  <c r="BP89" i="1" s="1"/>
  <c r="P89" i="1"/>
  <c r="BO88" i="1"/>
  <c r="BM88" i="1"/>
  <c r="Y88" i="1"/>
  <c r="BN88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N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N71" i="1" s="1"/>
  <c r="P71" i="1"/>
  <c r="X69" i="1"/>
  <c r="X68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N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N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Y41" i="1" s="1"/>
  <c r="P35" i="1"/>
  <c r="X31" i="1"/>
  <c r="X30" i="1"/>
  <c r="BO29" i="1"/>
  <c r="BM29" i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N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14" i="1" l="1"/>
  <c r="BN114" i="1"/>
  <c r="BP121" i="1"/>
  <c r="BN121" i="1"/>
  <c r="Z121" i="1"/>
  <c r="BP125" i="1"/>
  <c r="BN125" i="1"/>
  <c r="Z125" i="1"/>
  <c r="BN164" i="1"/>
  <c r="Y166" i="1"/>
  <c r="BP165" i="1"/>
  <c r="BN165" i="1"/>
  <c r="Z165" i="1"/>
  <c r="Y173" i="1"/>
  <c r="Y172" i="1"/>
  <c r="BP171" i="1"/>
  <c r="BN171" i="1"/>
  <c r="Z171" i="1"/>
  <c r="Z172" i="1" s="1"/>
  <c r="BP210" i="1"/>
  <c r="BN210" i="1"/>
  <c r="Z210" i="1"/>
  <c r="BP231" i="1"/>
  <c r="BN231" i="1"/>
  <c r="Z231" i="1"/>
  <c r="BP270" i="1"/>
  <c r="BN270" i="1"/>
  <c r="Z270" i="1"/>
  <c r="BP310" i="1"/>
  <c r="BN310" i="1"/>
  <c r="Z310" i="1"/>
  <c r="BP353" i="1"/>
  <c r="BN353" i="1"/>
  <c r="Z353" i="1"/>
  <c r="BN389" i="1"/>
  <c r="Z389" i="1"/>
  <c r="BP451" i="1"/>
  <c r="BN451" i="1"/>
  <c r="Z451" i="1"/>
  <c r="BN471" i="1"/>
  <c r="Z471" i="1"/>
  <c r="BN479" i="1"/>
  <c r="Z479" i="1"/>
  <c r="BN494" i="1"/>
  <c r="Z494" i="1"/>
  <c r="BN547" i="1"/>
  <c r="Z547" i="1"/>
  <c r="B588" i="1"/>
  <c r="X580" i="1"/>
  <c r="Z37" i="1"/>
  <c r="BN37" i="1"/>
  <c r="Z52" i="1"/>
  <c r="BN52" i="1"/>
  <c r="Z66" i="1"/>
  <c r="BN66" i="1"/>
  <c r="Z80" i="1"/>
  <c r="BN80" i="1"/>
  <c r="Y90" i="1"/>
  <c r="Z99" i="1"/>
  <c r="BN99" i="1"/>
  <c r="Z114" i="1"/>
  <c r="BP124" i="1"/>
  <c r="BN124" i="1"/>
  <c r="Z124" i="1"/>
  <c r="BP142" i="1"/>
  <c r="BN142" i="1"/>
  <c r="Z142" i="1"/>
  <c r="J588" i="1"/>
  <c r="Y206" i="1"/>
  <c r="BN202" i="1"/>
  <c r="Z202" i="1"/>
  <c r="BP222" i="1"/>
  <c r="BN222" i="1"/>
  <c r="Z222" i="1"/>
  <c r="BP266" i="1"/>
  <c r="BN266" i="1"/>
  <c r="Z266" i="1"/>
  <c r="Y291" i="1"/>
  <c r="BP288" i="1"/>
  <c r="BN288" i="1"/>
  <c r="Z288" i="1"/>
  <c r="BP323" i="1"/>
  <c r="BN323" i="1"/>
  <c r="Z323" i="1"/>
  <c r="BP367" i="1"/>
  <c r="BN367" i="1"/>
  <c r="Z367" i="1"/>
  <c r="BN433" i="1"/>
  <c r="Z433" i="1"/>
  <c r="Y463" i="1"/>
  <c r="Z461" i="1"/>
  <c r="Z462" i="1" s="1"/>
  <c r="BN475" i="1"/>
  <c r="Z475" i="1"/>
  <c r="BP485" i="1"/>
  <c r="BN485" i="1"/>
  <c r="Z485" i="1"/>
  <c r="BP525" i="1"/>
  <c r="BN525" i="1"/>
  <c r="Z525" i="1"/>
  <c r="BP538" i="1"/>
  <c r="BN538" i="1"/>
  <c r="Z538" i="1"/>
  <c r="BP557" i="1"/>
  <c r="BN557" i="1"/>
  <c r="Z557" i="1"/>
  <c r="Y184" i="1"/>
  <c r="Y241" i="1"/>
  <c r="Q588" i="1"/>
  <c r="Y295" i="1"/>
  <c r="Y296" i="1"/>
  <c r="Y381" i="1"/>
  <c r="Y544" i="1"/>
  <c r="BP198" i="1"/>
  <c r="BN211" i="1"/>
  <c r="BN228" i="1"/>
  <c r="BN232" i="1"/>
  <c r="BN239" i="1"/>
  <c r="BP246" i="1"/>
  <c r="BP260" i="1"/>
  <c r="BN267" i="1"/>
  <c r="BN289" i="1"/>
  <c r="BN298" i="1"/>
  <c r="BN307" i="1"/>
  <c r="BN317" i="1"/>
  <c r="BP330" i="1"/>
  <c r="BP336" i="1"/>
  <c r="BN354" i="1"/>
  <c r="BN364" i="1"/>
  <c r="BN368" i="1"/>
  <c r="BN393" i="1"/>
  <c r="Z393" i="1"/>
  <c r="BN398" i="1"/>
  <c r="BN407" i="1"/>
  <c r="Z407" i="1"/>
  <c r="BN417" i="1"/>
  <c r="Y430" i="1"/>
  <c r="Z418" i="1"/>
  <c r="Y441" i="1"/>
  <c r="BP438" i="1"/>
  <c r="BN438" i="1"/>
  <c r="Z438" i="1"/>
  <c r="BP472" i="1"/>
  <c r="BN472" i="1"/>
  <c r="Z472" i="1"/>
  <c r="BN500" i="1"/>
  <c r="BN514" i="1"/>
  <c r="BP521" i="1"/>
  <c r="BN521" i="1"/>
  <c r="Z521" i="1"/>
  <c r="BN550" i="1"/>
  <c r="BP559" i="1"/>
  <c r="BN559" i="1"/>
  <c r="Z559" i="1"/>
  <c r="BN566" i="1"/>
  <c r="BN567" i="1"/>
  <c r="Z567" i="1"/>
  <c r="BP575" i="1"/>
  <c r="Y577" i="1"/>
  <c r="Y576" i="1"/>
  <c r="BN575" i="1"/>
  <c r="X579" i="1"/>
  <c r="Z23" i="1"/>
  <c r="BN23" i="1"/>
  <c r="X582" i="1"/>
  <c r="Z29" i="1"/>
  <c r="Z30" i="1" s="1"/>
  <c r="BN29" i="1"/>
  <c r="BP29" i="1"/>
  <c r="Y30" i="1"/>
  <c r="Z35" i="1"/>
  <c r="BN35" i="1"/>
  <c r="BP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Z93" i="1"/>
  <c r="BN93" i="1"/>
  <c r="BP93" i="1"/>
  <c r="Z101" i="1"/>
  <c r="BN101" i="1"/>
  <c r="Z108" i="1"/>
  <c r="BN108" i="1"/>
  <c r="Z127" i="1"/>
  <c r="BN127" i="1"/>
  <c r="Y133" i="1"/>
  <c r="Z138" i="1"/>
  <c r="BN138" i="1"/>
  <c r="Y144" i="1"/>
  <c r="Z148" i="1"/>
  <c r="BN148" i="1"/>
  <c r="Y161" i="1"/>
  <c r="Z159" i="1"/>
  <c r="BN159" i="1"/>
  <c r="Z175" i="1"/>
  <c r="BN175" i="1"/>
  <c r="BP175" i="1"/>
  <c r="Z179" i="1"/>
  <c r="BN179" i="1"/>
  <c r="Z180" i="1"/>
  <c r="BN180" i="1"/>
  <c r="Z198" i="1"/>
  <c r="Z199" i="1"/>
  <c r="BN199" i="1"/>
  <c r="BP202" i="1"/>
  <c r="Z214" i="1"/>
  <c r="BN214" i="1"/>
  <c r="BN215" i="1"/>
  <c r="Z221" i="1"/>
  <c r="Z223" i="1" s="1"/>
  <c r="Z230" i="1"/>
  <c r="Y240" i="1"/>
  <c r="Z246" i="1"/>
  <c r="Z247" i="1"/>
  <c r="BN247" i="1"/>
  <c r="BN248" i="1"/>
  <c r="Z260" i="1"/>
  <c r="Z261" i="1"/>
  <c r="BN261" i="1"/>
  <c r="Y272" i="1"/>
  <c r="BP269" i="1"/>
  <c r="Z275" i="1"/>
  <c r="Z276" i="1" s="1"/>
  <c r="BN275" i="1"/>
  <c r="BP275" i="1"/>
  <c r="Y276" i="1"/>
  <c r="Y277" i="1"/>
  <c r="Z283" i="1"/>
  <c r="Z284" i="1" s="1"/>
  <c r="BN283" i="1"/>
  <c r="BP283" i="1"/>
  <c r="Y284" i="1"/>
  <c r="Y290" i="1"/>
  <c r="Y300" i="1"/>
  <c r="T588" i="1"/>
  <c r="Z314" i="1"/>
  <c r="BN314" i="1"/>
  <c r="BN315" i="1"/>
  <c r="BP322" i="1"/>
  <c r="Z330" i="1"/>
  <c r="Z331" i="1"/>
  <c r="BN331" i="1"/>
  <c r="Y332" i="1"/>
  <c r="Y339" i="1"/>
  <c r="Z336" i="1"/>
  <c r="Z337" i="1"/>
  <c r="BN337" i="1"/>
  <c r="BN342" i="1"/>
  <c r="Z343" i="1"/>
  <c r="BN344" i="1"/>
  <c r="BP344" i="1"/>
  <c r="Y351" i="1"/>
  <c r="Y350" i="1"/>
  <c r="BP349" i="1"/>
  <c r="BN349" i="1"/>
  <c r="Z349" i="1"/>
  <c r="Z350" i="1" s="1"/>
  <c r="BN362" i="1"/>
  <c r="Z362" i="1"/>
  <c r="BN379" i="1"/>
  <c r="BP393" i="1"/>
  <c r="BN394" i="1"/>
  <c r="BN405" i="1"/>
  <c r="Y413" i="1"/>
  <c r="Y412" i="1"/>
  <c r="BP411" i="1"/>
  <c r="BN411" i="1"/>
  <c r="Z411" i="1"/>
  <c r="Z412" i="1" s="1"/>
  <c r="BN419" i="1"/>
  <c r="BN421" i="1"/>
  <c r="Z421" i="1"/>
  <c r="Y448" i="1"/>
  <c r="BP443" i="1"/>
  <c r="BN443" i="1"/>
  <c r="Z443" i="1"/>
  <c r="BP481" i="1"/>
  <c r="BN481" i="1"/>
  <c r="Z481" i="1"/>
  <c r="BP497" i="1"/>
  <c r="BN497" i="1"/>
  <c r="Z497" i="1"/>
  <c r="BN503" i="1"/>
  <c r="BP542" i="1"/>
  <c r="BN542" i="1"/>
  <c r="Z542" i="1"/>
  <c r="BP561" i="1"/>
  <c r="BN561" i="1"/>
  <c r="Z561" i="1"/>
  <c r="Y573" i="1"/>
  <c r="Y572" i="1"/>
  <c r="BP571" i="1"/>
  <c r="BN571" i="1"/>
  <c r="Z571" i="1"/>
  <c r="Z572" i="1" s="1"/>
  <c r="Y357" i="1"/>
  <c r="Y386" i="1"/>
  <c r="BP389" i="1"/>
  <c r="BN390" i="1"/>
  <c r="Y395" i="1"/>
  <c r="BP424" i="1"/>
  <c r="BN425" i="1"/>
  <c r="BP461" i="1"/>
  <c r="BP471" i="1"/>
  <c r="BP479" i="1"/>
  <c r="BN493" i="1"/>
  <c r="BN495" i="1"/>
  <c r="BN529" i="1"/>
  <c r="BN531" i="1"/>
  <c r="BN533" i="1"/>
  <c r="Y535" i="1"/>
  <c r="BN548" i="1"/>
  <c r="BN552" i="1"/>
  <c r="H9" i="1"/>
  <c r="X581" i="1"/>
  <c r="Y55" i="1"/>
  <c r="Y63" i="1"/>
  <c r="Y83" i="1"/>
  <c r="Y117" i="1"/>
  <c r="Y134" i="1"/>
  <c r="Y139" i="1"/>
  <c r="Y185" i="1"/>
  <c r="BN189" i="1"/>
  <c r="Y190" i="1"/>
  <c r="BN193" i="1"/>
  <c r="BN201" i="1"/>
  <c r="BN205" i="1"/>
  <c r="Y218" i="1"/>
  <c r="BN209" i="1"/>
  <c r="Y219" i="1"/>
  <c r="BP209" i="1"/>
  <c r="BP230" i="1"/>
  <c r="Y250" i="1"/>
  <c r="BN245" i="1"/>
  <c r="BP245" i="1"/>
  <c r="Z245" i="1"/>
  <c r="A10" i="1"/>
  <c r="J9" i="1"/>
  <c r="BN22" i="1"/>
  <c r="Z24" i="1"/>
  <c r="BP24" i="1"/>
  <c r="Y27" i="1"/>
  <c r="BN36" i="1"/>
  <c r="Z38" i="1"/>
  <c r="BP38" i="1"/>
  <c r="BN49" i="1"/>
  <c r="Z51" i="1"/>
  <c r="BP51" i="1"/>
  <c r="BN53" i="1"/>
  <c r="Z59" i="1"/>
  <c r="BP59" i="1"/>
  <c r="BN61" i="1"/>
  <c r="BN65" i="1"/>
  <c r="Z67" i="1"/>
  <c r="BP67" i="1"/>
  <c r="Z71" i="1"/>
  <c r="BP71" i="1"/>
  <c r="BN73" i="1"/>
  <c r="Z75" i="1"/>
  <c r="BP75" i="1"/>
  <c r="Y78" i="1"/>
  <c r="BN81" i="1"/>
  <c r="E588" i="1"/>
  <c r="Z88" i="1"/>
  <c r="Z90" i="1" s="1"/>
  <c r="BP88" i="1"/>
  <c r="Y91" i="1"/>
  <c r="BN94" i="1"/>
  <c r="Z95" i="1"/>
  <c r="BP95" i="1"/>
  <c r="BN96" i="1"/>
  <c r="Z97" i="1"/>
  <c r="BP97" i="1"/>
  <c r="BN98" i="1"/>
  <c r="Z100" i="1"/>
  <c r="BP100" i="1"/>
  <c r="BN107" i="1"/>
  <c r="Z109" i="1"/>
  <c r="BP109" i="1"/>
  <c r="Z113" i="1"/>
  <c r="BP113" i="1"/>
  <c r="BN115" i="1"/>
  <c r="Y116" i="1"/>
  <c r="BN119" i="1"/>
  <c r="Z120" i="1"/>
  <c r="BP120" i="1"/>
  <c r="BN122" i="1"/>
  <c r="Z123" i="1"/>
  <c r="BP123" i="1"/>
  <c r="Z126" i="1"/>
  <c r="BP126" i="1"/>
  <c r="Y129" i="1"/>
  <c r="BN132" i="1"/>
  <c r="BN137" i="1"/>
  <c r="Z143" i="1"/>
  <c r="Z144" i="1" s="1"/>
  <c r="BP143" i="1"/>
  <c r="Z147" i="1"/>
  <c r="Z149" i="1" s="1"/>
  <c r="BP147" i="1"/>
  <c r="Y150" i="1"/>
  <c r="BN158" i="1"/>
  <c r="Z160" i="1"/>
  <c r="BP160" i="1"/>
  <c r="Z164" i="1"/>
  <c r="Z166" i="1" s="1"/>
  <c r="BP164" i="1"/>
  <c r="Y167" i="1"/>
  <c r="BN176" i="1"/>
  <c r="Z178" i="1"/>
  <c r="BP178" i="1"/>
  <c r="Z181" i="1"/>
  <c r="BP181" i="1"/>
  <c r="BN183" i="1"/>
  <c r="BN188" i="1"/>
  <c r="Z194" i="1"/>
  <c r="BP194" i="1"/>
  <c r="BN200" i="1"/>
  <c r="BN204" i="1"/>
  <c r="BP216" i="1"/>
  <c r="Z216" i="1"/>
  <c r="Y26" i="1"/>
  <c r="Y40" i="1"/>
  <c r="Y69" i="1"/>
  <c r="Y77" i="1"/>
  <c r="Y102" i="1"/>
  <c r="Y111" i="1"/>
  <c r="Y128" i="1"/>
  <c r="Y145" i="1"/>
  <c r="Y149" i="1"/>
  <c r="Y162" i="1"/>
  <c r="Z189" i="1"/>
  <c r="Z193" i="1"/>
  <c r="BP193" i="1"/>
  <c r="Y196" i="1"/>
  <c r="Z201" i="1"/>
  <c r="Z205" i="1"/>
  <c r="Y207" i="1"/>
  <c r="BP212" i="1"/>
  <c r="Z212" i="1"/>
  <c r="BP217" i="1"/>
  <c r="BP233" i="1"/>
  <c r="Z233" i="1"/>
  <c r="F9" i="1"/>
  <c r="Z22" i="1"/>
  <c r="BP22" i="1"/>
  <c r="C588" i="1"/>
  <c r="Z36" i="1"/>
  <c r="Z40" i="1" s="1"/>
  <c r="D588" i="1"/>
  <c r="Z49" i="1"/>
  <c r="Z55" i="1" s="1"/>
  <c r="Z53" i="1"/>
  <c r="Y56" i="1"/>
  <c r="Z61" i="1"/>
  <c r="Z65" i="1"/>
  <c r="Z68" i="1" s="1"/>
  <c r="BP65" i="1"/>
  <c r="Z73" i="1"/>
  <c r="Z81" i="1"/>
  <c r="Z94" i="1"/>
  <c r="Z96" i="1"/>
  <c r="Z98" i="1"/>
  <c r="F588" i="1"/>
  <c r="Z107" i="1"/>
  <c r="Z110" i="1" s="1"/>
  <c r="Y110" i="1"/>
  <c r="Z115" i="1"/>
  <c r="Z119" i="1"/>
  <c r="Z122" i="1"/>
  <c r="Z132" i="1"/>
  <c r="Z133" i="1" s="1"/>
  <c r="Z137" i="1"/>
  <c r="Z139" i="1" s="1"/>
  <c r="BP137" i="1"/>
  <c r="Y140" i="1"/>
  <c r="H588" i="1"/>
  <c r="Z158" i="1"/>
  <c r="Z161" i="1" s="1"/>
  <c r="I588" i="1"/>
  <c r="Z176" i="1"/>
  <c r="Z184" i="1" s="1"/>
  <c r="Z183" i="1"/>
  <c r="Z188" i="1"/>
  <c r="Z190" i="1" s="1"/>
  <c r="BP188" i="1"/>
  <c r="Y191" i="1"/>
  <c r="BN198" i="1"/>
  <c r="Z200" i="1"/>
  <c r="Z206" i="1" s="1"/>
  <c r="Z204" i="1"/>
  <c r="BP213" i="1"/>
  <c r="BN216" i="1"/>
  <c r="Z217" i="1"/>
  <c r="BN221" i="1"/>
  <c r="Y223" i="1"/>
  <c r="BP221" i="1"/>
  <c r="Y236" i="1"/>
  <c r="BP229" i="1"/>
  <c r="Z229" i="1"/>
  <c r="BP234" i="1"/>
  <c r="L588" i="1"/>
  <c r="Z249" i="1"/>
  <c r="BP249" i="1"/>
  <c r="Z254" i="1"/>
  <c r="Z255" i="1" s="1"/>
  <c r="BP254" i="1"/>
  <c r="Z259" i="1"/>
  <c r="BP259" i="1"/>
  <c r="Y262" i="1"/>
  <c r="Z268" i="1"/>
  <c r="BP268" i="1"/>
  <c r="Y271" i="1"/>
  <c r="S588" i="1"/>
  <c r="Z299" i="1"/>
  <c r="BP299" i="1"/>
  <c r="Z304" i="1"/>
  <c r="BP304" i="1"/>
  <c r="Z308" i="1"/>
  <c r="BP308" i="1"/>
  <c r="Y311" i="1"/>
  <c r="Z325" i="1"/>
  <c r="BP329" i="1"/>
  <c r="BN335" i="1"/>
  <c r="Y345" i="1"/>
  <c r="BP342" i="1"/>
  <c r="Z342" i="1"/>
  <c r="Z345" i="1" s="1"/>
  <c r="Y356" i="1"/>
  <c r="V588" i="1"/>
  <c r="Y371" i="1"/>
  <c r="Y372" i="1"/>
  <c r="BP361" i="1"/>
  <c r="Z361" i="1"/>
  <c r="BP366" i="1"/>
  <c r="Z370" i="1"/>
  <c r="BN374" i="1"/>
  <c r="Y376" i="1"/>
  <c r="BP374" i="1"/>
  <c r="Z380" i="1"/>
  <c r="BP391" i="1"/>
  <c r="Z391" i="1"/>
  <c r="W588" i="1"/>
  <c r="Y396" i="1"/>
  <c r="Y400" i="1"/>
  <c r="Y408" i="1"/>
  <c r="Y409" i="1"/>
  <c r="BP403" i="1"/>
  <c r="Z403" i="1"/>
  <c r="BP406" i="1"/>
  <c r="Z406" i="1"/>
  <c r="BP420" i="1"/>
  <c r="BP423" i="1"/>
  <c r="BP426" i="1"/>
  <c r="AB588" i="1"/>
  <c r="BP476" i="1"/>
  <c r="Z476" i="1"/>
  <c r="BN476" i="1"/>
  <c r="Y505" i="1"/>
  <c r="BN509" i="1"/>
  <c r="Z509" i="1"/>
  <c r="Z211" i="1"/>
  <c r="Z218" i="1" s="1"/>
  <c r="Z215" i="1"/>
  <c r="K588" i="1"/>
  <c r="Z228" i="1"/>
  <c r="Z232" i="1"/>
  <c r="Y235" i="1"/>
  <c r="Z239" i="1"/>
  <c r="Z240" i="1" s="1"/>
  <c r="Z244" i="1"/>
  <c r="BP244" i="1"/>
  <c r="Z248" i="1"/>
  <c r="Y251" i="1"/>
  <c r="Y256" i="1"/>
  <c r="P588" i="1"/>
  <c r="Z267" i="1"/>
  <c r="R588" i="1"/>
  <c r="Z289" i="1"/>
  <c r="Z294" i="1"/>
  <c r="Z295" i="1" s="1"/>
  <c r="BP294" i="1"/>
  <c r="Z298" i="1"/>
  <c r="Z300" i="1" s="1"/>
  <c r="BP298" i="1"/>
  <c r="BN305" i="1"/>
  <c r="Z307" i="1"/>
  <c r="BN309" i="1"/>
  <c r="Y319" i="1"/>
  <c r="Z315" i="1"/>
  <c r="Z317" i="1"/>
  <c r="Z329" i="1"/>
  <c r="Z332" i="1" s="1"/>
  <c r="Y333" i="1"/>
  <c r="BP343" i="1"/>
  <c r="BP362" i="1"/>
  <c r="Z366" i="1"/>
  <c r="Z374" i="1"/>
  <c r="Z376" i="1" s="1"/>
  <c r="BP392" i="1"/>
  <c r="BP407" i="1"/>
  <c r="Z420" i="1"/>
  <c r="Z423" i="1"/>
  <c r="Z426" i="1"/>
  <c r="BP428" i="1"/>
  <c r="Z428" i="1"/>
  <c r="BN428" i="1"/>
  <c r="BP433" i="1"/>
  <c r="BN468" i="1"/>
  <c r="Z468" i="1"/>
  <c r="BP488" i="1"/>
  <c r="Z488" i="1"/>
  <c r="BN488" i="1"/>
  <c r="BN254" i="1"/>
  <c r="Y255" i="1"/>
  <c r="BN259" i="1"/>
  <c r="BN268" i="1"/>
  <c r="BN299" i="1"/>
  <c r="BN304" i="1"/>
  <c r="BP324" i="1"/>
  <c r="Z324" i="1"/>
  <c r="Z326" i="1" s="1"/>
  <c r="Y340" i="1"/>
  <c r="BP335" i="1"/>
  <c r="Z335" i="1"/>
  <c r="BP369" i="1"/>
  <c r="Z369" i="1"/>
  <c r="BP452" i="1"/>
  <c r="Z452" i="1"/>
  <c r="Z453" i="1" s="1"/>
  <c r="BP473" i="1"/>
  <c r="Z473" i="1"/>
  <c r="BN473" i="1"/>
  <c r="BP474" i="1"/>
  <c r="Z474" i="1"/>
  <c r="BN492" i="1"/>
  <c r="Y504" i="1"/>
  <c r="Z492" i="1"/>
  <c r="BN499" i="1"/>
  <c r="Z499" i="1"/>
  <c r="BP522" i="1"/>
  <c r="Z522" i="1"/>
  <c r="BN522" i="1"/>
  <c r="Y263" i="1"/>
  <c r="Z305" i="1"/>
  <c r="Z309" i="1"/>
  <c r="Y312" i="1"/>
  <c r="BP316" i="1"/>
  <c r="Z316" i="1"/>
  <c r="Y318" i="1"/>
  <c r="Y326" i="1"/>
  <c r="BN321" i="1"/>
  <c r="Y327" i="1"/>
  <c r="BP321" i="1"/>
  <c r="BP325" i="1"/>
  <c r="BP338" i="1"/>
  <c r="Z338" i="1"/>
  <c r="BP355" i="1"/>
  <c r="Z355" i="1"/>
  <c r="BP365" i="1"/>
  <c r="Z365" i="1"/>
  <c r="BP370" i="1"/>
  <c r="BP380" i="1"/>
  <c r="BP399" i="1"/>
  <c r="Z399" i="1"/>
  <c r="BN418" i="1"/>
  <c r="X588" i="1"/>
  <c r="BP418" i="1"/>
  <c r="BP422" i="1"/>
  <c r="Z422" i="1"/>
  <c r="Y453" i="1"/>
  <c r="Y459" i="1"/>
  <c r="Y458" i="1"/>
  <c r="BN457" i="1"/>
  <c r="AA588" i="1"/>
  <c r="BP457" i="1"/>
  <c r="BP475" i="1"/>
  <c r="BN477" i="1"/>
  <c r="Z477" i="1"/>
  <c r="Y483" i="1"/>
  <c r="Y489" i="1"/>
  <c r="BP486" i="1"/>
  <c r="Z486" i="1"/>
  <c r="BP509" i="1"/>
  <c r="BN532" i="1"/>
  <c r="Z532" i="1"/>
  <c r="BP549" i="1"/>
  <c r="BP558" i="1"/>
  <c r="Z558" i="1"/>
  <c r="BP513" i="1"/>
  <c r="Y516" i="1"/>
  <c r="Y545" i="1"/>
  <c r="BP537" i="1"/>
  <c r="Z537" i="1"/>
  <c r="BP541" i="1"/>
  <c r="Z541" i="1"/>
  <c r="Z549" i="1"/>
  <c r="BP551" i="1"/>
  <c r="Y554" i="1"/>
  <c r="Y382" i="1"/>
  <c r="Y429" i="1"/>
  <c r="BP439" i="1"/>
  <c r="BP444" i="1"/>
  <c r="Z444" i="1"/>
  <c r="BP445" i="1"/>
  <c r="BN461" i="1"/>
  <c r="Y462" i="1"/>
  <c r="BP470" i="1"/>
  <c r="Z470" i="1"/>
  <c r="BP478" i="1"/>
  <c r="Z478" i="1"/>
  <c r="BP480" i="1"/>
  <c r="BP494" i="1"/>
  <c r="BP501" i="1"/>
  <c r="Z501" i="1"/>
  <c r="Y510" i="1"/>
  <c r="Z513" i="1"/>
  <c r="AC588" i="1"/>
  <c r="Y526" i="1"/>
  <c r="BP520" i="1"/>
  <c r="Z520" i="1"/>
  <c r="BP524" i="1"/>
  <c r="Z524" i="1"/>
  <c r="Y527" i="1"/>
  <c r="Y534" i="1"/>
  <c r="Z551" i="1"/>
  <c r="Y562" i="1"/>
  <c r="BP556" i="1"/>
  <c r="Z556" i="1"/>
  <c r="BN558" i="1"/>
  <c r="BP560" i="1"/>
  <c r="Z560" i="1"/>
  <c r="Y563" i="1"/>
  <c r="U588" i="1"/>
  <c r="Z354" i="1"/>
  <c r="Z356" i="1" s="1"/>
  <c r="Z364" i="1"/>
  <c r="Z368" i="1"/>
  <c r="Z379" i="1"/>
  <c r="Z381" i="1" s="1"/>
  <c r="BP379" i="1"/>
  <c r="Z390" i="1"/>
  <c r="Z395" i="1" s="1"/>
  <c r="Z394" i="1"/>
  <c r="Z398" i="1"/>
  <c r="Z400" i="1" s="1"/>
  <c r="BP398" i="1"/>
  <c r="Z405" i="1"/>
  <c r="Z417" i="1"/>
  <c r="Z419" i="1"/>
  <c r="Z425" i="1"/>
  <c r="Y435" i="1"/>
  <c r="BP432" i="1"/>
  <c r="Z432" i="1"/>
  <c r="Z434" i="1" s="1"/>
  <c r="Y434" i="1"/>
  <c r="Y440" i="1"/>
  <c r="Y588" i="1"/>
  <c r="Z439" i="1"/>
  <c r="Z440" i="1" s="1"/>
  <c r="Z445" i="1"/>
  <c r="Y447" i="1"/>
  <c r="Z588" i="1"/>
  <c r="Z467" i="1"/>
  <c r="BP467" i="1"/>
  <c r="Y482" i="1"/>
  <c r="Y490" i="1"/>
  <c r="BP496" i="1"/>
  <c r="BP498" i="1"/>
  <c r="Z498" i="1"/>
  <c r="BP508" i="1"/>
  <c r="Z508" i="1"/>
  <c r="Y515" i="1"/>
  <c r="BP530" i="1"/>
  <c r="BN537" i="1"/>
  <c r="BP539" i="1"/>
  <c r="Z539" i="1"/>
  <c r="BN541" i="1"/>
  <c r="BP543" i="1"/>
  <c r="Z543" i="1"/>
  <c r="BP547" i="1"/>
  <c r="Y553" i="1"/>
  <c r="BP567" i="1"/>
  <c r="Y511" i="1"/>
  <c r="Y569" i="1"/>
  <c r="Y454" i="1"/>
  <c r="Z493" i="1"/>
  <c r="Z495" i="1"/>
  <c r="Z500" i="1"/>
  <c r="Z503" i="1"/>
  <c r="Z507" i="1"/>
  <c r="BP507" i="1"/>
  <c r="Z514" i="1"/>
  <c r="Z529" i="1"/>
  <c r="Z531" i="1"/>
  <c r="Z533" i="1"/>
  <c r="Z548" i="1"/>
  <c r="Z550" i="1"/>
  <c r="Z552" i="1"/>
  <c r="Z566" i="1"/>
  <c r="Z568" i="1" s="1"/>
  <c r="BP566" i="1"/>
  <c r="Y568" i="1"/>
  <c r="Z575" i="1"/>
  <c r="Z576" i="1" s="1"/>
  <c r="Z489" i="1" l="1"/>
  <c r="Z290" i="1"/>
  <c r="Z271" i="1"/>
  <c r="Z262" i="1"/>
  <c r="Z83" i="1"/>
  <c r="Z26" i="1"/>
  <c r="Z195" i="1"/>
  <c r="Z553" i="1"/>
  <c r="Z510" i="1"/>
  <c r="Z429" i="1"/>
  <c r="Z562" i="1"/>
  <c r="Z526" i="1"/>
  <c r="Z235" i="1"/>
  <c r="Z447" i="1"/>
  <c r="Z318" i="1"/>
  <c r="Z102" i="1"/>
  <c r="Z62" i="1"/>
  <c r="Z339" i="1"/>
  <c r="Z482" i="1"/>
  <c r="Z544" i="1"/>
  <c r="Z250" i="1"/>
  <c r="Z371" i="1"/>
  <c r="Z311" i="1"/>
  <c r="Y582" i="1"/>
  <c r="Z77" i="1"/>
  <c r="Z515" i="1"/>
  <c r="Z504" i="1"/>
  <c r="Z408" i="1"/>
  <c r="Y580" i="1"/>
  <c r="Z116" i="1"/>
  <c r="Y579" i="1"/>
  <c r="Z534" i="1"/>
  <c r="Z128" i="1"/>
  <c r="Y578" i="1"/>
  <c r="Z583" i="1" l="1"/>
  <c r="Y581" i="1"/>
</calcChain>
</file>

<file path=xl/sharedStrings.xml><?xml version="1.0" encoding="utf-8"?>
<sst xmlns="http://schemas.openxmlformats.org/spreadsheetml/2006/main" count="2719" uniqueCount="964">
  <si>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</si>
  <si>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</si>
  <si>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</si>
  <si>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</si>
  <si>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</si>
  <si>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</si>
  <si>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</si>
  <si>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</si>
  <si>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</si>
  <si>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</si>
  <si>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</si>
  <si>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</si>
  <si>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</si>
  <si>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</si>
  <si>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</si>
  <si>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</si>
  <si>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</si>
  <si>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</si>
  <si>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</si>
  <si>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</si>
  <si>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</si>
  <si>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</si>
  <si>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</si>
  <si>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</si>
  <si>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</si>
  <si>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</si>
  <si>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</si>
  <si>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</si>
  <si>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</si>
  <si>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</si>
  <si>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</si>
  <si>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</si>
  <si>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</si>
  <si>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</si>
  <si>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</si>
  <si>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</si>
  <si>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</si>
  <si>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</si>
  <si>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</si>
  <si>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</si>
  <si>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</si>
  <si>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</si>
  <si>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</si>
  <si>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</si>
  <si>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</si>
  <si>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</si>
  <si>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</si>
  <si>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</si>
  <si>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</si>
  <si>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</si>
  <si>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</si>
  <si>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</si>
  <si>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</si>
  <si>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</si>
  <si>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</si>
  <si>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</si>
  <si>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</si>
  <si>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</si>
  <si>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</si>
  <si>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</si>
  <si>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</si>
  <si>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</si>
  <si>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</si>
  <si>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</si>
  <si>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</si>
  <si>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</si>
  <si>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</si>
  <si>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</si>
  <si>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</si>
  <si>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</si>
  <si>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</si>
  <si>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</si>
  <si>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</si>
  <si>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</si>
  <si>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</si>
  <si>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</si>
  <si>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</si>
  <si>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</si>
  <si>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</si>
  <si>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</si>
  <si>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</si>
  <si>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</si>
  <si>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</si>
  <si>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</si>
  <si>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</si>
  <si>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</si>
  <si>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</si>
  <si>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</si>
  <si>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</si>
  <si>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</si>
  <si>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</si>
  <si>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</si>
  <si>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</si>
  <si>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</si>
  <si>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</si>
  <si>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</si>
  <si>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</si>
  <si>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</si>
  <si>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</si>
  <si>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</si>
  <si>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</si>
  <si>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</si>
  <si>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</si>
  <si>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</si>
  <si>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</si>
  <si>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</si>
  <si>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</si>
  <si>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</si>
  <si>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</si>
  <si>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</si>
  <si>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</si>
  <si>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</si>
  <si>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</si>
  <si>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</si>
  <si>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</si>
  <si>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</si>
  <si>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</si>
  <si>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</si>
  <si>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</si>
  <si>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</si>
  <si>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</si>
  <si>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</si>
  <si>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</si>
  <si>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</si>
  <si>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</si>
  <si>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</si>
  <si>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</si>
  <si>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</si>
  <si>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</si>
  <si>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</si>
  <si>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</si>
  <si>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</si>
  <si>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</si>
  <si>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</si>
  <si>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</si>
  <si>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</si>
  <si>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</si>
  <si>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</si>
  <si>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</si>
  <si>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</si>
  <si>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</si>
  <si>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</si>
  <si>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</si>
  <si>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</si>
  <si>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</si>
  <si>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</si>
  <si>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</si>
  <si>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</si>
  <si>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</si>
  <si>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</si>
  <si>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</si>
  <si>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</si>
  <si>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</si>
  <si>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</si>
  <si>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</si>
  <si>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</si>
  <si>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</si>
  <si>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</si>
  <si>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</si>
  <si>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</si>
  <si>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</si>
  <si>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</si>
  <si>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</si>
  <si>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</si>
  <si>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</si>
  <si>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</si>
  <si>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</si>
  <si>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</si>
  <si>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</si>
  <si>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</si>
  <si>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</si>
  <si>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</si>
  <si>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</si>
  <si>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</si>
  <si>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</si>
  <si>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</si>
  <si>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</si>
  <si>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</si>
  <si>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</si>
  <si>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</si>
  <si>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</si>
  <si>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</si>
  <si>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</si>
  <si>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</si>
  <si>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</si>
  <si>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</si>
  <si>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</si>
  <si>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</si>
  <si>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</si>
  <si>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</si>
  <si>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</si>
  <si>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</si>
  <si>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</si>
  <si>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</si>
  <si>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</si>
  <si>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</si>
  <si>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</si>
  <si>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</si>
  <si>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</si>
  <si>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</si>
  <si>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</si>
  <si>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</si>
  <si>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</si>
  <si>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</si>
  <si>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</si>
  <si>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</si>
  <si>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</si>
  <si>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</si>
  <si>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</si>
  <si>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</si>
  <si>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</si>
  <si>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</si>
  <si>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</si>
  <si>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</si>
  <si>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</si>
  <si>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</si>
  <si>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</si>
  <si>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</si>
  <si>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</si>
  <si>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</si>
  <si>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</si>
  <si>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</si>
  <si>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</si>
  <si>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</si>
  <si>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</si>
  <si>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</si>
  <si>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</si>
  <si>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</si>
  <si>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</si>
  <si>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</si>
  <si>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</si>
  <si>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</si>
  <si>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</si>
  <si>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</si>
  <si>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</si>
  <si>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</si>
  <si>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</si>
  <si>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</si>
  <si>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</si>
  <si>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</si>
  <si>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</si>
  <si>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</si>
  <si>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</si>
  <si>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</si>
  <si>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</si>
  <si>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</si>
  <si>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</si>
  <si>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</si>
  <si>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</si>
  <si>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</si>
  <si>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</si>
  <si>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</si>
  <si>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</si>
  <si>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</si>
  <si>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</si>
  <si>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</si>
  <si>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</si>
  <si>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</si>
  <si>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</si>
  <si>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</si>
  <si>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</si>
  <si>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</si>
  <si>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</si>
  <si>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</si>
  <si>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</si>
  <si>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</si>
  <si>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</si>
  <si>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</si>
  <si>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</si>
  <si>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</si>
  <si>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</si>
  <si>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</si>
  <si>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</si>
  <si>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</si>
  <si>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</si>
  <si>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</si>
  <si>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</si>
  <si>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</si>
  <si>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</si>
  <si>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</si>
  <si>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</si>
  <si>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</si>
  <si>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</si>
  <si>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</si>
  <si>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</si>
  <si>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</si>
  <si>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</si>
  <si>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</si>
  <si>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</si>
  <si>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</si>
  <si>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</si>
  <si>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</si>
  <si>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</si>
  <si>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</si>
  <si>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</si>
  <si>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</si>
  <si>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</si>
  <si>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</si>
  <si>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</si>
  <si>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</si>
  <si>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</si>
  <si>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</si>
  <si>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</si>
  <si>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</si>
  <si>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</si>
  <si>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</si>
  <si>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</si>
  <si>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</si>
  <si>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</si>
  <si>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</si>
  <si>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</si>
  <si>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</si>
  <si>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</si>
  <si>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</si>
  <si>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</si>
  <si>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</si>
  <si>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</si>
  <si>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</si>
  <si>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</si>
  <si>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</si>
  <si>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</si>
  <si>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</si>
  <si>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</si>
  <si>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</si>
  <si>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</si>
  <si>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</si>
  <si>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</si>
  <si>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</si>
  <si>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</si>
  <si>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</si>
  <si>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</si>
  <si>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</si>
  <si>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</si>
  <si>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</si>
  <si>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</si>
  <si>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</si>
  <si>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</si>
  <si>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</si>
  <si>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</si>
  <si>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</si>
  <si>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</si>
  <si>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</si>
  <si>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</si>
  <si>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</si>
  <si>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</si>
  <si>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</si>
  <si>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</si>
  <si>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</si>
  <si>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</si>
  <si>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</si>
  <si>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</si>
  <si>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</si>
  <si>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</si>
  <si>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</si>
  <si>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</si>
  <si>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</si>
  <si>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</si>
  <si>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</si>
  <si>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</si>
  <si>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</si>
  <si>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</si>
  <si>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</si>
  <si>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</si>
  <si>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</si>
  <si>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</si>
  <si>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</si>
  <si>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</si>
  <si>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</si>
  <si>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</si>
  <si>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</si>
  <si>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</si>
  <si>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</si>
  <si>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</si>
  <si>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</si>
  <si>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</si>
  <si>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</si>
  <si>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</si>
  <si>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</si>
  <si>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</si>
  <si>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</si>
  <si>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</si>
  <si>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</si>
  <si>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</si>
  <si>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</si>
  <si>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</si>
  <si>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</si>
  <si>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</si>
  <si>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</si>
  <si>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</si>
  <si>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</si>
  <si>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</si>
  <si>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</si>
  <si>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</si>
  <si>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</si>
  <si>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</si>
  <si>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</si>
  <si>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</si>
  <si>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</si>
  <si>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</si>
  <si>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</si>
  <si>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</si>
  <si>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</si>
  <si>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</si>
  <si>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</si>
  <si>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</si>
  <si>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</si>
  <si>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</si>
  <si>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</si>
  <si>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</si>
  <si>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</si>
  <si>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</si>
  <si>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</si>
  <si>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</si>
  <si>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</si>
  <si>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</si>
  <si>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</si>
  <si>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</si>
  <si>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</si>
  <si>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</si>
  <si>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</si>
  <si>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</si>
  <si>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</si>
  <si>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</si>
  <si>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</si>
  <si>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</si>
  <si>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</si>
  <si>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</si>
  <si>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</si>
  <si>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</si>
  <si>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</si>
  <si>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</si>
  <si>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</si>
  <si>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</si>
  <si>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</si>
  <si>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</si>
  <si>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</si>
  <si>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</si>
  <si>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</si>
  <si>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</si>
  <si>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</si>
  <si>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</si>
  <si>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</si>
  <si>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</si>
  <si>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</si>
  <si>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</si>
  <si>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</si>
  <si>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</si>
  <si>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</si>
  <si>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</si>
  <si>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</si>
  <si>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</si>
  <si>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</si>
  <si>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</si>
  <si>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</si>
  <si>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</si>
  <si>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</si>
  <si>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</si>
  <si>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</si>
  <si>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</si>
  <si>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</si>
  <si>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</si>
  <si>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</si>
  <si>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</si>
  <si>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</si>
  <si>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</si>
  <si>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</si>
  <si>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</si>
  <si>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</si>
  <si>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</si>
  <si>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</si>
  <si>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</si>
  <si>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</si>
  <si>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</si>
  <si>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</si>
  <si>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</si>
  <si>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</si>
  <si>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</si>
  <si>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</si>
  <si>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</si>
  <si>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</si>
  <si>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</si>
  <si>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</si>
  <si>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</si>
  <si>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</si>
  <si>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</si>
  <si>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</si>
  <si>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</si>
  <si>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</si>
  <si>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</si>
  <si>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</si>
  <si>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</si>
  <si>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</si>
  <si>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</si>
  <si>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</si>
  <si>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</si>
  <si>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</si>
  <si>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</si>
  <si>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</si>
  <si>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</si>
  <si>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</si>
  <si>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</si>
  <si>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</si>
  <si>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</si>
  <si>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</si>
  <si>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</si>
  <si>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</si>
  <si>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</si>
  <si>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</si>
  <si>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</si>
  <si>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</si>
  <si>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</si>
  <si>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</si>
  <si>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</si>
  <si>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</si>
  <si>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</si>
  <si>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</si>
  <si>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</si>
  <si>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</si>
  <si>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</si>
  <si>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</si>
  <si>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</si>
  <si>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</si>
  <si>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</si>
  <si>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</si>
  <si>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</si>
  <si>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</si>
  <si>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</si>
  <si>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</si>
  <si>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</si>
  <si>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</si>
  <si>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</si>
  <si>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</si>
  <si>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</si>
  <si>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</si>
  <si>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</si>
  <si>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</si>
  <si>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</si>
  <si>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</si>
  <si>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</si>
  <si>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</si>
  <si>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</si>
  <si>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</si>
  <si>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</si>
  <si>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</si>
  <si>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</si>
  <si>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</si>
  <si>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</si>
  <si>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</si>
  <si>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</si>
  <si>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</si>
  <si>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</si>
  <si>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</si>
  <si>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</si>
  <si>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</si>
  <si>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</si>
  <si>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</si>
  <si>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</si>
  <si>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</si>
  <si>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</si>
  <si>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</si>
  <si>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</si>
  <si>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</si>
  <si>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</si>
  <si>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</si>
  <si>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</si>
  <si>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</si>
  <si>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</si>
  <si>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</si>
  <si>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</si>
  <si>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</si>
  <si>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</si>
  <si>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</si>
  <si>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</si>
  <si>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</si>
  <si>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</si>
  <si>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</si>
  <si>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</si>
  <si>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</si>
  <si>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</si>
  <si>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</si>
  <si>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</si>
  <si>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</si>
  <si>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</si>
  <si>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</si>
  <si>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</si>
  <si>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</si>
  <si>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</si>
  <si>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</si>
  <si>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</si>
  <si>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</si>
  <si>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</si>
  <si>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</si>
  <si>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</si>
  <si>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</si>
  <si>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</si>
  <si>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</si>
  <si>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</si>
  <si>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</si>
  <si>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</si>
  <si>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</si>
  <si>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</si>
  <si>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</si>
  <si>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</si>
  <si>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</si>
  <si>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</si>
  <si>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</si>
  <si>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</si>
  <si>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</si>
  <si>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</si>
  <si>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</si>
  <si>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</si>
  <si>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</si>
  <si>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</si>
  <si>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</si>
  <si>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</si>
  <si>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</si>
  <si>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</si>
  <si>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</si>
  <si>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</si>
  <si>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</si>
  <si>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</si>
  <si>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</si>
  <si>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</si>
  <si>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</si>
  <si>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</si>
  <si>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</si>
  <si>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</si>
  <si>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</si>
  <si>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</si>
  <si>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</si>
  <si>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</si>
  <si>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</si>
  <si>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</si>
  <si>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</si>
  <si>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</si>
  <si>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</si>
  <si>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</si>
  <si>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</si>
  <si>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</si>
  <si>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</si>
  <si>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</si>
  <si>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</si>
  <si>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</si>
  <si>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</si>
  <si>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</si>
  <si>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</si>
  <si>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</si>
  <si>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</si>
  <si>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</si>
  <si>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</si>
  <si>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</si>
  <si>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</si>
  <si>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</si>
  <si>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</si>
  <si>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</si>
  <si>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</si>
  <si>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</si>
  <si>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</si>
  <si>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</si>
  <si>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</si>
  <si>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</si>
  <si>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</si>
  <si>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</si>
  <si>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</si>
  <si>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</si>
  <si>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</si>
  <si>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</si>
  <si>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</si>
  <si>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</si>
  <si>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</si>
  <si>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</si>
  <si>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</si>
  <si>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</si>
  <si>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</si>
  <si>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</si>
  <si>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</si>
  <si>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</si>
  <si>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</si>
  <si>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</si>
  <si>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</si>
  <si>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</si>
  <si>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</si>
  <si>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</si>
  <si>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</si>
  <si>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</si>
  <si>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</si>
  <si>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</si>
  <si>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</si>
  <si>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</si>
  <si>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</si>
  <si>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</si>
  <si>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</si>
  <si>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</si>
  <si>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</si>
  <si>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</si>
  <si>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</si>
  <si>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</si>
  <si>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</si>
  <si>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</si>
  <si>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</si>
  <si>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</si>
  <si>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</si>
  <si>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</si>
  <si>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</si>
  <si>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</si>
  <si>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</si>
  <si>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</si>
  <si>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</si>
  <si>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</si>
  <si>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</si>
  <si>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</si>
  <si>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</si>
  <si>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</si>
  <si>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</si>
  <si>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</si>
  <si>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</si>
  <si>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</si>
  <si>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</si>
  <si>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</si>
  <si>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</si>
  <si>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</si>
  <si>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</si>
  <si>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</si>
  <si>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</si>
  <si>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</si>
  <si>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</si>
  <si>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</si>
  <si>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</si>
  <si>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</si>
  <si>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</si>
  <si>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</si>
  <si>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</si>
  <si>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</si>
  <si>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</si>
  <si>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</si>
  <si>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</si>
  <si>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</si>
  <si>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</si>
  <si>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</si>
  <si>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</si>
  <si>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</si>
  <si>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</si>
  <si>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</si>
  <si>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</si>
  <si>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</si>
  <si>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</si>
  <si>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</si>
  <si>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</si>
  <si>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</si>
  <si>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</si>
  <si>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</si>
  <si>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</si>
  <si>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</si>
  <si>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</si>
  <si>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</si>
  <si>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</si>
  <si>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</si>
  <si>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</si>
  <si>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</si>
  <si>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</si>
  <si>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</si>
  <si>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</si>
  <si>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</si>
  <si>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</si>
  <si>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</si>
  <si>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</si>
  <si>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</si>
  <si>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</si>
  <si>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</si>
  <si>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</si>
  <si>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</si>
  <si>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</si>
  <si>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</si>
  <si>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</si>
  <si>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</si>
  <si>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</si>
  <si>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</si>
  <si>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</si>
  <si>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</si>
  <si>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</si>
  <si>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</si>
  <si>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</si>
  <si>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</si>
  <si>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</si>
  <si>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</si>
  <si>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</si>
  <si>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</si>
  <si>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</si>
  <si>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</si>
  <si>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</si>
  <si>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</si>
  <si>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</si>
  <si>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</si>
  <si>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</si>
  <si>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</si>
  <si>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</si>
  <si>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</si>
  <si>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</si>
  <si>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</si>
  <si>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</si>
  <si>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</si>
  <si>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</si>
  <si>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</si>
  <si>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</si>
  <si>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</si>
  <si>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</si>
  <si>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</si>
  <si>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</si>
  <si>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</si>
  <si>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</si>
  <si>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</si>
  <si>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</si>
  <si>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</si>
  <si>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</si>
  <si>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</si>
  <si>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</si>
  <si>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</si>
  <si>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</si>
  <si>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</si>
  <si>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</si>
  <si>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</si>
  <si>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</si>
  <si>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</si>
  <si>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</si>
  <si>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</si>
  <si>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</si>
  <si>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</si>
  <si>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</si>
  <si>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</si>
  <si>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</si>
  <si>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</si>
  <si>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</si>
  <si>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</si>
  <si>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</si>
  <si>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</si>
  <si>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</si>
  <si>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</si>
  <si>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</si>
  <si>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</si>
  <si>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</si>
  <si>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</si>
  <si>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</si>
  <si>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</si>
  <si>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</si>
  <si>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</si>
  <si>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</si>
  <si>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</si>
  <si>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</si>
  <si>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</si>
  <si>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</si>
  <si>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</si>
  <si>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</si>
  <si>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</si>
  <si>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</si>
  <si>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</si>
  <si>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</si>
  <si>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</si>
  <si>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</si>
  <si>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</si>
  <si>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</si>
  <si>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</si>
  <si>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</si>
  <si>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</si>
  <si>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</si>
  <si>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</si>
  <si>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</si>
  <si>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</si>
  <si>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</si>
  <si>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</si>
  <si>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</si>
  <si>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</si>
  <si>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</si>
  <si>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</si>
  <si>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</si>
  <si>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</si>
  <si>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</si>
  <si>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</si>
  <si>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</si>
  <si>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</si>
  <si>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</si>
  <si>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</si>
  <si>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</si>
  <si>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</si>
  <si>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</si>
  <si>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</si>
  <si>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</si>
  <si>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</si>
  <si>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</si>
  <si>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</si>
  <si>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</si>
  <si>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</si>
  <si>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</si>
  <si>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</si>
  <si>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</si>
  <si>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</si>
  <si>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</si>
  <si>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</si>
  <si>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</si>
  <si>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</si>
  <si>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</si>
  <si>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</si>
  <si>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</si>
  <si>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</si>
  <si>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</si>
  <si>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</si>
  <si>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</si>
  <si>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</si>
  <si>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</si>
  <si>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</si>
  <si>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</si>
  <si>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</si>
  <si>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</si>
  <si>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</si>
  <si>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</si>
  <si>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</si>
  <si>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</si>
  <si>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</si>
  <si>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</si>
  <si>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</si>
  <si>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</si>
  <si>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</si>
  <si>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</si>
  <si>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</si>
  <si>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</si>
  <si>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</si>
  <si>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</si>
  <si>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</si>
  <si>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</si>
  <si>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</si>
  <si>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</si>
  <si>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</si>
  <si>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</si>
  <si>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</si>
  <si>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</si>
  <si>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</si>
  <si>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</si>
  <si>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</si>
  <si>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</si>
  <si>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</si>
  <si>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</si>
  <si>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</si>
  <si>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</si>
  <si>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</si>
  <si>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</si>
  <si>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</si>
  <si>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</si>
  <si>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</si>
  <si>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</si>
  <si>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</si>
  <si>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</si>
  <si>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</si>
  <si>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</si>
  <si>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</si>
  <si>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</si>
  <si>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</si>
  <si>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</si>
  <si>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</si>
  <si>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</si>
  <si>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</si>
  <si>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</si>
  <si>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</si>
  <si>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</si>
  <si>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</si>
  <si>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17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</si>
</sst>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974" t="s">
        <v>0</v>
      </c>
      <c r="E1" s="697"/>
      <c r="F1" s="697"/>
      <c r="G1" s="12" t="s">
        <v>1</v>
      </c>
      <c r="H1" s="974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1043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943" t="s">
        <v>8</v>
      </c>
      <c r="B5" s="695"/>
      <c r="C5" s="696"/>
      <c r="D5" s="793"/>
      <c r="E5" s="795"/>
      <c r="F5" s="736" t="s">
        <v>9</v>
      </c>
      <c r="G5" s="696"/>
      <c r="H5" s="793" t="s">
        <v>963</v>
      </c>
      <c r="I5" s="794"/>
      <c r="J5" s="794"/>
      <c r="K5" s="794"/>
      <c r="L5" s="794"/>
      <c r="M5" s="795"/>
      <c r="N5" s="58"/>
      <c r="P5" s="24" t="s">
        <v>10</v>
      </c>
      <c r="Q5" s="720">
        <v>45753</v>
      </c>
      <c r="R5" s="721"/>
      <c r="T5" s="897" t="s">
        <v>11</v>
      </c>
      <c r="U5" s="898"/>
      <c r="V5" s="900" t="s">
        <v>12</v>
      </c>
      <c r="W5" s="721"/>
      <c r="AB5" s="51"/>
      <c r="AC5" s="51"/>
      <c r="AD5" s="51"/>
      <c r="AE5" s="51"/>
    </row>
    <row r="6" spans="1:32" s="663" customFormat="1" ht="24" customHeight="1" x14ac:dyDescent="0.2">
      <c r="A6" s="943" t="s">
        <v>13</v>
      </c>
      <c r="B6" s="695"/>
      <c r="C6" s="696"/>
      <c r="D6" s="800" t="s">
        <v>14</v>
      </c>
      <c r="E6" s="801"/>
      <c r="F6" s="801"/>
      <c r="G6" s="801"/>
      <c r="H6" s="801"/>
      <c r="I6" s="801"/>
      <c r="J6" s="801"/>
      <c r="K6" s="801"/>
      <c r="L6" s="801"/>
      <c r="M6" s="721"/>
      <c r="N6" s="59"/>
      <c r="P6" s="24" t="s">
        <v>15</v>
      </c>
      <c r="Q6" s="713" t="str">
        <f>IF(Q5=0," ",CHOOSE(WEEKDAY(Q5,2),"Понедельник","Вторник","Среда","Четверг","Пятница","Суббота","Воскресенье"))</f>
        <v>Воскресенье</v>
      </c>
      <c r="R6" s="682"/>
      <c r="T6" s="910" t="s">
        <v>16</v>
      </c>
      <c r="U6" s="898"/>
      <c r="V6" s="810" t="s">
        <v>17</v>
      </c>
      <c r="W6" s="811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1016" t="str">
        <f>IFERROR(VLOOKUP(DeliveryAddress,Table,3,0),1)</f>
        <v>1</v>
      </c>
      <c r="E7" s="1017"/>
      <c r="F7" s="1017"/>
      <c r="G7" s="1017"/>
      <c r="H7" s="1017"/>
      <c r="I7" s="1017"/>
      <c r="J7" s="1017"/>
      <c r="K7" s="1017"/>
      <c r="L7" s="1017"/>
      <c r="M7" s="906"/>
      <c r="N7" s="60"/>
      <c r="P7" s="24"/>
      <c r="Q7" s="42"/>
      <c r="R7" s="42"/>
      <c r="T7" s="676"/>
      <c r="U7" s="898"/>
      <c r="V7" s="812"/>
      <c r="W7" s="813"/>
      <c r="AB7" s="51"/>
      <c r="AC7" s="51"/>
      <c r="AD7" s="51"/>
      <c r="AE7" s="51"/>
    </row>
    <row r="8" spans="1:32" s="663" customFormat="1" ht="25.5" customHeight="1" x14ac:dyDescent="0.2">
      <c r="A8" s="716" t="s">
        <v>18</v>
      </c>
      <c r="B8" s="678"/>
      <c r="C8" s="679"/>
      <c r="D8" s="1001" t="s">
        <v>19</v>
      </c>
      <c r="E8" s="1002"/>
      <c r="F8" s="1002"/>
      <c r="G8" s="1002"/>
      <c r="H8" s="1002"/>
      <c r="I8" s="1002"/>
      <c r="J8" s="1002"/>
      <c r="K8" s="1002"/>
      <c r="L8" s="1002"/>
      <c r="M8" s="1003"/>
      <c r="N8" s="61"/>
      <c r="P8" s="24" t="s">
        <v>20</v>
      </c>
      <c r="Q8" s="905">
        <v>0.41666666666666669</v>
      </c>
      <c r="R8" s="906"/>
      <c r="T8" s="676"/>
      <c r="U8" s="898"/>
      <c r="V8" s="812"/>
      <c r="W8" s="813"/>
      <c r="AB8" s="51"/>
      <c r="AC8" s="51"/>
      <c r="AD8" s="51"/>
      <c r="AE8" s="51"/>
    </row>
    <row r="9" spans="1:32" s="663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754"/>
      <c r="E9" s="755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856" t="str">
        <f>IF(AND($A$9="Тип доверенности/получателя при получении в адресе перегруза:",$D$9="Разовая доверенность"),"Введите ФИО","")</f>
        <v/>
      </c>
      <c r="I9" s="755"/>
      <c r="J9" s="8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5"/>
      <c r="L9" s="755"/>
      <c r="M9" s="755"/>
      <c r="N9" s="661"/>
      <c r="P9" s="26" t="s">
        <v>21</v>
      </c>
      <c r="Q9" s="950"/>
      <c r="R9" s="738"/>
      <c r="T9" s="676"/>
      <c r="U9" s="898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754"/>
      <c r="E10" s="755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831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911"/>
      <c r="R10" s="912"/>
      <c r="U10" s="24" t="s">
        <v>23</v>
      </c>
      <c r="V10" s="1051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2"/>
      <c r="R11" s="721"/>
      <c r="U11" s="24" t="s">
        <v>27</v>
      </c>
      <c r="V11" s="737" t="s">
        <v>28</v>
      </c>
      <c r="W11" s="738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72" t="s">
        <v>29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6"/>
      <c r="N12" s="62"/>
      <c r="P12" s="24" t="s">
        <v>30</v>
      </c>
      <c r="Q12" s="905"/>
      <c r="R12" s="906"/>
      <c r="S12" s="23"/>
      <c r="U12" s="24"/>
      <c r="V12" s="697"/>
      <c r="W12" s="676"/>
      <c r="AB12" s="51"/>
      <c r="AC12" s="51"/>
      <c r="AD12" s="51"/>
      <c r="AE12" s="51"/>
    </row>
    <row r="13" spans="1:32" s="663" customFormat="1" ht="23.25" customHeight="1" x14ac:dyDescent="0.2">
      <c r="A13" s="872" t="s">
        <v>31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6"/>
      <c r="N13" s="62"/>
      <c r="O13" s="26"/>
      <c r="P13" s="26" t="s">
        <v>32</v>
      </c>
      <c r="Q13" s="737"/>
      <c r="R13" s="7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72" t="s">
        <v>33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74" t="s">
        <v>34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6"/>
      <c r="N15" s="63"/>
      <c r="P15" s="920" t="s">
        <v>35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1"/>
      <c r="Q16" s="921"/>
      <c r="R16" s="921"/>
      <c r="S16" s="921"/>
      <c r="T16" s="9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8" t="s">
        <v>36</v>
      </c>
      <c r="B17" s="708" t="s">
        <v>37</v>
      </c>
      <c r="C17" s="946" t="s">
        <v>38</v>
      </c>
      <c r="D17" s="708" t="s">
        <v>39</v>
      </c>
      <c r="E17" s="709"/>
      <c r="F17" s="708" t="s">
        <v>40</v>
      </c>
      <c r="G17" s="708" t="s">
        <v>41</v>
      </c>
      <c r="H17" s="708" t="s">
        <v>42</v>
      </c>
      <c r="I17" s="708" t="s">
        <v>43</v>
      </c>
      <c r="J17" s="708" t="s">
        <v>44</v>
      </c>
      <c r="K17" s="708" t="s">
        <v>45</v>
      </c>
      <c r="L17" s="708" t="s">
        <v>46</v>
      </c>
      <c r="M17" s="708" t="s">
        <v>47</v>
      </c>
      <c r="N17" s="708" t="s">
        <v>48</v>
      </c>
      <c r="O17" s="708" t="s">
        <v>49</v>
      </c>
      <c r="P17" s="708" t="s">
        <v>50</v>
      </c>
      <c r="Q17" s="978"/>
      <c r="R17" s="978"/>
      <c r="S17" s="978"/>
      <c r="T17" s="709"/>
      <c r="U17" s="703" t="s">
        <v>51</v>
      </c>
      <c r="V17" s="696"/>
      <c r="W17" s="708" t="s">
        <v>52</v>
      </c>
      <c r="X17" s="708" t="s">
        <v>53</v>
      </c>
      <c r="Y17" s="704" t="s">
        <v>54</v>
      </c>
      <c r="Z17" s="824" t="s">
        <v>55</v>
      </c>
      <c r="AA17" s="730" t="s">
        <v>56</v>
      </c>
      <c r="AB17" s="730" t="s">
        <v>57</v>
      </c>
      <c r="AC17" s="730" t="s">
        <v>58</v>
      </c>
      <c r="AD17" s="730" t="s">
        <v>59</v>
      </c>
      <c r="AE17" s="731"/>
      <c r="AF17" s="732"/>
      <c r="AG17" s="66"/>
      <c r="BD17" s="65" t="s">
        <v>60</v>
      </c>
    </row>
    <row r="18" spans="1:68" ht="14.25" customHeight="1" x14ac:dyDescent="0.2">
      <c r="A18" s="712"/>
      <c r="B18" s="712"/>
      <c r="C18" s="712"/>
      <c r="D18" s="710"/>
      <c r="E18" s="711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0"/>
      <c r="Q18" s="979"/>
      <c r="R18" s="979"/>
      <c r="S18" s="979"/>
      <c r="T18" s="711"/>
      <c r="U18" s="67" t="s">
        <v>61</v>
      </c>
      <c r="V18" s="67" t="s">
        <v>62</v>
      </c>
      <c r="W18" s="712"/>
      <c r="X18" s="712"/>
      <c r="Y18" s="705"/>
      <c r="Z18" s="825"/>
      <c r="AA18" s="829"/>
      <c r="AB18" s="829"/>
      <c r="AC18" s="829"/>
      <c r="AD18" s="733"/>
      <c r="AE18" s="734"/>
      <c r="AF18" s="735"/>
      <c r="AG18" s="66"/>
      <c r="BD18" s="65"/>
    </row>
    <row r="19" spans="1:68" ht="27.75" hidden="1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hidden="1" customHeight="1" x14ac:dyDescent="0.25">
      <c r="A20" s="680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81">
        <v>4680115885912</v>
      </c>
      <c r="E22" s="682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4"/>
      <c r="R22" s="684"/>
      <c r="S22" s="684"/>
      <c r="T22" s="685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81">
        <v>4607091388237</v>
      </c>
      <c r="E23" s="682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4"/>
      <c r="R23" s="684"/>
      <c r="S23" s="684"/>
      <c r="T23" s="685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81">
        <v>4680115885905</v>
      </c>
      <c r="E24" s="682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4"/>
      <c r="R24" s="684"/>
      <c r="S24" s="684"/>
      <c r="T24" s="685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81">
        <v>4607091388244</v>
      </c>
      <c r="E25" s="682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4"/>
      <c r="R25" s="684"/>
      <c r="S25" s="684"/>
      <c r="T25" s="685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0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701"/>
      <c r="P26" s="677" t="s">
        <v>80</v>
      </c>
      <c r="Q26" s="678"/>
      <c r="R26" s="678"/>
      <c r="S26" s="678"/>
      <c r="T26" s="678"/>
      <c r="U26" s="678"/>
      <c r="V26" s="67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701"/>
      <c r="P27" s="677" t="s">
        <v>80</v>
      </c>
      <c r="Q27" s="678"/>
      <c r="R27" s="678"/>
      <c r="S27" s="678"/>
      <c r="T27" s="678"/>
      <c r="U27" s="678"/>
      <c r="V27" s="67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81">
        <v>4607091388503</v>
      </c>
      <c r="E29" s="682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4"/>
      <c r="R29" s="684"/>
      <c r="S29" s="684"/>
      <c r="T29" s="685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0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701"/>
      <c r="P30" s="677" t="s">
        <v>80</v>
      </c>
      <c r="Q30" s="678"/>
      <c r="R30" s="678"/>
      <c r="S30" s="678"/>
      <c r="T30" s="678"/>
      <c r="U30" s="678"/>
      <c r="V30" s="67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701"/>
      <c r="P31" s="677" t="s">
        <v>80</v>
      </c>
      <c r="Q31" s="678"/>
      <c r="R31" s="678"/>
      <c r="S31" s="678"/>
      <c r="T31" s="678"/>
      <c r="U31" s="678"/>
      <c r="V31" s="67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hidden="1" customHeight="1" x14ac:dyDescent="0.25">
      <c r="A33" s="680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81">
        <v>4607091385670</v>
      </c>
      <c r="E35" s="682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7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4"/>
      <c r="R35" s="684"/>
      <c r="S35" s="684"/>
      <c r="T35" s="685"/>
      <c r="U35" s="34"/>
      <c r="V35" s="34"/>
      <c r="W35" s="35" t="s">
        <v>69</v>
      </c>
      <c r="X35" s="669">
        <v>60</v>
      </c>
      <c r="Y35" s="670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62.416666666666657</v>
      </c>
      <c r="BN35" s="64">
        <f>IFERROR(Y35*I35/H35,"0")</f>
        <v>67.410000000000011</v>
      </c>
      <c r="BO35" s="64">
        <f>IFERROR(1/J35*(X35/H35),"0")</f>
        <v>8.6805555555555552E-2</v>
      </c>
      <c r="BP35" s="64">
        <f>IFERROR(1/J35*(Y35/H35),"0")</f>
        <v>9.3750000000000014E-2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81">
        <v>4680115883956</v>
      </c>
      <c r="E36" s="682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7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84"/>
      <c r="R36" s="684"/>
      <c r="S36" s="684"/>
      <c r="T36" s="685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81">
        <v>4607091385687</v>
      </c>
      <c r="E37" s="682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84"/>
      <c r="R37" s="684"/>
      <c r="S37" s="684"/>
      <c r="T37" s="685"/>
      <c r="U37" s="34"/>
      <c r="V37" s="34"/>
      <c r="W37" s="35" t="s">
        <v>69</v>
      </c>
      <c r="X37" s="669">
        <v>120</v>
      </c>
      <c r="Y37" s="670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81">
        <v>4680115882539</v>
      </c>
      <c r="E38" s="682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84"/>
      <c r="R38" s="684"/>
      <c r="S38" s="684"/>
      <c r="T38" s="685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81">
        <v>4680115883949</v>
      </c>
      <c r="E39" s="682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9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84"/>
      <c r="R39" s="684"/>
      <c r="S39" s="684"/>
      <c r="T39" s="685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0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701"/>
      <c r="P40" s="677" t="s">
        <v>80</v>
      </c>
      <c r="Q40" s="678"/>
      <c r="R40" s="678"/>
      <c r="S40" s="678"/>
      <c r="T40" s="678"/>
      <c r="U40" s="678"/>
      <c r="V40" s="679"/>
      <c r="W40" s="37" t="s">
        <v>81</v>
      </c>
      <c r="X40" s="671">
        <f>IFERROR(X35/H35,"0")+IFERROR(X36/H36,"0")+IFERROR(X37/H37,"0")+IFERROR(X38/H38,"0")+IFERROR(X39/H39,"0")</f>
        <v>35.555555555555557</v>
      </c>
      <c r="Y40" s="671">
        <f>IFERROR(Y35/H35,"0")+IFERROR(Y36/H36,"0")+IFERROR(Y37/H37,"0")+IFERROR(Y38/H38,"0")+IFERROR(Y39/H39,"0")</f>
        <v>36</v>
      </c>
      <c r="Z40" s="671">
        <f>IFERROR(IF(Z35="",0,Z35),"0")+IFERROR(IF(Z36="",0,Z36),"0")+IFERROR(IF(Z37="",0,Z37),"0")+IFERROR(IF(Z38="",0,Z38),"0")+IFERROR(IF(Z39="",0,Z39),"0")</f>
        <v>0.38448000000000004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701"/>
      <c r="P41" s="677" t="s">
        <v>80</v>
      </c>
      <c r="Q41" s="678"/>
      <c r="R41" s="678"/>
      <c r="S41" s="678"/>
      <c r="T41" s="678"/>
      <c r="U41" s="678"/>
      <c r="V41" s="679"/>
      <c r="W41" s="37" t="s">
        <v>69</v>
      </c>
      <c r="X41" s="671">
        <f>IFERROR(SUM(X35:X39),"0")</f>
        <v>180</v>
      </c>
      <c r="Y41" s="671">
        <f>IFERROR(SUM(Y35:Y39),"0")</f>
        <v>184.8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81">
        <v>4680115884915</v>
      </c>
      <c r="E43" s="682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84"/>
      <c r="R43" s="684"/>
      <c r="S43" s="684"/>
      <c r="T43" s="685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0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701"/>
      <c r="P44" s="677" t="s">
        <v>80</v>
      </c>
      <c r="Q44" s="678"/>
      <c r="R44" s="678"/>
      <c r="S44" s="678"/>
      <c r="T44" s="678"/>
      <c r="U44" s="678"/>
      <c r="V44" s="67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701"/>
      <c r="P45" s="677" t="s">
        <v>80</v>
      </c>
      <c r="Q45" s="678"/>
      <c r="R45" s="678"/>
      <c r="S45" s="678"/>
      <c r="T45" s="678"/>
      <c r="U45" s="678"/>
      <c r="V45" s="67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680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81">
        <v>4680115885882</v>
      </c>
      <c r="E48" s="682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84"/>
      <c r="R48" s="684"/>
      <c r="S48" s="684"/>
      <c r="T48" s="685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81">
        <v>4680115881426</v>
      </c>
      <c r="E49" s="682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7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84"/>
      <c r="R49" s="684"/>
      <c r="S49" s="684"/>
      <c r="T49" s="685"/>
      <c r="U49" s="34"/>
      <c r="V49" s="34"/>
      <c r="W49" s="35" t="s">
        <v>69</v>
      </c>
      <c r="X49" s="669">
        <v>150</v>
      </c>
      <c r="Y49" s="670">
        <f t="shared" si="0"/>
        <v>151.20000000000002</v>
      </c>
      <c r="Z49" s="36">
        <f>IFERROR(IF(Y49=0,"",ROUNDUP(Y49/H49,0)*0.01898),"")</f>
        <v>0.26572000000000001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156.04166666666666</v>
      </c>
      <c r="BN49" s="64">
        <f t="shared" si="2"/>
        <v>157.29000000000002</v>
      </c>
      <c r="BO49" s="64">
        <f t="shared" si="3"/>
        <v>0.21701388888888887</v>
      </c>
      <c r="BP49" s="64">
        <f t="shared" si="4"/>
        <v>0.21875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81">
        <v>4680115880283</v>
      </c>
      <c r="E50" s="682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84"/>
      <c r="R50" s="684"/>
      <c r="S50" s="684"/>
      <c r="T50" s="685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81">
        <v>4680115882720</v>
      </c>
      <c r="E51" s="682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84"/>
      <c r="R51" s="684"/>
      <c r="S51" s="684"/>
      <c r="T51" s="685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81">
        <v>4680115881525</v>
      </c>
      <c r="E52" s="682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9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4"/>
      <c r="R52" s="684"/>
      <c r="S52" s="684"/>
      <c r="T52" s="685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81">
        <v>4680115885899</v>
      </c>
      <c r="E53" s="682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9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4"/>
      <c r="R53" s="684"/>
      <c r="S53" s="684"/>
      <c r="T53" s="685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81">
        <v>4680115881419</v>
      </c>
      <c r="E54" s="682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7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4"/>
      <c r="R54" s="684"/>
      <c r="S54" s="684"/>
      <c r="T54" s="685"/>
      <c r="U54" s="34"/>
      <c r="V54" s="34"/>
      <c r="W54" s="35" t="s">
        <v>69</v>
      </c>
      <c r="X54" s="669">
        <v>225</v>
      </c>
      <c r="Y54" s="670">
        <f t="shared" si="0"/>
        <v>225</v>
      </c>
      <c r="Z54" s="36">
        <f>IFERROR(IF(Y54=0,"",ROUNDUP(Y54/H54,0)*0.00902),"")</f>
        <v>0.45100000000000001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235.5</v>
      </c>
      <c r="BN54" s="64">
        <f t="shared" si="2"/>
        <v>235.5</v>
      </c>
      <c r="BO54" s="64">
        <f t="shared" si="3"/>
        <v>0.37878787878787878</v>
      </c>
      <c r="BP54" s="64">
        <f t="shared" si="4"/>
        <v>0.37878787878787878</v>
      </c>
    </row>
    <row r="55" spans="1:68" x14ac:dyDescent="0.2">
      <c r="A55" s="700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701"/>
      <c r="P55" s="677" t="s">
        <v>80</v>
      </c>
      <c r="Q55" s="678"/>
      <c r="R55" s="678"/>
      <c r="S55" s="678"/>
      <c r="T55" s="678"/>
      <c r="U55" s="678"/>
      <c r="V55" s="679"/>
      <c r="W55" s="37" t="s">
        <v>81</v>
      </c>
      <c r="X55" s="671">
        <f>IFERROR(X48/H48,"0")+IFERROR(X49/H49,"0")+IFERROR(X50/H50,"0")+IFERROR(X51/H51,"0")+IFERROR(X52/H52,"0")+IFERROR(X53/H53,"0")+IFERROR(X54/H54,"0")</f>
        <v>63.888888888888886</v>
      </c>
      <c r="Y55" s="671">
        <f>IFERROR(Y48/H48,"0")+IFERROR(Y49/H49,"0")+IFERROR(Y50/H50,"0")+IFERROR(Y51/H51,"0")+IFERROR(Y52/H52,"0")+IFERROR(Y53/H53,"0")+IFERROR(Y54/H54,"0")</f>
        <v>64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0.71672000000000002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701"/>
      <c r="P56" s="677" t="s">
        <v>80</v>
      </c>
      <c r="Q56" s="678"/>
      <c r="R56" s="678"/>
      <c r="S56" s="678"/>
      <c r="T56" s="678"/>
      <c r="U56" s="678"/>
      <c r="V56" s="679"/>
      <c r="W56" s="37" t="s">
        <v>69</v>
      </c>
      <c r="X56" s="671">
        <f>IFERROR(SUM(X48:X54),"0")</f>
        <v>375</v>
      </c>
      <c r="Y56" s="671">
        <f>IFERROR(SUM(Y48:Y54),"0")</f>
        <v>376.20000000000005</v>
      </c>
      <c r="Z56" s="37"/>
      <c r="AA56" s="672"/>
      <c r="AB56" s="672"/>
      <c r="AC56" s="672"/>
    </row>
    <row r="57" spans="1:68" ht="14.25" hidden="1" customHeight="1" x14ac:dyDescent="0.25">
      <c r="A57" s="675" t="s">
        <v>133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81">
        <v>4680115881440</v>
      </c>
      <c r="E58" s="682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6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4"/>
      <c r="R58" s="684"/>
      <c r="S58" s="684"/>
      <c r="T58" s="685"/>
      <c r="U58" s="34"/>
      <c r="V58" s="34"/>
      <c r="W58" s="35" t="s">
        <v>69</v>
      </c>
      <c r="X58" s="669">
        <v>50</v>
      </c>
      <c r="Y58" s="670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81">
        <v>4680115882751</v>
      </c>
      <c r="E59" s="682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4"/>
      <c r="R59" s="684"/>
      <c r="S59" s="684"/>
      <c r="T59" s="685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81">
        <v>4680115885950</v>
      </c>
      <c r="E60" s="682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4"/>
      <c r="R60" s="684"/>
      <c r="S60" s="684"/>
      <c r="T60" s="685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81">
        <v>4680115881433</v>
      </c>
      <c r="E61" s="682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102</v>
      </c>
      <c r="M61" s="33" t="s">
        <v>94</v>
      </c>
      <c r="N61" s="33"/>
      <c r="O61" s="32">
        <v>50</v>
      </c>
      <c r="P61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4"/>
      <c r="R61" s="684"/>
      <c r="S61" s="684"/>
      <c r="T61" s="685"/>
      <c r="U61" s="34"/>
      <c r="V61" s="34"/>
      <c r="W61" s="35" t="s">
        <v>69</v>
      </c>
      <c r="X61" s="669">
        <v>45</v>
      </c>
      <c r="Y61" s="670">
        <f>IFERROR(IF(X61="",0,CEILING((X61/$H61),1)*$H61),"")</f>
        <v>45.900000000000006</v>
      </c>
      <c r="Z61" s="36">
        <f>IFERROR(IF(Y61=0,"",ROUNDUP(Y61/H61,0)*0.00651),"")</f>
        <v>0.11067</v>
      </c>
      <c r="AA61" s="56"/>
      <c r="AB61" s="57"/>
      <c r="AC61" s="111" t="s">
        <v>136</v>
      </c>
      <c r="AG61" s="64"/>
      <c r="AJ61" s="68" t="s">
        <v>104</v>
      </c>
      <c r="AK61" s="68">
        <v>491.4</v>
      </c>
      <c r="BB61" s="112" t="s">
        <v>1</v>
      </c>
      <c r="BM61" s="64">
        <f>IFERROR(X61*I61/H61,"0")</f>
        <v>47.999999999999993</v>
      </c>
      <c r="BN61" s="64">
        <f>IFERROR(Y61*I61/H61,"0")</f>
        <v>48.96</v>
      </c>
      <c r="BO61" s="64">
        <f>IFERROR(1/J61*(X61/H61),"0")</f>
        <v>9.1575091575091569E-2</v>
      </c>
      <c r="BP61" s="64">
        <f>IFERROR(1/J61*(Y61/H61),"0")</f>
        <v>9.3406593406593408E-2</v>
      </c>
    </row>
    <row r="62" spans="1:68" x14ac:dyDescent="0.2">
      <c r="A62" s="700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701"/>
      <c r="P62" s="677" t="s">
        <v>80</v>
      </c>
      <c r="Q62" s="678"/>
      <c r="R62" s="678"/>
      <c r="S62" s="678"/>
      <c r="T62" s="678"/>
      <c r="U62" s="678"/>
      <c r="V62" s="679"/>
      <c r="W62" s="37" t="s">
        <v>81</v>
      </c>
      <c r="X62" s="671">
        <f>IFERROR(X58/H58,"0")+IFERROR(X59/H59,"0")+IFERROR(X60/H60,"0")+IFERROR(X61/H61,"0")</f>
        <v>21.296296296296294</v>
      </c>
      <c r="Y62" s="671">
        <f>IFERROR(Y58/H58,"0")+IFERROR(Y59/H59,"0")+IFERROR(Y60/H60,"0")+IFERROR(Y61/H61,"0")</f>
        <v>22</v>
      </c>
      <c r="Z62" s="671">
        <f>IFERROR(IF(Z58="",0,Z58),"0")+IFERROR(IF(Z59="",0,Z59),"0")+IFERROR(IF(Z60="",0,Z60),"0")+IFERROR(IF(Z61="",0,Z61),"0")</f>
        <v>0.20557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701"/>
      <c r="P63" s="677" t="s">
        <v>80</v>
      </c>
      <c r="Q63" s="678"/>
      <c r="R63" s="678"/>
      <c r="S63" s="678"/>
      <c r="T63" s="678"/>
      <c r="U63" s="678"/>
      <c r="V63" s="679"/>
      <c r="W63" s="37" t="s">
        <v>69</v>
      </c>
      <c r="X63" s="671">
        <f>IFERROR(SUM(X58:X61),"0")</f>
        <v>95</v>
      </c>
      <c r="Y63" s="671">
        <f>IFERROR(SUM(Y58:Y61),"0")</f>
        <v>99.9</v>
      </c>
      <c r="Z63" s="37"/>
      <c r="AA63" s="672"/>
      <c r="AB63" s="672"/>
      <c r="AC63" s="672"/>
    </row>
    <row r="64" spans="1:68" ht="14.25" hidden="1" customHeight="1" x14ac:dyDescent="0.25">
      <c r="A64" s="675" t="s">
        <v>144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681">
        <v>4680115885073</v>
      </c>
      <c r="E65" s="682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4"/>
      <c r="R65" s="684"/>
      <c r="S65" s="684"/>
      <c r="T65" s="685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681">
        <v>4680115885059</v>
      </c>
      <c r="E66" s="682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9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4"/>
      <c r="R66" s="684"/>
      <c r="S66" s="684"/>
      <c r="T66" s="685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681">
        <v>4680115885097</v>
      </c>
      <c r="E67" s="682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7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4"/>
      <c r="R67" s="684"/>
      <c r="S67" s="684"/>
      <c r="T67" s="685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0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701"/>
      <c r="P68" s="677" t="s">
        <v>80</v>
      </c>
      <c r="Q68" s="678"/>
      <c r="R68" s="678"/>
      <c r="S68" s="678"/>
      <c r="T68" s="678"/>
      <c r="U68" s="678"/>
      <c r="V68" s="67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701"/>
      <c r="P69" s="677" t="s">
        <v>80</v>
      </c>
      <c r="Q69" s="678"/>
      <c r="R69" s="678"/>
      <c r="S69" s="678"/>
      <c r="T69" s="678"/>
      <c r="U69" s="678"/>
      <c r="V69" s="67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681">
        <v>4680115881891</v>
      </c>
      <c r="E71" s="682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4"/>
      <c r="R71" s="684"/>
      <c r="S71" s="684"/>
      <c r="T71" s="685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681">
        <v>4680115885769</v>
      </c>
      <c r="E72" s="682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4"/>
      <c r="R72" s="684"/>
      <c r="S72" s="684"/>
      <c r="T72" s="685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161</v>
      </c>
      <c r="B73" s="54" t="s">
        <v>162</v>
      </c>
      <c r="C73" s="31">
        <v>4301051822</v>
      </c>
      <c r="D73" s="681">
        <v>4680115884410</v>
      </c>
      <c r="E73" s="682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4"/>
      <c r="R73" s="684"/>
      <c r="S73" s="684"/>
      <c r="T73" s="685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681">
        <v>4680115884311</v>
      </c>
      <c r="E74" s="682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4"/>
      <c r="R74" s="684"/>
      <c r="S74" s="684"/>
      <c r="T74" s="685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681">
        <v>4680115885929</v>
      </c>
      <c r="E75" s="682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4"/>
      <c r="R75" s="684"/>
      <c r="S75" s="684"/>
      <c r="T75" s="685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681">
        <v>4680115884403</v>
      </c>
      <c r="E76" s="682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4"/>
      <c r="R76" s="684"/>
      <c r="S76" s="684"/>
      <c r="T76" s="685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0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701"/>
      <c r="P77" s="677" t="s">
        <v>80</v>
      </c>
      <c r="Q77" s="678"/>
      <c r="R77" s="678"/>
      <c r="S77" s="678"/>
      <c r="T77" s="678"/>
      <c r="U77" s="678"/>
      <c r="V77" s="67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701"/>
      <c r="P78" s="677" t="s">
        <v>80</v>
      </c>
      <c r="Q78" s="678"/>
      <c r="R78" s="678"/>
      <c r="S78" s="678"/>
      <c r="T78" s="678"/>
      <c r="U78" s="678"/>
      <c r="V78" s="67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170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681">
        <v>4680115881532</v>
      </c>
      <c r="E80" s="682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4"/>
      <c r="R80" s="684"/>
      <c r="S80" s="684"/>
      <c r="T80" s="685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81">
        <v>4680115881532</v>
      </c>
      <c r="E81" s="682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3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4"/>
      <c r="R81" s="684"/>
      <c r="S81" s="684"/>
      <c r="T81" s="685"/>
      <c r="U81" s="34"/>
      <c r="V81" s="34"/>
      <c r="W81" s="35" t="s">
        <v>69</v>
      </c>
      <c r="X81" s="669">
        <v>20</v>
      </c>
      <c r="Y81" s="670">
        <f>IFERROR(IF(X81="",0,CEILING((X81/$H81),1)*$H81),"")</f>
        <v>25.200000000000003</v>
      </c>
      <c r="Z81" s="36">
        <f>IFERROR(IF(Y81=0,"",ROUNDUP(Y81/H81,0)*0.01898),"")</f>
        <v>5.6940000000000004E-2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21.235714285714284</v>
      </c>
      <c r="BN81" s="64">
        <f>IFERROR(Y81*I81/H81,"0")</f>
        <v>26.757000000000001</v>
      </c>
      <c r="BO81" s="64">
        <f>IFERROR(1/J81*(X81/H81),"0")</f>
        <v>3.7202380952380952E-2</v>
      </c>
      <c r="BP81" s="64">
        <f>IFERROR(1/J81*(Y81/H81),"0")</f>
        <v>4.6875E-2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681">
        <v>4680115881464</v>
      </c>
      <c r="E82" s="682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4"/>
      <c r="R82" s="684"/>
      <c r="S82" s="684"/>
      <c r="T82" s="685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0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701"/>
      <c r="P83" s="677" t="s">
        <v>80</v>
      </c>
      <c r="Q83" s="678"/>
      <c r="R83" s="678"/>
      <c r="S83" s="678"/>
      <c r="T83" s="678"/>
      <c r="U83" s="678"/>
      <c r="V83" s="679"/>
      <c r="W83" s="37" t="s">
        <v>81</v>
      </c>
      <c r="X83" s="671">
        <f>IFERROR(X80/H80,"0")+IFERROR(X81/H81,"0")+IFERROR(X82/H82,"0")</f>
        <v>2.3809523809523809</v>
      </c>
      <c r="Y83" s="671">
        <f>IFERROR(Y80/H80,"0")+IFERROR(Y81/H81,"0")+IFERROR(Y82/H82,"0")</f>
        <v>3</v>
      </c>
      <c r="Z83" s="671">
        <f>IFERROR(IF(Z80="",0,Z80),"0")+IFERROR(IF(Z81="",0,Z81),"0")+IFERROR(IF(Z82="",0,Z82),"0")</f>
        <v>5.6940000000000004E-2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701"/>
      <c r="P84" s="677" t="s">
        <v>80</v>
      </c>
      <c r="Q84" s="678"/>
      <c r="R84" s="678"/>
      <c r="S84" s="678"/>
      <c r="T84" s="678"/>
      <c r="U84" s="678"/>
      <c r="V84" s="679"/>
      <c r="W84" s="37" t="s">
        <v>69</v>
      </c>
      <c r="X84" s="671">
        <f>IFERROR(SUM(X80:X82),"0")</f>
        <v>20</v>
      </c>
      <c r="Y84" s="671">
        <f>IFERROR(SUM(Y80:Y82),"0")</f>
        <v>25.200000000000003</v>
      </c>
      <c r="Z84" s="37"/>
      <c r="AA84" s="672"/>
      <c r="AB84" s="672"/>
      <c r="AC84" s="672"/>
    </row>
    <row r="85" spans="1:68" ht="16.5" hidden="1" customHeight="1" x14ac:dyDescent="0.25">
      <c r="A85" s="680" t="s">
        <v>178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179</v>
      </c>
      <c r="B87" s="54" t="s">
        <v>180</v>
      </c>
      <c r="C87" s="31">
        <v>4301011468</v>
      </c>
      <c r="D87" s="681">
        <v>4680115881327</v>
      </c>
      <c r="E87" s="682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4"/>
      <c r="R87" s="684"/>
      <c r="S87" s="684"/>
      <c r="T87" s="685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681">
        <v>4680115881518</v>
      </c>
      <c r="E88" s="682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4"/>
      <c r="R88" s="684"/>
      <c r="S88" s="684"/>
      <c r="T88" s="685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81">
        <v>4680115881303</v>
      </c>
      <c r="E89" s="682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4"/>
      <c r="R89" s="684"/>
      <c r="S89" s="684"/>
      <c r="T89" s="685"/>
      <c r="U89" s="34"/>
      <c r="V89" s="34"/>
      <c r="W89" s="35" t="s">
        <v>69</v>
      </c>
      <c r="X89" s="669">
        <v>450</v>
      </c>
      <c r="Y89" s="670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41" t="s">
        <v>186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700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701"/>
      <c r="P90" s="677" t="s">
        <v>80</v>
      </c>
      <c r="Q90" s="678"/>
      <c r="R90" s="678"/>
      <c r="S90" s="678"/>
      <c r="T90" s="678"/>
      <c r="U90" s="678"/>
      <c r="V90" s="679"/>
      <c r="W90" s="37" t="s">
        <v>81</v>
      </c>
      <c r="X90" s="671">
        <f>IFERROR(X87/H87,"0")+IFERROR(X88/H88,"0")+IFERROR(X89/H89,"0")</f>
        <v>100</v>
      </c>
      <c r="Y90" s="671">
        <f>IFERROR(Y87/H87,"0")+IFERROR(Y88/H88,"0")+IFERROR(Y89/H89,"0")</f>
        <v>100</v>
      </c>
      <c r="Z90" s="671">
        <f>IFERROR(IF(Z87="",0,Z87),"0")+IFERROR(IF(Z88="",0,Z88),"0")+IFERROR(IF(Z89="",0,Z89),"0")</f>
        <v>0.90200000000000002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701"/>
      <c r="P91" s="677" t="s">
        <v>80</v>
      </c>
      <c r="Q91" s="678"/>
      <c r="R91" s="678"/>
      <c r="S91" s="678"/>
      <c r="T91" s="678"/>
      <c r="U91" s="678"/>
      <c r="V91" s="679"/>
      <c r="W91" s="37" t="s">
        <v>69</v>
      </c>
      <c r="X91" s="671">
        <f>IFERROR(SUM(X87:X89),"0")</f>
        <v>450</v>
      </c>
      <c r="Y91" s="671">
        <f>IFERROR(SUM(Y87:Y89),"0")</f>
        <v>450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187</v>
      </c>
      <c r="B93" s="54" t="s">
        <v>188</v>
      </c>
      <c r="C93" s="31">
        <v>4301051437</v>
      </c>
      <c r="D93" s="681">
        <v>4607091386967</v>
      </c>
      <c r="E93" s="682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4"/>
      <c r="R93" s="684"/>
      <c r="S93" s="684"/>
      <c r="T93" s="685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187</v>
      </c>
      <c r="B94" s="54" t="s">
        <v>190</v>
      </c>
      <c r="C94" s="31">
        <v>4301051546</v>
      </c>
      <c r="D94" s="681">
        <v>4607091386967</v>
      </c>
      <c r="E94" s="682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10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4"/>
      <c r="R94" s="684"/>
      <c r="S94" s="684"/>
      <c r="T94" s="685"/>
      <c r="U94" s="34"/>
      <c r="V94" s="34"/>
      <c r="W94" s="35" t="s">
        <v>69</v>
      </c>
      <c r="X94" s="669">
        <v>150</v>
      </c>
      <c r="Y94" s="670">
        <f t="shared" si="10"/>
        <v>151.20000000000002</v>
      </c>
      <c r="Z94" s="36">
        <f>IFERROR(IF(Y94=0,"",ROUNDUP(Y94/H94,0)*0.01898),"")</f>
        <v>0.34164</v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159.26785714285714</v>
      </c>
      <c r="BN94" s="64">
        <f t="shared" si="12"/>
        <v>160.542</v>
      </c>
      <c r="BO94" s="64">
        <f t="shared" si="13"/>
        <v>0.27901785714285715</v>
      </c>
      <c r="BP94" s="64">
        <f t="shared" si="14"/>
        <v>0.28125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681">
        <v>4607091386967</v>
      </c>
      <c r="E95" s="682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1010" t="s">
        <v>192</v>
      </c>
      <c r="Q95" s="684"/>
      <c r="R95" s="684"/>
      <c r="S95" s="684"/>
      <c r="T95" s="685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681">
        <v>4680115884953</v>
      </c>
      <c r="E96" s="682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54" t="s">
        <v>196</v>
      </c>
      <c r="Q96" s="684"/>
      <c r="R96" s="684"/>
      <c r="S96" s="684"/>
      <c r="T96" s="685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198</v>
      </c>
      <c r="B97" s="54" t="s">
        <v>199</v>
      </c>
      <c r="C97" s="31">
        <v>4301052039</v>
      </c>
      <c r="D97" s="681">
        <v>4607091385731</v>
      </c>
      <c r="E97" s="682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992" t="s">
        <v>200</v>
      </c>
      <c r="Q97" s="684"/>
      <c r="R97" s="684"/>
      <c r="S97" s="684"/>
      <c r="T97" s="685"/>
      <c r="U97" s="34"/>
      <c r="V97" s="34"/>
      <c r="W97" s="35" t="s">
        <v>69</v>
      </c>
      <c r="X97" s="669">
        <v>360</v>
      </c>
      <c r="Y97" s="670">
        <f t="shared" si="10"/>
        <v>361.8</v>
      </c>
      <c r="Z97" s="36">
        <f>IFERROR(IF(Y97=0,"",ROUNDUP(Y97/H97,0)*0.00651),"")</f>
        <v>0.87234</v>
      </c>
      <c r="AA97" s="56"/>
      <c r="AB97" s="57"/>
      <c r="AC97" s="151" t="s">
        <v>189</v>
      </c>
      <c r="AG97" s="64"/>
      <c r="AJ97" s="68"/>
      <c r="AK97" s="68">
        <v>0</v>
      </c>
      <c r="BB97" s="152" t="s">
        <v>1</v>
      </c>
      <c r="BM97" s="64">
        <f t="shared" si="11"/>
        <v>393.59999999999997</v>
      </c>
      <c r="BN97" s="64">
        <f t="shared" si="12"/>
        <v>395.56799999999998</v>
      </c>
      <c r="BO97" s="64">
        <f t="shared" si="13"/>
        <v>0.73260073260073255</v>
      </c>
      <c r="BP97" s="64">
        <f t="shared" si="14"/>
        <v>0.73626373626373631</v>
      </c>
    </row>
    <row r="98" spans="1:68" ht="16.5" hidden="1" customHeight="1" x14ac:dyDescent="0.25">
      <c r="A98" s="54" t="s">
        <v>198</v>
      </c>
      <c r="B98" s="54" t="s">
        <v>201</v>
      </c>
      <c r="C98" s="31">
        <v>4301051718</v>
      </c>
      <c r="D98" s="681">
        <v>4607091385731</v>
      </c>
      <c r="E98" s="682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796" t="s">
        <v>202</v>
      </c>
      <c r="Q98" s="684"/>
      <c r="R98" s="684"/>
      <c r="S98" s="684"/>
      <c r="T98" s="685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681">
        <v>4680115880894</v>
      </c>
      <c r="E99" s="682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4"/>
      <c r="R99" s="684"/>
      <c r="S99" s="684"/>
      <c r="T99" s="685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4301051439</v>
      </c>
      <c r="D100" s="681">
        <v>4680115880214</v>
      </c>
      <c r="E100" s="682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10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4"/>
      <c r="R100" s="684"/>
      <c r="S100" s="684"/>
      <c r="T100" s="685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4301051687</v>
      </c>
      <c r="D101" s="681">
        <v>4680115880214</v>
      </c>
      <c r="E101" s="682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77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84"/>
      <c r="R101" s="684"/>
      <c r="S101" s="684"/>
      <c r="T101" s="685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0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701"/>
      <c r="P102" s="677" t="s">
        <v>80</v>
      </c>
      <c r="Q102" s="678"/>
      <c r="R102" s="678"/>
      <c r="S102" s="678"/>
      <c r="T102" s="678"/>
      <c r="U102" s="678"/>
      <c r="V102" s="67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151.19047619047618</v>
      </c>
      <c r="Y102" s="671">
        <f>IFERROR(Y93/H93,"0")+IFERROR(Y94/H94,"0")+IFERROR(Y95/H95,"0")+IFERROR(Y96/H96,"0")+IFERROR(Y97/H97,"0")+IFERROR(Y98/H98,"0")+IFERROR(Y99/H99,"0")+IFERROR(Y100/H100,"0")+IFERROR(Y101/H101,"0")</f>
        <v>152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1.2139800000000001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701"/>
      <c r="P103" s="677" t="s">
        <v>80</v>
      </c>
      <c r="Q103" s="678"/>
      <c r="R103" s="678"/>
      <c r="S103" s="678"/>
      <c r="T103" s="678"/>
      <c r="U103" s="678"/>
      <c r="V103" s="679"/>
      <c r="W103" s="37" t="s">
        <v>69</v>
      </c>
      <c r="X103" s="671">
        <f>IFERROR(SUM(X93:X101),"0")</f>
        <v>510</v>
      </c>
      <c r="Y103" s="671">
        <f>IFERROR(SUM(Y93:Y101),"0")</f>
        <v>513</v>
      </c>
      <c r="Z103" s="37"/>
      <c r="AA103" s="672"/>
      <c r="AB103" s="672"/>
      <c r="AC103" s="672"/>
    </row>
    <row r="104" spans="1:68" ht="16.5" hidden="1" customHeight="1" x14ac:dyDescent="0.25">
      <c r="A104" s="680" t="s">
        <v>209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210</v>
      </c>
      <c r="B106" s="54" t="s">
        <v>211</v>
      </c>
      <c r="C106" s="31">
        <v>4301011514</v>
      </c>
      <c r="D106" s="681">
        <v>4680115882133</v>
      </c>
      <c r="E106" s="682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4"/>
      <c r="R106" s="684"/>
      <c r="S106" s="684"/>
      <c r="T106" s="685"/>
      <c r="U106" s="34"/>
      <c r="V106" s="34"/>
      <c r="W106" s="35" t="s">
        <v>69</v>
      </c>
      <c r="X106" s="669">
        <v>30</v>
      </c>
      <c r="Y106" s="670">
        <f>IFERROR(IF(X106="",0,CEILING((X106/$H106),1)*$H106),"")</f>
        <v>32.400000000000006</v>
      </c>
      <c r="Z106" s="36">
        <f>IFERROR(IF(Y106=0,"",ROUNDUP(Y106/H106,0)*0.01898),"")</f>
        <v>5.6940000000000004E-2</v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31.208333333333329</v>
      </c>
      <c r="BN106" s="64">
        <f>IFERROR(Y106*I106/H106,"0")</f>
        <v>33.705000000000005</v>
      </c>
      <c r="BO106" s="64">
        <f>IFERROR(1/J106*(X106/H106),"0")</f>
        <v>4.3402777777777776E-2</v>
      </c>
      <c r="BP106" s="64">
        <f>IFERROR(1/J106*(Y106/H106),"0")</f>
        <v>4.6875000000000007E-2</v>
      </c>
    </row>
    <row r="107" spans="1:68" ht="16.5" hidden="1" customHeight="1" x14ac:dyDescent="0.25">
      <c r="A107" s="54" t="s">
        <v>213</v>
      </c>
      <c r="B107" s="54" t="s">
        <v>214</v>
      </c>
      <c r="C107" s="31">
        <v>4301011417</v>
      </c>
      <c r="D107" s="681">
        <v>4680115880269</v>
      </c>
      <c r="E107" s="682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4"/>
      <c r="R107" s="684"/>
      <c r="S107" s="684"/>
      <c r="T107" s="685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215</v>
      </c>
      <c r="B108" s="54" t="s">
        <v>216</v>
      </c>
      <c r="C108" s="31">
        <v>4301011415</v>
      </c>
      <c r="D108" s="681">
        <v>4680115880429</v>
      </c>
      <c r="E108" s="682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8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4"/>
      <c r="R108" s="684"/>
      <c r="S108" s="684"/>
      <c r="T108" s="685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217</v>
      </c>
      <c r="B109" s="54" t="s">
        <v>218</v>
      </c>
      <c r="C109" s="31">
        <v>4301011462</v>
      </c>
      <c r="D109" s="681">
        <v>4680115881457</v>
      </c>
      <c r="E109" s="682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4"/>
      <c r="R109" s="684"/>
      <c r="S109" s="684"/>
      <c r="T109" s="685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00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701"/>
      <c r="P110" s="677" t="s">
        <v>80</v>
      </c>
      <c r="Q110" s="678"/>
      <c r="R110" s="678"/>
      <c r="S110" s="678"/>
      <c r="T110" s="678"/>
      <c r="U110" s="678"/>
      <c r="V110" s="679"/>
      <c r="W110" s="37" t="s">
        <v>81</v>
      </c>
      <c r="X110" s="671">
        <f>IFERROR(X106/H106,"0")+IFERROR(X107/H107,"0")+IFERROR(X108/H108,"0")+IFERROR(X109/H109,"0")</f>
        <v>2.7777777777777777</v>
      </c>
      <c r="Y110" s="671">
        <f>IFERROR(Y106/H106,"0")+IFERROR(Y107/H107,"0")+IFERROR(Y108/H108,"0")+IFERROR(Y109/H109,"0")</f>
        <v>3.0000000000000004</v>
      </c>
      <c r="Z110" s="671">
        <f>IFERROR(IF(Z106="",0,Z106),"0")+IFERROR(IF(Z107="",0,Z107),"0")+IFERROR(IF(Z108="",0,Z108),"0")+IFERROR(IF(Z109="",0,Z109),"0")</f>
        <v>5.6940000000000004E-2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701"/>
      <c r="P111" s="677" t="s">
        <v>80</v>
      </c>
      <c r="Q111" s="678"/>
      <c r="R111" s="678"/>
      <c r="S111" s="678"/>
      <c r="T111" s="678"/>
      <c r="U111" s="678"/>
      <c r="V111" s="679"/>
      <c r="W111" s="37" t="s">
        <v>69</v>
      </c>
      <c r="X111" s="671">
        <f>IFERROR(SUM(X106:X109),"0")</f>
        <v>30</v>
      </c>
      <c r="Y111" s="671">
        <f>IFERROR(SUM(Y106:Y109),"0")</f>
        <v>32.400000000000006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133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219</v>
      </c>
      <c r="B113" s="54" t="s">
        <v>220</v>
      </c>
      <c r="C113" s="31">
        <v>4301020345</v>
      </c>
      <c r="D113" s="681">
        <v>4680115881488</v>
      </c>
      <c r="E113" s="682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9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4"/>
      <c r="R113" s="684"/>
      <c r="S113" s="684"/>
      <c r="T113" s="685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221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222</v>
      </c>
      <c r="B114" s="54" t="s">
        <v>223</v>
      </c>
      <c r="C114" s="31">
        <v>4301020346</v>
      </c>
      <c r="D114" s="681">
        <v>4680115882775</v>
      </c>
      <c r="E114" s="682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147</v>
      </c>
      <c r="L114" s="32"/>
      <c r="M114" s="33" t="s">
        <v>94</v>
      </c>
      <c r="N114" s="33"/>
      <c r="O114" s="32">
        <v>55</v>
      </c>
      <c r="P114" s="8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4"/>
      <c r="R114" s="684"/>
      <c r="S114" s="684"/>
      <c r="T114" s="685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221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224</v>
      </c>
      <c r="B115" s="54" t="s">
        <v>225</v>
      </c>
      <c r="C115" s="31">
        <v>4301020344</v>
      </c>
      <c r="D115" s="681">
        <v>4680115880658</v>
      </c>
      <c r="E115" s="682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4"/>
      <c r="R115" s="684"/>
      <c r="S115" s="684"/>
      <c r="T115" s="685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700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701"/>
      <c r="P116" s="677" t="s">
        <v>80</v>
      </c>
      <c r="Q116" s="678"/>
      <c r="R116" s="678"/>
      <c r="S116" s="678"/>
      <c r="T116" s="678"/>
      <c r="U116" s="678"/>
      <c r="V116" s="67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701"/>
      <c r="P117" s="677" t="s">
        <v>80</v>
      </c>
      <c r="Q117" s="678"/>
      <c r="R117" s="678"/>
      <c r="S117" s="678"/>
      <c r="T117" s="678"/>
      <c r="U117" s="678"/>
      <c r="V117" s="67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226</v>
      </c>
      <c r="B119" s="54" t="s">
        <v>227</v>
      </c>
      <c r="C119" s="31">
        <v>4301051360</v>
      </c>
      <c r="D119" s="681">
        <v>4607091385168</v>
      </c>
      <c r="E119" s="682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4"/>
      <c r="R119" s="684"/>
      <c r="S119" s="684"/>
      <c r="T119" s="685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226</v>
      </c>
      <c r="B120" s="54" t="s">
        <v>229</v>
      </c>
      <c r="C120" s="31">
        <v>4301051724</v>
      </c>
      <c r="D120" s="681">
        <v>4607091385168</v>
      </c>
      <c r="E120" s="682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129</v>
      </c>
      <c r="N120" s="33"/>
      <c r="O120" s="32">
        <v>45</v>
      </c>
      <c r="P120" s="995" t="s">
        <v>230</v>
      </c>
      <c r="Q120" s="684"/>
      <c r="R120" s="684"/>
      <c r="S120" s="684"/>
      <c r="T120" s="685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226</v>
      </c>
      <c r="B121" s="54" t="s">
        <v>232</v>
      </c>
      <c r="C121" s="31">
        <v>4301051625</v>
      </c>
      <c r="D121" s="681">
        <v>4607091385168</v>
      </c>
      <c r="E121" s="682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4"/>
      <c r="R121" s="684"/>
      <c r="S121" s="684"/>
      <c r="T121" s="685"/>
      <c r="U121" s="34"/>
      <c r="V121" s="34"/>
      <c r="W121" s="35" t="s">
        <v>69</v>
      </c>
      <c r="X121" s="669">
        <v>300</v>
      </c>
      <c r="Y121" s="670">
        <f t="shared" si="15"/>
        <v>302.40000000000003</v>
      </c>
      <c r="Z121" s="36">
        <f>IFERROR(IF(Y121=0,"",ROUNDUP(Y121/H121,0)*0.01898),"")</f>
        <v>0.68328</v>
      </c>
      <c r="AA121" s="56"/>
      <c r="AB121" s="57"/>
      <c r="AC121" s="179" t="s">
        <v>233</v>
      </c>
      <c r="AG121" s="64"/>
      <c r="AJ121" s="68"/>
      <c r="AK121" s="68">
        <v>0</v>
      </c>
      <c r="BB121" s="180" t="s">
        <v>1</v>
      </c>
      <c r="BM121" s="64">
        <f t="shared" si="16"/>
        <v>318.32142857142856</v>
      </c>
      <c r="BN121" s="64">
        <f t="shared" si="17"/>
        <v>320.86800000000005</v>
      </c>
      <c r="BO121" s="64">
        <f t="shared" si="18"/>
        <v>0.5580357142857143</v>
      </c>
      <c r="BP121" s="64">
        <f t="shared" si="19"/>
        <v>0.5625</v>
      </c>
    </row>
    <row r="122" spans="1:68" ht="37.5" hidden="1" customHeight="1" x14ac:dyDescent="0.25">
      <c r="A122" s="54" t="s">
        <v>234</v>
      </c>
      <c r="B122" s="54" t="s">
        <v>235</v>
      </c>
      <c r="C122" s="31">
        <v>4301051362</v>
      </c>
      <c r="D122" s="681">
        <v>4607091383256</v>
      </c>
      <c r="E122" s="682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9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4"/>
      <c r="R122" s="684"/>
      <c r="S122" s="684"/>
      <c r="T122" s="685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234</v>
      </c>
      <c r="B123" s="54" t="s">
        <v>236</v>
      </c>
      <c r="C123" s="31">
        <v>4301051730</v>
      </c>
      <c r="D123" s="681">
        <v>4607091383256</v>
      </c>
      <c r="E123" s="682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767" t="s">
        <v>237</v>
      </c>
      <c r="Q123" s="684"/>
      <c r="R123" s="684"/>
      <c r="S123" s="684"/>
      <c r="T123" s="685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238</v>
      </c>
      <c r="B124" s="54" t="s">
        <v>239</v>
      </c>
      <c r="C124" s="31">
        <v>4301051358</v>
      </c>
      <c r="D124" s="681">
        <v>4607091385748</v>
      </c>
      <c r="E124" s="682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7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4"/>
      <c r="R124" s="684"/>
      <c r="S124" s="684"/>
      <c r="T124" s="685"/>
      <c r="U124" s="34"/>
      <c r="V124" s="34"/>
      <c r="W124" s="35" t="s">
        <v>69</v>
      </c>
      <c r="X124" s="669">
        <v>450</v>
      </c>
      <c r="Y124" s="670">
        <f t="shared" si="15"/>
        <v>450.90000000000003</v>
      </c>
      <c r="Z124" s="36">
        <f t="shared" si="20"/>
        <v>1.08717</v>
      </c>
      <c r="AA124" s="56"/>
      <c r="AB124" s="57"/>
      <c r="AC124" s="185" t="s">
        <v>228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492</v>
      </c>
      <c r="BN124" s="64">
        <f t="shared" si="17"/>
        <v>492.98399999999998</v>
      </c>
      <c r="BO124" s="64">
        <f t="shared" si="18"/>
        <v>0.91575091575091572</v>
      </c>
      <c r="BP124" s="64">
        <f t="shared" si="19"/>
        <v>0.91758241758241765</v>
      </c>
    </row>
    <row r="125" spans="1:68" ht="27" hidden="1" customHeight="1" x14ac:dyDescent="0.25">
      <c r="A125" s="54" t="s">
        <v>238</v>
      </c>
      <c r="B125" s="54" t="s">
        <v>240</v>
      </c>
      <c r="C125" s="31">
        <v>4301051721</v>
      </c>
      <c r="D125" s="681">
        <v>4607091385748</v>
      </c>
      <c r="E125" s="682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780" t="s">
        <v>241</v>
      </c>
      <c r="Q125" s="684"/>
      <c r="R125" s="684"/>
      <c r="S125" s="684"/>
      <c r="T125" s="685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231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242</v>
      </c>
      <c r="B126" s="54" t="s">
        <v>243</v>
      </c>
      <c r="C126" s="31">
        <v>4301051740</v>
      </c>
      <c r="D126" s="681">
        <v>4680115884533</v>
      </c>
      <c r="E126" s="682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4"/>
      <c r="R126" s="684"/>
      <c r="S126" s="684"/>
      <c r="T126" s="685"/>
      <c r="U126" s="34"/>
      <c r="V126" s="34"/>
      <c r="W126" s="35" t="s">
        <v>69</v>
      </c>
      <c r="X126" s="669">
        <v>24</v>
      </c>
      <c r="Y126" s="670">
        <f t="shared" si="15"/>
        <v>25.2</v>
      </c>
      <c r="Z126" s="36">
        <f t="shared" si="20"/>
        <v>9.1139999999999999E-2</v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26.4</v>
      </c>
      <c r="BN126" s="64">
        <f t="shared" si="17"/>
        <v>27.72</v>
      </c>
      <c r="BO126" s="64">
        <f t="shared" si="18"/>
        <v>7.3260073260073263E-2</v>
      </c>
      <c r="BP126" s="64">
        <f t="shared" si="19"/>
        <v>7.6923076923076927E-2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4301051480</v>
      </c>
      <c r="D127" s="681">
        <v>4680115882645</v>
      </c>
      <c r="E127" s="682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7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4"/>
      <c r="R127" s="684"/>
      <c r="S127" s="684"/>
      <c r="T127" s="685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700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701"/>
      <c r="P128" s="677" t="s">
        <v>80</v>
      </c>
      <c r="Q128" s="678"/>
      <c r="R128" s="678"/>
      <c r="S128" s="678"/>
      <c r="T128" s="678"/>
      <c r="U128" s="678"/>
      <c r="V128" s="67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215.71428571428572</v>
      </c>
      <c r="Y128" s="671">
        <f>IFERROR(Y119/H119,"0")+IFERROR(Y120/H120,"0")+IFERROR(Y121/H121,"0")+IFERROR(Y122/H122,"0")+IFERROR(Y123/H123,"0")+IFERROR(Y124/H124,"0")+IFERROR(Y125/H125,"0")+IFERROR(Y126/H126,"0")+IFERROR(Y127/H127,"0")</f>
        <v>217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1.8615899999999999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701"/>
      <c r="P129" s="677" t="s">
        <v>80</v>
      </c>
      <c r="Q129" s="678"/>
      <c r="R129" s="678"/>
      <c r="S129" s="678"/>
      <c r="T129" s="678"/>
      <c r="U129" s="678"/>
      <c r="V129" s="679"/>
      <c r="W129" s="37" t="s">
        <v>69</v>
      </c>
      <c r="X129" s="671">
        <f>IFERROR(SUM(X119:X127),"0")</f>
        <v>774</v>
      </c>
      <c r="Y129" s="671">
        <f>IFERROR(SUM(Y119:Y127),"0")</f>
        <v>778.50000000000011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170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248</v>
      </c>
      <c r="B131" s="54" t="s">
        <v>249</v>
      </c>
      <c r="C131" s="31">
        <v>4301060356</v>
      </c>
      <c r="D131" s="681">
        <v>4680115882652</v>
      </c>
      <c r="E131" s="682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9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4"/>
      <c r="R131" s="684"/>
      <c r="S131" s="684"/>
      <c r="T131" s="685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251</v>
      </c>
      <c r="B132" s="54" t="s">
        <v>252</v>
      </c>
      <c r="C132" s="31">
        <v>4301060317</v>
      </c>
      <c r="D132" s="681">
        <v>4680115880238</v>
      </c>
      <c r="E132" s="682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4"/>
      <c r="R132" s="684"/>
      <c r="S132" s="684"/>
      <c r="T132" s="685"/>
      <c r="U132" s="34"/>
      <c r="V132" s="34"/>
      <c r="W132" s="35" t="s">
        <v>69</v>
      </c>
      <c r="X132" s="669">
        <v>16.5</v>
      </c>
      <c r="Y132" s="670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700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701"/>
      <c r="P133" s="677" t="s">
        <v>80</v>
      </c>
      <c r="Q133" s="678"/>
      <c r="R133" s="678"/>
      <c r="S133" s="678"/>
      <c r="T133" s="678"/>
      <c r="U133" s="678"/>
      <c r="V133" s="679"/>
      <c r="W133" s="37" t="s">
        <v>81</v>
      </c>
      <c r="X133" s="671">
        <f>IFERROR(X131/H131,"0")+IFERROR(X132/H132,"0")</f>
        <v>8.3333333333333339</v>
      </c>
      <c r="Y133" s="671">
        <f>IFERROR(Y131/H131,"0")+IFERROR(Y132/H132,"0")</f>
        <v>9</v>
      </c>
      <c r="Z133" s="671">
        <f>IFERROR(IF(Z131="",0,Z131),"0")+IFERROR(IF(Z132="",0,Z132),"0")</f>
        <v>5.8590000000000003E-2</v>
      </c>
      <c r="AA133" s="672"/>
      <c r="AB133" s="672"/>
      <c r="AC133" s="672"/>
    </row>
    <row r="134" spans="1:68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701"/>
      <c r="P134" s="677" t="s">
        <v>80</v>
      </c>
      <c r="Q134" s="678"/>
      <c r="R134" s="678"/>
      <c r="S134" s="678"/>
      <c r="T134" s="678"/>
      <c r="U134" s="678"/>
      <c r="V134" s="679"/>
      <c r="W134" s="37" t="s">
        <v>69</v>
      </c>
      <c r="X134" s="671">
        <f>IFERROR(SUM(X131:X132),"0")</f>
        <v>16.5</v>
      </c>
      <c r="Y134" s="671">
        <f>IFERROR(SUM(Y131:Y132),"0")</f>
        <v>17.82</v>
      </c>
      <c r="Z134" s="37"/>
      <c r="AA134" s="672"/>
      <c r="AB134" s="672"/>
      <c r="AC134" s="672"/>
    </row>
    <row r="135" spans="1:68" ht="16.5" hidden="1" customHeight="1" x14ac:dyDescent="0.25">
      <c r="A135" s="680" t="s">
        <v>254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255</v>
      </c>
      <c r="B137" s="54" t="s">
        <v>256</v>
      </c>
      <c r="C137" s="31">
        <v>4301011564</v>
      </c>
      <c r="D137" s="681">
        <v>4680115882577</v>
      </c>
      <c r="E137" s="682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4"/>
      <c r="R137" s="684"/>
      <c r="S137" s="684"/>
      <c r="T137" s="685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257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255</v>
      </c>
      <c r="B138" s="54" t="s">
        <v>258</v>
      </c>
      <c r="C138" s="31">
        <v>4301011562</v>
      </c>
      <c r="D138" s="681">
        <v>4680115882577</v>
      </c>
      <c r="E138" s="682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4"/>
      <c r="R138" s="684"/>
      <c r="S138" s="684"/>
      <c r="T138" s="685"/>
      <c r="U138" s="34"/>
      <c r="V138" s="34"/>
      <c r="W138" s="35" t="s">
        <v>69</v>
      </c>
      <c r="X138" s="669">
        <v>36</v>
      </c>
      <c r="Y138" s="670">
        <f>IFERROR(IF(X138="",0,CEILING((X138/$H138),1)*$H138),"")</f>
        <v>38.400000000000006</v>
      </c>
      <c r="Z138" s="36">
        <f>IFERROR(IF(Y138=0,"",ROUNDUP(Y138/H138,0)*0.00651),"")</f>
        <v>7.8119999999999995E-2</v>
      </c>
      <c r="AA138" s="56"/>
      <c r="AB138" s="57"/>
      <c r="AC138" s="199" t="s">
        <v>257</v>
      </c>
      <c r="AG138" s="64"/>
      <c r="AJ138" s="68"/>
      <c r="AK138" s="68">
        <v>0</v>
      </c>
      <c r="BB138" s="200" t="s">
        <v>1</v>
      </c>
      <c r="BM138" s="64">
        <f>IFERROR(X138*I138/H138,"0")</f>
        <v>38.024999999999999</v>
      </c>
      <c r="BN138" s="64">
        <f>IFERROR(Y138*I138/H138,"0")</f>
        <v>40.559999999999995</v>
      </c>
      <c r="BO138" s="64">
        <f>IFERROR(1/J138*(X138/H138),"0")</f>
        <v>6.1813186813186816E-2</v>
      </c>
      <c r="BP138" s="64">
        <f>IFERROR(1/J138*(Y138/H138),"0")</f>
        <v>6.593406593406595E-2</v>
      </c>
    </row>
    <row r="139" spans="1:68" x14ac:dyDescent="0.2">
      <c r="A139" s="700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701"/>
      <c r="P139" s="677" t="s">
        <v>80</v>
      </c>
      <c r="Q139" s="678"/>
      <c r="R139" s="678"/>
      <c r="S139" s="678"/>
      <c r="T139" s="678"/>
      <c r="U139" s="678"/>
      <c r="V139" s="679"/>
      <c r="W139" s="37" t="s">
        <v>81</v>
      </c>
      <c r="X139" s="671">
        <f>IFERROR(X137/H137,"0")+IFERROR(X138/H138,"0")</f>
        <v>11.25</v>
      </c>
      <c r="Y139" s="671">
        <f>IFERROR(Y137/H137,"0")+IFERROR(Y138/H138,"0")</f>
        <v>12.000000000000002</v>
      </c>
      <c r="Z139" s="671">
        <f>IFERROR(IF(Z137="",0,Z137),"0")+IFERROR(IF(Z138="",0,Z138),"0")</f>
        <v>7.8119999999999995E-2</v>
      </c>
      <c r="AA139" s="672"/>
      <c r="AB139" s="672"/>
      <c r="AC139" s="672"/>
    </row>
    <row r="140" spans="1:68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701"/>
      <c r="P140" s="677" t="s">
        <v>80</v>
      </c>
      <c r="Q140" s="678"/>
      <c r="R140" s="678"/>
      <c r="S140" s="678"/>
      <c r="T140" s="678"/>
      <c r="U140" s="678"/>
      <c r="V140" s="679"/>
      <c r="W140" s="37" t="s">
        <v>69</v>
      </c>
      <c r="X140" s="671">
        <f>IFERROR(SUM(X137:X138),"0")</f>
        <v>36</v>
      </c>
      <c r="Y140" s="671">
        <f>IFERROR(SUM(Y137:Y138),"0")</f>
        <v>38.400000000000006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144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259</v>
      </c>
      <c r="B142" s="54" t="s">
        <v>260</v>
      </c>
      <c r="C142" s="31">
        <v>4301031235</v>
      </c>
      <c r="D142" s="681">
        <v>4680115883444</v>
      </c>
      <c r="E142" s="682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84"/>
      <c r="R142" s="684"/>
      <c r="S142" s="684"/>
      <c r="T142" s="685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261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259</v>
      </c>
      <c r="B143" s="54" t="s">
        <v>262</v>
      </c>
      <c r="C143" s="31">
        <v>4301031234</v>
      </c>
      <c r="D143" s="681">
        <v>4680115883444</v>
      </c>
      <c r="E143" s="682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84"/>
      <c r="R143" s="684"/>
      <c r="S143" s="684"/>
      <c r="T143" s="685"/>
      <c r="U143" s="34"/>
      <c r="V143" s="34"/>
      <c r="W143" s="35" t="s">
        <v>69</v>
      </c>
      <c r="X143" s="669">
        <v>52.5</v>
      </c>
      <c r="Y143" s="670">
        <f>IFERROR(IF(X143="",0,CEILING((X143/$H143),1)*$H143),"")</f>
        <v>53.199999999999996</v>
      </c>
      <c r="Z143" s="36">
        <f>IFERROR(IF(Y143=0,"",ROUNDUP(Y143/H143,0)*0.00651),"")</f>
        <v>0.12369000000000001</v>
      </c>
      <c r="AA143" s="56"/>
      <c r="AB143" s="57"/>
      <c r="AC143" s="203" t="s">
        <v>261</v>
      </c>
      <c r="AG143" s="64"/>
      <c r="AJ143" s="68"/>
      <c r="AK143" s="68">
        <v>0</v>
      </c>
      <c r="BB143" s="204" t="s">
        <v>1</v>
      </c>
      <c r="BM143" s="64">
        <f>IFERROR(X143*I143/H143,"0")</f>
        <v>57.524999999999999</v>
      </c>
      <c r="BN143" s="64">
        <f>IFERROR(Y143*I143/H143,"0")</f>
        <v>58.291999999999994</v>
      </c>
      <c r="BO143" s="64">
        <f>IFERROR(1/J143*(X143/H143),"0")</f>
        <v>0.10302197802197803</v>
      </c>
      <c r="BP143" s="64">
        <f>IFERROR(1/J143*(Y143/H143),"0")</f>
        <v>0.1043956043956044</v>
      </c>
    </row>
    <row r="144" spans="1:68" x14ac:dyDescent="0.2">
      <c r="A144" s="700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701"/>
      <c r="P144" s="677" t="s">
        <v>80</v>
      </c>
      <c r="Q144" s="678"/>
      <c r="R144" s="678"/>
      <c r="S144" s="678"/>
      <c r="T144" s="678"/>
      <c r="U144" s="678"/>
      <c r="V144" s="679"/>
      <c r="W144" s="37" t="s">
        <v>81</v>
      </c>
      <c r="X144" s="671">
        <f>IFERROR(X142/H142,"0")+IFERROR(X143/H143,"0")</f>
        <v>18.75</v>
      </c>
      <c r="Y144" s="671">
        <f>IFERROR(Y142/H142,"0")+IFERROR(Y143/H143,"0")</f>
        <v>19</v>
      </c>
      <c r="Z144" s="671">
        <f>IFERROR(IF(Z142="",0,Z142),"0")+IFERROR(IF(Z143="",0,Z143),"0")</f>
        <v>0.12369000000000001</v>
      </c>
      <c r="AA144" s="672"/>
      <c r="AB144" s="672"/>
      <c r="AC144" s="672"/>
    </row>
    <row r="145" spans="1:68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701"/>
      <c r="P145" s="677" t="s">
        <v>80</v>
      </c>
      <c r="Q145" s="678"/>
      <c r="R145" s="678"/>
      <c r="S145" s="678"/>
      <c r="T145" s="678"/>
      <c r="U145" s="678"/>
      <c r="V145" s="679"/>
      <c r="W145" s="37" t="s">
        <v>69</v>
      </c>
      <c r="X145" s="671">
        <f>IFERROR(SUM(X142:X143),"0")</f>
        <v>52.5</v>
      </c>
      <c r="Y145" s="671">
        <f>IFERROR(SUM(Y142:Y143),"0")</f>
        <v>53.199999999999996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263</v>
      </c>
      <c r="B147" s="54" t="s">
        <v>264</v>
      </c>
      <c r="C147" s="31">
        <v>4301051477</v>
      </c>
      <c r="D147" s="681">
        <v>4680115882584</v>
      </c>
      <c r="E147" s="682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10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4"/>
      <c r="R147" s="684"/>
      <c r="S147" s="684"/>
      <c r="T147" s="685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257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263</v>
      </c>
      <c r="B148" s="54" t="s">
        <v>265</v>
      </c>
      <c r="C148" s="31">
        <v>4301051476</v>
      </c>
      <c r="D148" s="681">
        <v>4680115882584</v>
      </c>
      <c r="E148" s="682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4"/>
      <c r="R148" s="684"/>
      <c r="S148" s="684"/>
      <c r="T148" s="685"/>
      <c r="U148" s="34"/>
      <c r="V148" s="34"/>
      <c r="W148" s="35" t="s">
        <v>69</v>
      </c>
      <c r="X148" s="669">
        <v>49.5</v>
      </c>
      <c r="Y148" s="670">
        <f>IFERROR(IF(X148="",0,CEILING((X148/$H148),1)*$H148),"")</f>
        <v>50.160000000000004</v>
      </c>
      <c r="Z148" s="36">
        <f>IFERROR(IF(Y148=0,"",ROUNDUP(Y148/H148,0)*0.00651),"")</f>
        <v>0.12369000000000001</v>
      </c>
      <c r="AA148" s="56"/>
      <c r="AB148" s="57"/>
      <c r="AC148" s="207" t="s">
        <v>257</v>
      </c>
      <c r="AG148" s="64"/>
      <c r="AJ148" s="68"/>
      <c r="AK148" s="68">
        <v>0</v>
      </c>
      <c r="BB148" s="208" t="s">
        <v>1</v>
      </c>
      <c r="BM148" s="64">
        <f>IFERROR(X148*I148/H148,"0")</f>
        <v>54.524999999999999</v>
      </c>
      <c r="BN148" s="64">
        <f>IFERROR(Y148*I148/H148,"0")</f>
        <v>55.252000000000002</v>
      </c>
      <c r="BO148" s="64">
        <f>IFERROR(1/J148*(X148/H148),"0")</f>
        <v>0.10302197802197803</v>
      </c>
      <c r="BP148" s="64">
        <f>IFERROR(1/J148*(Y148/H148),"0")</f>
        <v>0.1043956043956044</v>
      </c>
    </row>
    <row r="149" spans="1:68" x14ac:dyDescent="0.2">
      <c r="A149" s="700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701"/>
      <c r="P149" s="677" t="s">
        <v>80</v>
      </c>
      <c r="Q149" s="678"/>
      <c r="R149" s="678"/>
      <c r="S149" s="678"/>
      <c r="T149" s="678"/>
      <c r="U149" s="678"/>
      <c r="V149" s="679"/>
      <c r="W149" s="37" t="s">
        <v>81</v>
      </c>
      <c r="X149" s="671">
        <f>IFERROR(X147/H147,"0")+IFERROR(X148/H148,"0")</f>
        <v>18.75</v>
      </c>
      <c r="Y149" s="671">
        <f>IFERROR(Y147/H147,"0")+IFERROR(Y148/H148,"0")</f>
        <v>19</v>
      </c>
      <c r="Z149" s="671">
        <f>IFERROR(IF(Z147="",0,Z147),"0")+IFERROR(IF(Z148="",0,Z148),"0")</f>
        <v>0.12369000000000001</v>
      </c>
      <c r="AA149" s="672"/>
      <c r="AB149" s="672"/>
      <c r="AC149" s="672"/>
    </row>
    <row r="150" spans="1:68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701"/>
      <c r="P150" s="677" t="s">
        <v>80</v>
      </c>
      <c r="Q150" s="678"/>
      <c r="R150" s="678"/>
      <c r="S150" s="678"/>
      <c r="T150" s="678"/>
      <c r="U150" s="678"/>
      <c r="V150" s="679"/>
      <c r="W150" s="37" t="s">
        <v>69</v>
      </c>
      <c r="X150" s="671">
        <f>IFERROR(SUM(X147:X148),"0")</f>
        <v>49.5</v>
      </c>
      <c r="Y150" s="671">
        <f>IFERROR(SUM(Y147:Y148),"0")</f>
        <v>50.160000000000004</v>
      </c>
      <c r="Z150" s="37"/>
      <c r="AA150" s="672"/>
      <c r="AB150" s="672"/>
      <c r="AC150" s="672"/>
    </row>
    <row r="151" spans="1:68" ht="16.5" hidden="1" customHeight="1" x14ac:dyDescent="0.25">
      <c r="A151" s="680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266</v>
      </c>
      <c r="B153" s="54" t="s">
        <v>267</v>
      </c>
      <c r="C153" s="31">
        <v>4301011705</v>
      </c>
      <c r="D153" s="681">
        <v>4607091384604</v>
      </c>
      <c r="E153" s="682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4"/>
      <c r="R153" s="684"/>
      <c r="S153" s="684"/>
      <c r="T153" s="685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268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00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701"/>
      <c r="P154" s="677" t="s">
        <v>80</v>
      </c>
      <c r="Q154" s="678"/>
      <c r="R154" s="678"/>
      <c r="S154" s="678"/>
      <c r="T154" s="678"/>
      <c r="U154" s="678"/>
      <c r="V154" s="67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701"/>
      <c r="P155" s="677" t="s">
        <v>80</v>
      </c>
      <c r="Q155" s="678"/>
      <c r="R155" s="678"/>
      <c r="S155" s="678"/>
      <c r="T155" s="678"/>
      <c r="U155" s="678"/>
      <c r="V155" s="67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144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269</v>
      </c>
      <c r="B157" s="54" t="s">
        <v>270</v>
      </c>
      <c r="C157" s="31">
        <v>4301030895</v>
      </c>
      <c r="D157" s="681">
        <v>4607091387667</v>
      </c>
      <c r="E157" s="682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10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4"/>
      <c r="R157" s="684"/>
      <c r="S157" s="684"/>
      <c r="T157" s="685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271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272</v>
      </c>
      <c r="B158" s="54" t="s">
        <v>273</v>
      </c>
      <c r="C158" s="31">
        <v>4301030961</v>
      </c>
      <c r="D158" s="681">
        <v>4607091387636</v>
      </c>
      <c r="E158" s="682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10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4"/>
      <c r="R158" s="684"/>
      <c r="S158" s="684"/>
      <c r="T158" s="685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275</v>
      </c>
      <c r="B159" s="54" t="s">
        <v>276</v>
      </c>
      <c r="C159" s="31">
        <v>4301030963</v>
      </c>
      <c r="D159" s="681">
        <v>4607091382426</v>
      </c>
      <c r="E159" s="682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8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4"/>
      <c r="R159" s="684"/>
      <c r="S159" s="684"/>
      <c r="T159" s="685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278</v>
      </c>
      <c r="B160" s="54" t="s">
        <v>279</v>
      </c>
      <c r="C160" s="31">
        <v>4301030962</v>
      </c>
      <c r="D160" s="681">
        <v>4607091386547</v>
      </c>
      <c r="E160" s="682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147</v>
      </c>
      <c r="L160" s="32"/>
      <c r="M160" s="33" t="s">
        <v>68</v>
      </c>
      <c r="N160" s="33"/>
      <c r="O160" s="32">
        <v>40</v>
      </c>
      <c r="P160" s="10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84"/>
      <c r="R160" s="684"/>
      <c r="S160" s="684"/>
      <c r="T160" s="685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00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701"/>
      <c r="P161" s="677" t="s">
        <v>80</v>
      </c>
      <c r="Q161" s="678"/>
      <c r="R161" s="678"/>
      <c r="S161" s="678"/>
      <c r="T161" s="678"/>
      <c r="U161" s="678"/>
      <c r="V161" s="67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701"/>
      <c r="P162" s="677" t="s">
        <v>80</v>
      </c>
      <c r="Q162" s="678"/>
      <c r="R162" s="678"/>
      <c r="S162" s="678"/>
      <c r="T162" s="678"/>
      <c r="U162" s="678"/>
      <c r="V162" s="67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280</v>
      </c>
      <c r="B164" s="54" t="s">
        <v>281</v>
      </c>
      <c r="C164" s="31">
        <v>4301051653</v>
      </c>
      <c r="D164" s="681">
        <v>4607091386264</v>
      </c>
      <c r="E164" s="682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84"/>
      <c r="R164" s="684"/>
      <c r="S164" s="684"/>
      <c r="T164" s="685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282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283</v>
      </c>
      <c r="B165" s="54" t="s">
        <v>284</v>
      </c>
      <c r="C165" s="31">
        <v>4301051313</v>
      </c>
      <c r="D165" s="681">
        <v>4607091385427</v>
      </c>
      <c r="E165" s="682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10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84"/>
      <c r="R165" s="684"/>
      <c r="S165" s="684"/>
      <c r="T165" s="685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285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00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701"/>
      <c r="P166" s="677" t="s">
        <v>80</v>
      </c>
      <c r="Q166" s="678"/>
      <c r="R166" s="678"/>
      <c r="S166" s="678"/>
      <c r="T166" s="678"/>
      <c r="U166" s="678"/>
      <c r="V166" s="67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701"/>
      <c r="P167" s="677" t="s">
        <v>80</v>
      </c>
      <c r="Q167" s="678"/>
      <c r="R167" s="678"/>
      <c r="S167" s="678"/>
      <c r="T167" s="678"/>
      <c r="U167" s="678"/>
      <c r="V167" s="67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83" t="s">
        <v>286</v>
      </c>
      <c r="B168" s="784"/>
      <c r="C168" s="784"/>
      <c r="D168" s="784"/>
      <c r="E168" s="784"/>
      <c r="F168" s="784"/>
      <c r="G168" s="784"/>
      <c r="H168" s="784"/>
      <c r="I168" s="784"/>
      <c r="J168" s="784"/>
      <c r="K168" s="784"/>
      <c r="L168" s="784"/>
      <c r="M168" s="784"/>
      <c r="N168" s="784"/>
      <c r="O168" s="784"/>
      <c r="P168" s="784"/>
      <c r="Q168" s="784"/>
      <c r="R168" s="784"/>
      <c r="S168" s="784"/>
      <c r="T168" s="784"/>
      <c r="U168" s="784"/>
      <c r="V168" s="784"/>
      <c r="W168" s="784"/>
      <c r="X168" s="784"/>
      <c r="Y168" s="784"/>
      <c r="Z168" s="784"/>
      <c r="AA168" s="48"/>
      <c r="AB168" s="48"/>
      <c r="AC168" s="48"/>
    </row>
    <row r="169" spans="1:68" ht="16.5" hidden="1" customHeight="1" x14ac:dyDescent="0.25">
      <c r="A169" s="680" t="s">
        <v>287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133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288</v>
      </c>
      <c r="B171" s="54" t="s">
        <v>289</v>
      </c>
      <c r="C171" s="31">
        <v>4301020323</v>
      </c>
      <c r="D171" s="681">
        <v>4680115886223</v>
      </c>
      <c r="E171" s="682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147</v>
      </c>
      <c r="L171" s="32"/>
      <c r="M171" s="33" t="s">
        <v>68</v>
      </c>
      <c r="N171" s="33"/>
      <c r="O171" s="32">
        <v>40</v>
      </c>
      <c r="P171" s="9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84"/>
      <c r="R171" s="684"/>
      <c r="S171" s="684"/>
      <c r="T171" s="685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290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00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701"/>
      <c r="P172" s="677" t="s">
        <v>80</v>
      </c>
      <c r="Q172" s="678"/>
      <c r="R172" s="678"/>
      <c r="S172" s="678"/>
      <c r="T172" s="678"/>
      <c r="U172" s="678"/>
      <c r="V172" s="67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701"/>
      <c r="P173" s="677" t="s">
        <v>80</v>
      </c>
      <c r="Q173" s="678"/>
      <c r="R173" s="678"/>
      <c r="S173" s="678"/>
      <c r="T173" s="678"/>
      <c r="U173" s="678"/>
      <c r="V173" s="67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144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291</v>
      </c>
      <c r="B175" s="54" t="s">
        <v>292</v>
      </c>
      <c r="C175" s="31">
        <v>4301031191</v>
      </c>
      <c r="D175" s="681">
        <v>4680115880993</v>
      </c>
      <c r="E175" s="682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7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84"/>
      <c r="R175" s="684"/>
      <c r="S175" s="684"/>
      <c r="T175" s="685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4301031204</v>
      </c>
      <c r="D176" s="681">
        <v>4680115881761</v>
      </c>
      <c r="E176" s="682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8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84"/>
      <c r="R176" s="684"/>
      <c r="S176" s="684"/>
      <c r="T176" s="685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296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4301031201</v>
      </c>
      <c r="D177" s="681">
        <v>4680115881563</v>
      </c>
      <c r="E177" s="682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84"/>
      <c r="R177" s="684"/>
      <c r="S177" s="684"/>
      <c r="T177" s="685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300</v>
      </c>
      <c r="B178" s="54" t="s">
        <v>301</v>
      </c>
      <c r="C178" s="31">
        <v>4301031199</v>
      </c>
      <c r="D178" s="681">
        <v>4680115880986</v>
      </c>
      <c r="E178" s="682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147</v>
      </c>
      <c r="L178" s="32"/>
      <c r="M178" s="33" t="s">
        <v>68</v>
      </c>
      <c r="N178" s="33"/>
      <c r="O178" s="32">
        <v>40</v>
      </c>
      <c r="P17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84"/>
      <c r="R178" s="684"/>
      <c r="S178" s="684"/>
      <c r="T178" s="685"/>
      <c r="U178" s="34"/>
      <c r="V178" s="34"/>
      <c r="W178" s="35" t="s">
        <v>69</v>
      </c>
      <c r="X178" s="669">
        <v>105</v>
      </c>
      <c r="Y178" s="670">
        <f t="shared" si="21"/>
        <v>105</v>
      </c>
      <c r="Z178" s="36">
        <f>IFERROR(IF(Y178=0,"",ROUNDUP(Y178/H178,0)*0.00502),"")</f>
        <v>0.251</v>
      </c>
      <c r="AA178" s="56"/>
      <c r="AB178" s="57"/>
      <c r="AC178" s="231" t="s">
        <v>293</v>
      </c>
      <c r="AG178" s="64"/>
      <c r="AJ178" s="68"/>
      <c r="AK178" s="68">
        <v>0</v>
      </c>
      <c r="BB178" s="232" t="s">
        <v>1</v>
      </c>
      <c r="BM178" s="64">
        <f t="shared" si="22"/>
        <v>111.5</v>
      </c>
      <c r="BN178" s="64">
        <f t="shared" si="23"/>
        <v>111.5</v>
      </c>
      <c r="BO178" s="64">
        <f t="shared" si="24"/>
        <v>0.21367521367521369</v>
      </c>
      <c r="BP178" s="64">
        <f t="shared" si="25"/>
        <v>0.21367521367521369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4301031205</v>
      </c>
      <c r="D179" s="681">
        <v>4680115881785</v>
      </c>
      <c r="E179" s="682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147</v>
      </c>
      <c r="L179" s="32"/>
      <c r="M179" s="33" t="s">
        <v>68</v>
      </c>
      <c r="N179" s="33"/>
      <c r="O179" s="32">
        <v>40</v>
      </c>
      <c r="P179" s="8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84"/>
      <c r="R179" s="684"/>
      <c r="S179" s="684"/>
      <c r="T179" s="685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296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4301031399</v>
      </c>
      <c r="D180" s="681">
        <v>4680115886537</v>
      </c>
      <c r="E180" s="682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953" t="s">
        <v>306</v>
      </c>
      <c r="Q180" s="684"/>
      <c r="R180" s="684"/>
      <c r="S180" s="684"/>
      <c r="T180" s="685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307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308</v>
      </c>
      <c r="B181" s="54" t="s">
        <v>309</v>
      </c>
      <c r="C181" s="31">
        <v>4301031202</v>
      </c>
      <c r="D181" s="681">
        <v>4680115881679</v>
      </c>
      <c r="E181" s="682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84"/>
      <c r="R181" s="684"/>
      <c r="S181" s="684"/>
      <c r="T181" s="685"/>
      <c r="U181" s="34"/>
      <c r="V181" s="34"/>
      <c r="W181" s="35" t="s">
        <v>69</v>
      </c>
      <c r="X181" s="669">
        <v>112</v>
      </c>
      <c r="Y181" s="670">
        <f t="shared" si="21"/>
        <v>113.4</v>
      </c>
      <c r="Z181" s="36">
        <f>IFERROR(IF(Y181=0,"",ROUNDUP(Y181/H181,0)*0.00502),"")</f>
        <v>0.27107999999999999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117.33333333333334</v>
      </c>
      <c r="BN181" s="64">
        <f t="shared" si="23"/>
        <v>118.80000000000001</v>
      </c>
      <c r="BO181" s="64">
        <f t="shared" si="24"/>
        <v>0.22792022792022792</v>
      </c>
      <c r="BP181" s="64">
        <f t="shared" si="25"/>
        <v>0.23076923076923078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4301031158</v>
      </c>
      <c r="D182" s="681">
        <v>4680115880191</v>
      </c>
      <c r="E182" s="682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84"/>
      <c r="R182" s="684"/>
      <c r="S182" s="684"/>
      <c r="T182" s="685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4301031245</v>
      </c>
      <c r="D183" s="681">
        <v>4680115883963</v>
      </c>
      <c r="E183" s="682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7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84"/>
      <c r="R183" s="684"/>
      <c r="S183" s="684"/>
      <c r="T183" s="685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700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701"/>
      <c r="P184" s="677" t="s">
        <v>80</v>
      </c>
      <c r="Q184" s="678"/>
      <c r="R184" s="678"/>
      <c r="S184" s="678"/>
      <c r="T184" s="678"/>
      <c r="U184" s="678"/>
      <c r="V184" s="67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103.33333333333333</v>
      </c>
      <c r="Y184" s="671">
        <f>IFERROR(Y175/H175,"0")+IFERROR(Y176/H176,"0")+IFERROR(Y177/H177,"0")+IFERROR(Y178/H178,"0")+IFERROR(Y179/H179,"0")+IFERROR(Y180/H180,"0")+IFERROR(Y181/H181,"0")+IFERROR(Y182/H182,"0")+IFERROR(Y183/H183,"0")</f>
        <v>104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0.52207999999999999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701"/>
      <c r="P185" s="677" t="s">
        <v>80</v>
      </c>
      <c r="Q185" s="678"/>
      <c r="R185" s="678"/>
      <c r="S185" s="678"/>
      <c r="T185" s="678"/>
      <c r="U185" s="678"/>
      <c r="V185" s="679"/>
      <c r="W185" s="37" t="s">
        <v>69</v>
      </c>
      <c r="X185" s="671">
        <f>IFERROR(SUM(X175:X183),"0")</f>
        <v>217</v>
      </c>
      <c r="Y185" s="671">
        <f>IFERROR(SUM(Y175:Y183),"0")</f>
        <v>218.4</v>
      </c>
      <c r="Z185" s="37"/>
      <c r="AA185" s="672"/>
      <c r="AB185" s="672"/>
      <c r="AC185" s="672"/>
    </row>
    <row r="186" spans="1:68" ht="16.5" hidden="1" customHeight="1" x14ac:dyDescent="0.25">
      <c r="A186" s="680" t="s">
        <v>315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316</v>
      </c>
      <c r="B188" s="54" t="s">
        <v>317</v>
      </c>
      <c r="C188" s="31">
        <v>4301011450</v>
      </c>
      <c r="D188" s="681">
        <v>4680115881402</v>
      </c>
      <c r="E188" s="682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7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84"/>
      <c r="R188" s="684"/>
      <c r="S188" s="684"/>
      <c r="T188" s="685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318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4301011768</v>
      </c>
      <c r="D189" s="681">
        <v>4680115881396</v>
      </c>
      <c r="E189" s="682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84"/>
      <c r="R189" s="684"/>
      <c r="S189" s="684"/>
      <c r="T189" s="685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318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00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701"/>
      <c r="P190" s="677" t="s">
        <v>80</v>
      </c>
      <c r="Q190" s="678"/>
      <c r="R190" s="678"/>
      <c r="S190" s="678"/>
      <c r="T190" s="678"/>
      <c r="U190" s="678"/>
      <c r="V190" s="67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701"/>
      <c r="P191" s="677" t="s">
        <v>80</v>
      </c>
      <c r="Q191" s="678"/>
      <c r="R191" s="678"/>
      <c r="S191" s="678"/>
      <c r="T191" s="678"/>
      <c r="U191" s="678"/>
      <c r="V191" s="67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133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321</v>
      </c>
      <c r="B193" s="54" t="s">
        <v>322</v>
      </c>
      <c r="C193" s="31">
        <v>4301020262</v>
      </c>
      <c r="D193" s="681">
        <v>4680115882935</v>
      </c>
      <c r="E193" s="682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84"/>
      <c r="R193" s="684"/>
      <c r="S193" s="684"/>
      <c r="T193" s="685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323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1">
        <v>4301020220</v>
      </c>
      <c r="D194" s="681">
        <v>4680115880764</v>
      </c>
      <c r="E194" s="682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84"/>
      <c r="R194" s="684"/>
      <c r="S194" s="684"/>
      <c r="T194" s="685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323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00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701"/>
      <c r="P195" s="677" t="s">
        <v>80</v>
      </c>
      <c r="Q195" s="678"/>
      <c r="R195" s="678"/>
      <c r="S195" s="678"/>
      <c r="T195" s="678"/>
      <c r="U195" s="678"/>
      <c r="V195" s="67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701"/>
      <c r="P196" s="677" t="s">
        <v>80</v>
      </c>
      <c r="Q196" s="678"/>
      <c r="R196" s="678"/>
      <c r="S196" s="678"/>
      <c r="T196" s="678"/>
      <c r="U196" s="678"/>
      <c r="V196" s="67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144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326</v>
      </c>
      <c r="B198" s="54" t="s">
        <v>327</v>
      </c>
      <c r="C198" s="31">
        <v>4301031224</v>
      </c>
      <c r="D198" s="681">
        <v>4680115882683</v>
      </c>
      <c r="E198" s="682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7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84"/>
      <c r="R198" s="684"/>
      <c r="S198" s="684"/>
      <c r="T198" s="685"/>
      <c r="U198" s="34"/>
      <c r="V198" s="34"/>
      <c r="W198" s="35" t="s">
        <v>69</v>
      </c>
      <c r="X198" s="669">
        <v>100</v>
      </c>
      <c r="Y198" s="670">
        <f t="shared" ref="Y198:Y205" si="26">IFERROR(IF(X198="",0,CEILING((X198/$H198),1)*$H198),"")</f>
        <v>102.60000000000001</v>
      </c>
      <c r="Z198" s="36">
        <f>IFERROR(IF(Y198=0,"",ROUNDUP(Y198/H198,0)*0.00902),"")</f>
        <v>0.17138</v>
      </c>
      <c r="AA198" s="56"/>
      <c r="AB198" s="57"/>
      <c r="AC198" s="251" t="s">
        <v>328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103.88888888888889</v>
      </c>
      <c r="BN198" s="64">
        <f t="shared" ref="BN198:BN205" si="28">IFERROR(Y198*I198/H198,"0")</f>
        <v>106.59000000000002</v>
      </c>
      <c r="BO198" s="64">
        <f t="shared" ref="BO198:BO205" si="29">IFERROR(1/J198*(X198/H198),"0")</f>
        <v>0.14029180695847362</v>
      </c>
      <c r="BP198" s="64">
        <f t="shared" ref="BP198:BP205" si="30">IFERROR(1/J198*(Y198/H198),"0")</f>
        <v>0.14393939393939395</v>
      </c>
    </row>
    <row r="199" spans="1:68" ht="27" customHeight="1" x14ac:dyDescent="0.25">
      <c r="A199" s="54" t="s">
        <v>329</v>
      </c>
      <c r="B199" s="54" t="s">
        <v>330</v>
      </c>
      <c r="C199" s="31">
        <v>4301031230</v>
      </c>
      <c r="D199" s="681">
        <v>4680115882690</v>
      </c>
      <c r="E199" s="682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84"/>
      <c r="R199" s="684"/>
      <c r="S199" s="684"/>
      <c r="T199" s="685"/>
      <c r="U199" s="34"/>
      <c r="V199" s="34"/>
      <c r="W199" s="35" t="s">
        <v>69</v>
      </c>
      <c r="X199" s="669">
        <v>20</v>
      </c>
      <c r="Y199" s="670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53" t="s">
        <v>331</v>
      </c>
      <c r="AG199" s="64"/>
      <c r="AJ199" s="68"/>
      <c r="AK199" s="68">
        <v>0</v>
      </c>
      <c r="BB199" s="254" t="s">
        <v>1</v>
      </c>
      <c r="BM199" s="64">
        <f t="shared" si="27"/>
        <v>20.777777777777779</v>
      </c>
      <c r="BN199" s="64">
        <f t="shared" si="28"/>
        <v>22.44</v>
      </c>
      <c r="BO199" s="64">
        <f t="shared" si="29"/>
        <v>2.8058361391694722E-2</v>
      </c>
      <c r="BP199" s="64">
        <f t="shared" si="30"/>
        <v>3.0303030303030304E-2</v>
      </c>
    </row>
    <row r="200" spans="1:68" ht="27" customHeight="1" x14ac:dyDescent="0.25">
      <c r="A200" s="54" t="s">
        <v>332</v>
      </c>
      <c r="B200" s="54" t="s">
        <v>333</v>
      </c>
      <c r="C200" s="31">
        <v>4301031220</v>
      </c>
      <c r="D200" s="681">
        <v>4680115882669</v>
      </c>
      <c r="E200" s="682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84"/>
      <c r="R200" s="684"/>
      <c r="S200" s="684"/>
      <c r="T200" s="685"/>
      <c r="U200" s="34"/>
      <c r="V200" s="34"/>
      <c r="W200" s="35" t="s">
        <v>69</v>
      </c>
      <c r="X200" s="669">
        <v>70</v>
      </c>
      <c r="Y200" s="670">
        <f t="shared" si="26"/>
        <v>70.2</v>
      </c>
      <c r="Z200" s="36">
        <f>IFERROR(IF(Y200=0,"",ROUNDUP(Y200/H200,0)*0.00902),"")</f>
        <v>0.11726</v>
      </c>
      <c r="AA200" s="56"/>
      <c r="AB200" s="57"/>
      <c r="AC200" s="255" t="s">
        <v>334</v>
      </c>
      <c r="AG200" s="64"/>
      <c r="AJ200" s="68"/>
      <c r="AK200" s="68">
        <v>0</v>
      </c>
      <c r="BB200" s="256" t="s">
        <v>1</v>
      </c>
      <c r="BM200" s="64">
        <f t="shared" si="27"/>
        <v>72.722222222222229</v>
      </c>
      <c r="BN200" s="64">
        <f t="shared" si="28"/>
        <v>72.930000000000007</v>
      </c>
      <c r="BO200" s="64">
        <f t="shared" si="29"/>
        <v>9.8204264870931535E-2</v>
      </c>
      <c r="BP200" s="64">
        <f t="shared" si="30"/>
        <v>9.8484848484848481E-2</v>
      </c>
    </row>
    <row r="201" spans="1:68" ht="27" customHeight="1" x14ac:dyDescent="0.25">
      <c r="A201" s="54" t="s">
        <v>335</v>
      </c>
      <c r="B201" s="54" t="s">
        <v>336</v>
      </c>
      <c r="C201" s="31">
        <v>4301031221</v>
      </c>
      <c r="D201" s="681">
        <v>4680115882676</v>
      </c>
      <c r="E201" s="682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84"/>
      <c r="R201" s="684"/>
      <c r="S201" s="684"/>
      <c r="T201" s="685"/>
      <c r="U201" s="34"/>
      <c r="V201" s="34"/>
      <c r="W201" s="35" t="s">
        <v>69</v>
      </c>
      <c r="X201" s="669">
        <v>40</v>
      </c>
      <c r="Y201" s="670">
        <f t="shared" si="26"/>
        <v>43.2</v>
      </c>
      <c r="Z201" s="36">
        <f>IFERROR(IF(Y201=0,"",ROUNDUP(Y201/H201,0)*0.00902),"")</f>
        <v>7.2160000000000002E-2</v>
      </c>
      <c r="AA201" s="56"/>
      <c r="AB201" s="57"/>
      <c r="AC201" s="257" t="s">
        <v>337</v>
      </c>
      <c r="AG201" s="64"/>
      <c r="AJ201" s="68"/>
      <c r="AK201" s="68">
        <v>0</v>
      </c>
      <c r="BB201" s="258" t="s">
        <v>1</v>
      </c>
      <c r="BM201" s="64">
        <f t="shared" si="27"/>
        <v>41.555555555555557</v>
      </c>
      <c r="BN201" s="64">
        <f t="shared" si="28"/>
        <v>44.88</v>
      </c>
      <c r="BO201" s="64">
        <f t="shared" si="29"/>
        <v>5.6116722783389444E-2</v>
      </c>
      <c r="BP201" s="64">
        <f t="shared" si="30"/>
        <v>6.0606060606060608E-2</v>
      </c>
    </row>
    <row r="202" spans="1:68" ht="27" customHeight="1" x14ac:dyDescent="0.25">
      <c r="A202" s="54" t="s">
        <v>338</v>
      </c>
      <c r="B202" s="54" t="s">
        <v>339</v>
      </c>
      <c r="C202" s="31">
        <v>4301031223</v>
      </c>
      <c r="D202" s="681">
        <v>4680115884014</v>
      </c>
      <c r="E202" s="682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147</v>
      </c>
      <c r="L202" s="32"/>
      <c r="M202" s="33" t="s">
        <v>68</v>
      </c>
      <c r="N202" s="33"/>
      <c r="O202" s="32">
        <v>40</v>
      </c>
      <c r="P202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84"/>
      <c r="R202" s="684"/>
      <c r="S202" s="684"/>
      <c r="T202" s="685"/>
      <c r="U202" s="34"/>
      <c r="V202" s="34"/>
      <c r="W202" s="35" t="s">
        <v>69</v>
      </c>
      <c r="X202" s="669">
        <v>45</v>
      </c>
      <c r="Y202" s="670">
        <f t="shared" si="26"/>
        <v>45</v>
      </c>
      <c r="Z202" s="36">
        <f>IFERROR(IF(Y202=0,"",ROUNDUP(Y202/H202,0)*0.00502),"")</f>
        <v>0.1255</v>
      </c>
      <c r="AA202" s="56"/>
      <c r="AB202" s="57"/>
      <c r="AC202" s="259" t="s">
        <v>328</v>
      </c>
      <c r="AG202" s="64"/>
      <c r="AJ202" s="68"/>
      <c r="AK202" s="68">
        <v>0</v>
      </c>
      <c r="BB202" s="260" t="s">
        <v>1</v>
      </c>
      <c r="BM202" s="64">
        <f t="shared" si="27"/>
        <v>48.249999999999993</v>
      </c>
      <c r="BN202" s="64">
        <f t="shared" si="28"/>
        <v>48.249999999999993</v>
      </c>
      <c r="BO202" s="64">
        <f t="shared" si="29"/>
        <v>0.10683760683760685</v>
      </c>
      <c r="BP202" s="64">
        <f t="shared" si="30"/>
        <v>0.10683760683760685</v>
      </c>
    </row>
    <row r="203" spans="1:68" ht="27" customHeight="1" x14ac:dyDescent="0.25">
      <c r="A203" s="54" t="s">
        <v>340</v>
      </c>
      <c r="B203" s="54" t="s">
        <v>341</v>
      </c>
      <c r="C203" s="31">
        <v>4301031222</v>
      </c>
      <c r="D203" s="681">
        <v>4680115884007</v>
      </c>
      <c r="E203" s="682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147</v>
      </c>
      <c r="L203" s="32"/>
      <c r="M203" s="33" t="s">
        <v>68</v>
      </c>
      <c r="N203" s="33"/>
      <c r="O203" s="32">
        <v>40</v>
      </c>
      <c r="P203" s="9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84"/>
      <c r="R203" s="684"/>
      <c r="S203" s="684"/>
      <c r="T203" s="685"/>
      <c r="U203" s="34"/>
      <c r="V203" s="34"/>
      <c r="W203" s="35" t="s">
        <v>69</v>
      </c>
      <c r="X203" s="669">
        <v>75</v>
      </c>
      <c r="Y203" s="670">
        <f t="shared" si="26"/>
        <v>75.600000000000009</v>
      </c>
      <c r="Z203" s="36">
        <f>IFERROR(IF(Y203=0,"",ROUNDUP(Y203/H203,0)*0.00502),"")</f>
        <v>0.21084</v>
      </c>
      <c r="AA203" s="56"/>
      <c r="AB203" s="57"/>
      <c r="AC203" s="261" t="s">
        <v>331</v>
      </c>
      <c r="AG203" s="64"/>
      <c r="AJ203" s="68"/>
      <c r="AK203" s="68">
        <v>0</v>
      </c>
      <c r="BB203" s="262" t="s">
        <v>1</v>
      </c>
      <c r="BM203" s="64">
        <f t="shared" si="27"/>
        <v>79.166666666666671</v>
      </c>
      <c r="BN203" s="64">
        <f t="shared" si="28"/>
        <v>79.800000000000011</v>
      </c>
      <c r="BO203" s="64">
        <f t="shared" si="29"/>
        <v>0.17806267806267806</v>
      </c>
      <c r="BP203" s="64">
        <f t="shared" si="30"/>
        <v>0.17948717948717954</v>
      </c>
    </row>
    <row r="204" spans="1:68" ht="27" customHeight="1" x14ac:dyDescent="0.25">
      <c r="A204" s="54" t="s">
        <v>342</v>
      </c>
      <c r="B204" s="54" t="s">
        <v>343</v>
      </c>
      <c r="C204" s="31">
        <v>4301031229</v>
      </c>
      <c r="D204" s="681">
        <v>4680115884038</v>
      </c>
      <c r="E204" s="682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84"/>
      <c r="R204" s="684"/>
      <c r="S204" s="684"/>
      <c r="T204" s="685"/>
      <c r="U204" s="34"/>
      <c r="V204" s="34"/>
      <c r="W204" s="35" t="s">
        <v>69</v>
      </c>
      <c r="X204" s="669">
        <v>48</v>
      </c>
      <c r="Y204" s="670">
        <f t="shared" si="26"/>
        <v>48.6</v>
      </c>
      <c r="Z204" s="36">
        <f>IFERROR(IF(Y204=0,"",ROUNDUP(Y204/H204,0)*0.00502),"")</f>
        <v>0.13553999999999999</v>
      </c>
      <c r="AA204" s="56"/>
      <c r="AB204" s="57"/>
      <c r="AC204" s="263" t="s">
        <v>334</v>
      </c>
      <c r="AG204" s="64"/>
      <c r="AJ204" s="68"/>
      <c r="AK204" s="68">
        <v>0</v>
      </c>
      <c r="BB204" s="264" t="s">
        <v>1</v>
      </c>
      <c r="BM204" s="64">
        <f t="shared" si="27"/>
        <v>50.666666666666657</v>
      </c>
      <c r="BN204" s="64">
        <f t="shared" si="28"/>
        <v>51.3</v>
      </c>
      <c r="BO204" s="64">
        <f t="shared" si="29"/>
        <v>0.11396011396011396</v>
      </c>
      <c r="BP204" s="64">
        <f t="shared" si="30"/>
        <v>0.11538461538461539</v>
      </c>
    </row>
    <row r="205" spans="1:68" ht="27" customHeight="1" x14ac:dyDescent="0.25">
      <c r="A205" s="54" t="s">
        <v>344</v>
      </c>
      <c r="B205" s="54" t="s">
        <v>345</v>
      </c>
      <c r="C205" s="31">
        <v>4301031225</v>
      </c>
      <c r="D205" s="681">
        <v>4680115884021</v>
      </c>
      <c r="E205" s="682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84"/>
      <c r="R205" s="684"/>
      <c r="S205" s="684"/>
      <c r="T205" s="685"/>
      <c r="U205" s="34"/>
      <c r="V205" s="34"/>
      <c r="W205" s="35" t="s">
        <v>69</v>
      </c>
      <c r="X205" s="669">
        <v>45</v>
      </c>
      <c r="Y205" s="670">
        <f t="shared" si="26"/>
        <v>45</v>
      </c>
      <c r="Z205" s="36">
        <f>IFERROR(IF(Y205=0,"",ROUNDUP(Y205/H205,0)*0.00502),"")</f>
        <v>0.1255</v>
      </c>
      <c r="AA205" s="56"/>
      <c r="AB205" s="57"/>
      <c r="AC205" s="265" t="s">
        <v>337</v>
      </c>
      <c r="AG205" s="64"/>
      <c r="AJ205" s="68"/>
      <c r="AK205" s="68">
        <v>0</v>
      </c>
      <c r="BB205" s="266" t="s">
        <v>1</v>
      </c>
      <c r="BM205" s="64">
        <f t="shared" si="27"/>
        <v>47.5</v>
      </c>
      <c r="BN205" s="64">
        <f t="shared" si="28"/>
        <v>47.5</v>
      </c>
      <c r="BO205" s="64">
        <f t="shared" si="29"/>
        <v>0.10683760683760685</v>
      </c>
      <c r="BP205" s="64">
        <f t="shared" si="30"/>
        <v>0.10683760683760685</v>
      </c>
    </row>
    <row r="206" spans="1:68" x14ac:dyDescent="0.2">
      <c r="A206" s="700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701"/>
      <c r="P206" s="677" t="s">
        <v>80</v>
      </c>
      <c r="Q206" s="678"/>
      <c r="R206" s="678"/>
      <c r="S206" s="678"/>
      <c r="T206" s="678"/>
      <c r="U206" s="678"/>
      <c r="V206" s="67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160.9259259259259</v>
      </c>
      <c r="Y206" s="671">
        <f>IFERROR(Y198/H198,"0")+IFERROR(Y199/H199,"0")+IFERROR(Y200/H200,"0")+IFERROR(Y201/H201,"0")+IFERROR(Y202/H202,"0")+IFERROR(Y203/H203,"0")+IFERROR(Y204/H204,"0")+IFERROR(Y205/H205,"0")</f>
        <v>163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0.99426000000000014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701"/>
      <c r="P207" s="677" t="s">
        <v>80</v>
      </c>
      <c r="Q207" s="678"/>
      <c r="R207" s="678"/>
      <c r="S207" s="678"/>
      <c r="T207" s="678"/>
      <c r="U207" s="678"/>
      <c r="V207" s="679"/>
      <c r="W207" s="37" t="s">
        <v>69</v>
      </c>
      <c r="X207" s="671">
        <f>IFERROR(SUM(X198:X205),"0")</f>
        <v>443</v>
      </c>
      <c r="Y207" s="671">
        <f>IFERROR(SUM(Y198:Y205),"0")</f>
        <v>451.80000000000007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346</v>
      </c>
      <c r="B209" s="54" t="s">
        <v>347</v>
      </c>
      <c r="C209" s="31">
        <v>4301051408</v>
      </c>
      <c r="D209" s="681">
        <v>4680115881594</v>
      </c>
      <c r="E209" s="682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10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84"/>
      <c r="R209" s="684"/>
      <c r="S209" s="684"/>
      <c r="T209" s="685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348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1">
        <v>4301051411</v>
      </c>
      <c r="D210" s="681">
        <v>4680115881617</v>
      </c>
      <c r="E210" s="682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84"/>
      <c r="R210" s="684"/>
      <c r="S210" s="684"/>
      <c r="T210" s="685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351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352</v>
      </c>
      <c r="B211" s="54" t="s">
        <v>353</v>
      </c>
      <c r="C211" s="31">
        <v>4301051656</v>
      </c>
      <c r="D211" s="681">
        <v>4680115880573</v>
      </c>
      <c r="E211" s="682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84"/>
      <c r="R211" s="684"/>
      <c r="S211" s="684"/>
      <c r="T211" s="685"/>
      <c r="U211" s="34"/>
      <c r="V211" s="34"/>
      <c r="W211" s="35" t="s">
        <v>69</v>
      </c>
      <c r="X211" s="669">
        <v>60</v>
      </c>
      <c r="Y211" s="670">
        <f t="shared" si="31"/>
        <v>60.899999999999991</v>
      </c>
      <c r="Z211" s="36">
        <f>IFERROR(IF(Y211=0,"",ROUNDUP(Y211/H211,0)*0.01898),"")</f>
        <v>0.13286000000000001</v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 t="shared" si="32"/>
        <v>63.57931034482759</v>
      </c>
      <c r="BN211" s="64">
        <f t="shared" si="33"/>
        <v>64.532999999999987</v>
      </c>
      <c r="BO211" s="64">
        <f t="shared" si="34"/>
        <v>0.10775862068965518</v>
      </c>
      <c r="BP211" s="64">
        <f t="shared" si="35"/>
        <v>0.109375</v>
      </c>
    </row>
    <row r="212" spans="1:68" ht="27" customHeight="1" x14ac:dyDescent="0.25">
      <c r="A212" s="54" t="s">
        <v>355</v>
      </c>
      <c r="B212" s="54" t="s">
        <v>356</v>
      </c>
      <c r="C212" s="31">
        <v>4301051407</v>
      </c>
      <c r="D212" s="681">
        <v>4680115882195</v>
      </c>
      <c r="E212" s="682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8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84"/>
      <c r="R212" s="684"/>
      <c r="S212" s="684"/>
      <c r="T212" s="685"/>
      <c r="U212" s="34"/>
      <c r="V212" s="34"/>
      <c r="W212" s="35" t="s">
        <v>69</v>
      </c>
      <c r="X212" s="669">
        <v>120</v>
      </c>
      <c r="Y212" s="670">
        <f t="shared" si="31"/>
        <v>120</v>
      </c>
      <c r="Z212" s="36">
        <f t="shared" ref="Z212:Z217" si="36">IFERROR(IF(Y212=0,"",ROUNDUP(Y212/H212,0)*0.00651),"")</f>
        <v>0.32550000000000001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32"/>
        <v>133.5</v>
      </c>
      <c r="BN212" s="64">
        <f t="shared" si="33"/>
        <v>133.5</v>
      </c>
      <c r="BO212" s="64">
        <f t="shared" si="34"/>
        <v>0.27472527472527475</v>
      </c>
      <c r="BP212" s="64">
        <f t="shared" si="35"/>
        <v>0.27472527472527475</v>
      </c>
    </row>
    <row r="213" spans="1:68" ht="27" hidden="1" customHeight="1" x14ac:dyDescent="0.25">
      <c r="A213" s="54" t="s">
        <v>357</v>
      </c>
      <c r="B213" s="54" t="s">
        <v>358</v>
      </c>
      <c r="C213" s="31">
        <v>4301051752</v>
      </c>
      <c r="D213" s="681">
        <v>4680115882607</v>
      </c>
      <c r="E213" s="682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129</v>
      </c>
      <c r="N213" s="33"/>
      <c r="O213" s="32">
        <v>45</v>
      </c>
      <c r="P213" s="10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84"/>
      <c r="R213" s="684"/>
      <c r="S213" s="684"/>
      <c r="T213" s="685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4301051666</v>
      </c>
      <c r="D214" s="681">
        <v>4680115880092</v>
      </c>
      <c r="E214" s="682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84"/>
      <c r="R214" s="684"/>
      <c r="S214" s="684"/>
      <c r="T214" s="685"/>
      <c r="U214" s="34"/>
      <c r="V214" s="34"/>
      <c r="W214" s="35" t="s">
        <v>69</v>
      </c>
      <c r="X214" s="669">
        <v>200</v>
      </c>
      <c r="Y214" s="670">
        <f t="shared" si="31"/>
        <v>201.6</v>
      </c>
      <c r="Z214" s="36">
        <f t="shared" si="36"/>
        <v>0.54683999999999999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4301051668</v>
      </c>
      <c r="D215" s="681">
        <v>4680115880221</v>
      </c>
      <c r="E215" s="682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84"/>
      <c r="R215" s="684"/>
      <c r="S215" s="684"/>
      <c r="T215" s="685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4301051945</v>
      </c>
      <c r="D216" s="681">
        <v>4680115880504</v>
      </c>
      <c r="E216" s="682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129</v>
      </c>
      <c r="N216" s="33"/>
      <c r="O216" s="32">
        <v>40</v>
      </c>
      <c r="P216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84"/>
      <c r="R216" s="684"/>
      <c r="S216" s="684"/>
      <c r="T216" s="685"/>
      <c r="U216" s="34"/>
      <c r="V216" s="34"/>
      <c r="W216" s="35" t="s">
        <v>69</v>
      </c>
      <c r="X216" s="669">
        <v>40</v>
      </c>
      <c r="Y216" s="670">
        <f t="shared" si="31"/>
        <v>40.799999999999997</v>
      </c>
      <c r="Z216" s="36">
        <f t="shared" si="36"/>
        <v>0.11067</v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2"/>
        <v>44.20000000000001</v>
      </c>
      <c r="BN216" s="64">
        <f t="shared" si="33"/>
        <v>45.084000000000003</v>
      </c>
      <c r="BO216" s="64">
        <f t="shared" si="34"/>
        <v>9.1575091575091583E-2</v>
      </c>
      <c r="BP216" s="64">
        <f t="shared" si="35"/>
        <v>9.3406593406593408E-2</v>
      </c>
    </row>
    <row r="217" spans="1:68" ht="27" customHeight="1" x14ac:dyDescent="0.25">
      <c r="A217" s="54" t="s">
        <v>367</v>
      </c>
      <c r="B217" s="54" t="s">
        <v>368</v>
      </c>
      <c r="C217" s="31">
        <v>4301051410</v>
      </c>
      <c r="D217" s="681">
        <v>4680115882164</v>
      </c>
      <c r="E217" s="682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84"/>
      <c r="R217" s="684"/>
      <c r="S217" s="684"/>
      <c r="T217" s="685"/>
      <c r="U217" s="34"/>
      <c r="V217" s="34"/>
      <c r="W217" s="35" t="s">
        <v>69</v>
      </c>
      <c r="X217" s="669">
        <v>152</v>
      </c>
      <c r="Y217" s="670">
        <f t="shared" si="31"/>
        <v>153.6</v>
      </c>
      <c r="Z217" s="36">
        <f t="shared" si="36"/>
        <v>0.41664000000000001</v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2"/>
        <v>168.34</v>
      </c>
      <c r="BN217" s="64">
        <f t="shared" si="33"/>
        <v>170.11199999999999</v>
      </c>
      <c r="BO217" s="64">
        <f t="shared" si="34"/>
        <v>0.34798534798534803</v>
      </c>
      <c r="BP217" s="64">
        <f t="shared" si="35"/>
        <v>0.35164835164835168</v>
      </c>
    </row>
    <row r="218" spans="1:68" x14ac:dyDescent="0.2">
      <c r="A218" s="700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701"/>
      <c r="P218" s="677" t="s">
        <v>80</v>
      </c>
      <c r="Q218" s="678"/>
      <c r="R218" s="678"/>
      <c r="S218" s="678"/>
      <c r="T218" s="678"/>
      <c r="U218" s="678"/>
      <c r="V218" s="67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220.22988505747128</v>
      </c>
      <c r="Y218" s="671">
        <f>IFERROR(Y209/H209,"0")+IFERROR(Y210/H210,"0")+IFERROR(Y211/H211,"0")+IFERROR(Y212/H212,"0")+IFERROR(Y213/H213,"0")+IFERROR(Y214/H214,"0")+IFERROR(Y215/H215,"0")+IFERROR(Y216/H216,"0")+IFERROR(Y217/H217,"0")</f>
        <v>222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1.5325099999999998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701"/>
      <c r="P219" s="677" t="s">
        <v>80</v>
      </c>
      <c r="Q219" s="678"/>
      <c r="R219" s="678"/>
      <c r="S219" s="678"/>
      <c r="T219" s="678"/>
      <c r="U219" s="678"/>
      <c r="V219" s="679"/>
      <c r="W219" s="37" t="s">
        <v>69</v>
      </c>
      <c r="X219" s="671">
        <f>IFERROR(SUM(X209:X217),"0")</f>
        <v>572</v>
      </c>
      <c r="Y219" s="671">
        <f>IFERROR(SUM(Y209:Y217),"0")</f>
        <v>576.9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170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370</v>
      </c>
      <c r="B221" s="54" t="s">
        <v>371</v>
      </c>
      <c r="C221" s="31">
        <v>4301060463</v>
      </c>
      <c r="D221" s="681">
        <v>4680115880818</v>
      </c>
      <c r="E221" s="682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129</v>
      </c>
      <c r="N221" s="33"/>
      <c r="O221" s="32">
        <v>40</v>
      </c>
      <c r="P221" s="10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84"/>
      <c r="R221" s="684"/>
      <c r="S221" s="684"/>
      <c r="T221" s="685"/>
      <c r="U221" s="34"/>
      <c r="V221" s="34"/>
      <c r="W221" s="35" t="s">
        <v>69</v>
      </c>
      <c r="X221" s="669">
        <v>48</v>
      </c>
      <c r="Y221" s="670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ht="27" customHeight="1" x14ac:dyDescent="0.25">
      <c r="A222" s="54" t="s">
        <v>373</v>
      </c>
      <c r="B222" s="54" t="s">
        <v>374</v>
      </c>
      <c r="C222" s="31">
        <v>4301060389</v>
      </c>
      <c r="D222" s="681">
        <v>4680115880801</v>
      </c>
      <c r="E222" s="682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8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84"/>
      <c r="R222" s="684"/>
      <c r="S222" s="684"/>
      <c r="T222" s="685"/>
      <c r="U222" s="34"/>
      <c r="V222" s="34"/>
      <c r="W222" s="35" t="s">
        <v>69</v>
      </c>
      <c r="X222" s="669">
        <v>88</v>
      </c>
      <c r="Y222" s="670">
        <f>IFERROR(IF(X222="",0,CEILING((X222/$H222),1)*$H222),"")</f>
        <v>88.8</v>
      </c>
      <c r="Z222" s="36">
        <f>IFERROR(IF(Y222=0,"",ROUNDUP(Y222/H222,0)*0.00651),"")</f>
        <v>0.24087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>IFERROR(X222*I222/H222,"0")</f>
        <v>97.240000000000009</v>
      </c>
      <c r="BN222" s="64">
        <f>IFERROR(Y222*I222/H222,"0")</f>
        <v>98.124000000000009</v>
      </c>
      <c r="BO222" s="64">
        <f>IFERROR(1/J222*(X222/H222),"0")</f>
        <v>0.2014652014652015</v>
      </c>
      <c r="BP222" s="64">
        <f>IFERROR(1/J222*(Y222/H222),"0")</f>
        <v>0.20329670329670332</v>
      </c>
    </row>
    <row r="223" spans="1:68" x14ac:dyDescent="0.2">
      <c r="A223" s="700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701"/>
      <c r="P223" s="677" t="s">
        <v>80</v>
      </c>
      <c r="Q223" s="678"/>
      <c r="R223" s="678"/>
      <c r="S223" s="678"/>
      <c r="T223" s="678"/>
      <c r="U223" s="678"/>
      <c r="V223" s="679"/>
      <c r="W223" s="37" t="s">
        <v>81</v>
      </c>
      <c r="X223" s="671">
        <f>IFERROR(X221/H221,"0")+IFERROR(X222/H222,"0")</f>
        <v>56.666666666666671</v>
      </c>
      <c r="Y223" s="671">
        <f>IFERROR(Y221/H221,"0")+IFERROR(Y222/H222,"0")</f>
        <v>57</v>
      </c>
      <c r="Z223" s="671">
        <f>IFERROR(IF(Z221="",0,Z221),"0")+IFERROR(IF(Z222="",0,Z222),"0")</f>
        <v>0.37107000000000001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701"/>
      <c r="P224" s="677" t="s">
        <v>80</v>
      </c>
      <c r="Q224" s="678"/>
      <c r="R224" s="678"/>
      <c r="S224" s="678"/>
      <c r="T224" s="678"/>
      <c r="U224" s="678"/>
      <c r="V224" s="679"/>
      <c r="W224" s="37" t="s">
        <v>69</v>
      </c>
      <c r="X224" s="671">
        <f>IFERROR(SUM(X221:X222),"0")</f>
        <v>136</v>
      </c>
      <c r="Y224" s="671">
        <f>IFERROR(SUM(Y221:Y222),"0")</f>
        <v>136.80000000000001</v>
      </c>
      <c r="Z224" s="37"/>
      <c r="AA224" s="672"/>
      <c r="AB224" s="672"/>
      <c r="AC224" s="672"/>
    </row>
    <row r="225" spans="1:68" ht="16.5" hidden="1" customHeight="1" x14ac:dyDescent="0.25">
      <c r="A225" s="680" t="s">
        <v>376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377</v>
      </c>
      <c r="B227" s="54" t="s">
        <v>378</v>
      </c>
      <c r="C227" s="31">
        <v>4301011826</v>
      </c>
      <c r="D227" s="681">
        <v>4680115884137</v>
      </c>
      <c r="E227" s="682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84"/>
      <c r="R227" s="684"/>
      <c r="S227" s="684"/>
      <c r="T227" s="685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379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1">
        <v>4301011942</v>
      </c>
      <c r="D228" s="681">
        <v>4680115884137</v>
      </c>
      <c r="E228" s="682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381</v>
      </c>
      <c r="N228" s="33"/>
      <c r="O228" s="32">
        <v>55</v>
      </c>
      <c r="P228" s="72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84"/>
      <c r="R228" s="684"/>
      <c r="S228" s="684"/>
      <c r="T228" s="685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382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383</v>
      </c>
      <c r="B229" s="54" t="s">
        <v>384</v>
      </c>
      <c r="C229" s="31">
        <v>4301011724</v>
      </c>
      <c r="D229" s="681">
        <v>4680115884236</v>
      </c>
      <c r="E229" s="682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84"/>
      <c r="R229" s="684"/>
      <c r="S229" s="684"/>
      <c r="T229" s="685"/>
      <c r="U229" s="34"/>
      <c r="V229" s="34"/>
      <c r="W229" s="35" t="s">
        <v>69</v>
      </c>
      <c r="X229" s="669">
        <v>10</v>
      </c>
      <c r="Y229" s="670">
        <f t="shared" si="37"/>
        <v>11.6</v>
      </c>
      <c r="Z229" s="36">
        <f>IFERROR(IF(Y229=0,"",ROUNDUP(Y229/H229,0)*0.01898),"")</f>
        <v>1.898E-2</v>
      </c>
      <c r="AA229" s="56"/>
      <c r="AB229" s="57"/>
      <c r="AC229" s="293" t="s">
        <v>385</v>
      </c>
      <c r="AG229" s="64"/>
      <c r="AJ229" s="68"/>
      <c r="AK229" s="68">
        <v>0</v>
      </c>
      <c r="BB229" s="294" t="s">
        <v>1</v>
      </c>
      <c r="BM229" s="64">
        <f t="shared" si="38"/>
        <v>10.375</v>
      </c>
      <c r="BN229" s="64">
        <f t="shared" si="39"/>
        <v>12.035</v>
      </c>
      <c r="BO229" s="64">
        <f t="shared" si="40"/>
        <v>1.3469827586206897E-2</v>
      </c>
      <c r="BP229" s="64">
        <f t="shared" si="41"/>
        <v>1.5625E-2</v>
      </c>
    </row>
    <row r="230" spans="1:68" ht="27" customHeight="1" x14ac:dyDescent="0.25">
      <c r="A230" s="54" t="s">
        <v>386</v>
      </c>
      <c r="B230" s="54" t="s">
        <v>387</v>
      </c>
      <c r="C230" s="31">
        <v>4301011721</v>
      </c>
      <c r="D230" s="681">
        <v>4680115884175</v>
      </c>
      <c r="E230" s="682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84"/>
      <c r="R230" s="684"/>
      <c r="S230" s="684"/>
      <c r="T230" s="685"/>
      <c r="U230" s="34"/>
      <c r="V230" s="34"/>
      <c r="W230" s="35" t="s">
        <v>69</v>
      </c>
      <c r="X230" s="669">
        <v>40</v>
      </c>
      <c r="Y230" s="670">
        <f t="shared" si="37"/>
        <v>46.4</v>
      </c>
      <c r="Z230" s="36">
        <f>IFERROR(IF(Y230=0,"",ROUNDUP(Y230/H230,0)*0.01898),"")</f>
        <v>7.5920000000000001E-2</v>
      </c>
      <c r="AA230" s="56"/>
      <c r="AB230" s="57"/>
      <c r="AC230" s="295" t="s">
        <v>388</v>
      </c>
      <c r="AG230" s="64"/>
      <c r="AJ230" s="68"/>
      <c r="AK230" s="68">
        <v>0</v>
      </c>
      <c r="BB230" s="296" t="s">
        <v>1</v>
      </c>
      <c r="BM230" s="64">
        <f t="shared" si="38"/>
        <v>41.5</v>
      </c>
      <c r="BN230" s="64">
        <f t="shared" si="39"/>
        <v>48.14</v>
      </c>
      <c r="BO230" s="64">
        <f t="shared" si="40"/>
        <v>5.387931034482759E-2</v>
      </c>
      <c r="BP230" s="64">
        <f t="shared" si="41"/>
        <v>6.25E-2</v>
      </c>
    </row>
    <row r="231" spans="1:68" ht="27" hidden="1" customHeight="1" x14ac:dyDescent="0.25">
      <c r="A231" s="54" t="s">
        <v>386</v>
      </c>
      <c r="B231" s="54" t="s">
        <v>389</v>
      </c>
      <c r="C231" s="31">
        <v>4301011941</v>
      </c>
      <c r="D231" s="681">
        <v>4680115884175</v>
      </c>
      <c r="E231" s="682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381</v>
      </c>
      <c r="N231" s="33"/>
      <c r="O231" s="32">
        <v>55</v>
      </c>
      <c r="P231" s="10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84"/>
      <c r="R231" s="684"/>
      <c r="S231" s="684"/>
      <c r="T231" s="685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382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390</v>
      </c>
      <c r="B232" s="54" t="s">
        <v>391</v>
      </c>
      <c r="C232" s="31">
        <v>4301011824</v>
      </c>
      <c r="D232" s="681">
        <v>4680115884144</v>
      </c>
      <c r="E232" s="682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84"/>
      <c r="R232" s="684"/>
      <c r="S232" s="684"/>
      <c r="T232" s="685"/>
      <c r="U232" s="34"/>
      <c r="V232" s="34"/>
      <c r="W232" s="35" t="s">
        <v>69</v>
      </c>
      <c r="X232" s="669">
        <v>4</v>
      </c>
      <c r="Y232" s="670">
        <f t="shared" si="37"/>
        <v>4</v>
      </c>
      <c r="Z232" s="36">
        <f>IFERROR(IF(Y232=0,"",ROUNDUP(Y232/H232,0)*0.00902),"")</f>
        <v>9.0200000000000002E-3</v>
      </c>
      <c r="AA232" s="56"/>
      <c r="AB232" s="57"/>
      <c r="AC232" s="299" t="s">
        <v>379</v>
      </c>
      <c r="AG232" s="64"/>
      <c r="AJ232" s="68"/>
      <c r="AK232" s="68">
        <v>0</v>
      </c>
      <c r="BB232" s="300" t="s">
        <v>1</v>
      </c>
      <c r="BM232" s="64">
        <f t="shared" si="38"/>
        <v>4.21</v>
      </c>
      <c r="BN232" s="64">
        <f t="shared" si="39"/>
        <v>4.21</v>
      </c>
      <c r="BO232" s="64">
        <f t="shared" si="40"/>
        <v>7.575757575757576E-3</v>
      </c>
      <c r="BP232" s="64">
        <f t="shared" si="41"/>
        <v>7.575757575757576E-3</v>
      </c>
    </row>
    <row r="233" spans="1:68" ht="27" hidden="1" customHeight="1" x14ac:dyDescent="0.25">
      <c r="A233" s="54" t="s">
        <v>392</v>
      </c>
      <c r="B233" s="54" t="s">
        <v>393</v>
      </c>
      <c r="C233" s="31">
        <v>4301011726</v>
      </c>
      <c r="D233" s="681">
        <v>4680115884182</v>
      </c>
      <c r="E233" s="682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84"/>
      <c r="R233" s="684"/>
      <c r="S233" s="684"/>
      <c r="T233" s="685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4301011722</v>
      </c>
      <c r="D234" s="681">
        <v>4680115884205</v>
      </c>
      <c r="E234" s="682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10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84"/>
      <c r="R234" s="684"/>
      <c r="S234" s="684"/>
      <c r="T234" s="685"/>
      <c r="U234" s="34"/>
      <c r="V234" s="34"/>
      <c r="W234" s="35" t="s">
        <v>69</v>
      </c>
      <c r="X234" s="669">
        <v>24</v>
      </c>
      <c r="Y234" s="670">
        <f t="shared" si="37"/>
        <v>24</v>
      </c>
      <c r="Z234" s="36">
        <f>IFERROR(IF(Y234=0,"",ROUNDUP(Y234/H234,0)*0.00902),"")</f>
        <v>5.4120000000000001E-2</v>
      </c>
      <c r="AA234" s="56"/>
      <c r="AB234" s="57"/>
      <c r="AC234" s="303" t="s">
        <v>388</v>
      </c>
      <c r="AG234" s="64"/>
      <c r="AJ234" s="68"/>
      <c r="AK234" s="68">
        <v>0</v>
      </c>
      <c r="BB234" s="304" t="s">
        <v>1</v>
      </c>
      <c r="BM234" s="64">
        <f t="shared" si="38"/>
        <v>25.259999999999998</v>
      </c>
      <c r="BN234" s="64">
        <f t="shared" si="39"/>
        <v>25.259999999999998</v>
      </c>
      <c r="BO234" s="64">
        <f t="shared" si="40"/>
        <v>4.5454545454545456E-2</v>
      </c>
      <c r="BP234" s="64">
        <f t="shared" si="41"/>
        <v>4.5454545454545456E-2</v>
      </c>
    </row>
    <row r="235" spans="1:68" x14ac:dyDescent="0.2">
      <c r="A235" s="700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701"/>
      <c r="P235" s="677" t="s">
        <v>80</v>
      </c>
      <c r="Q235" s="678"/>
      <c r="R235" s="678"/>
      <c r="S235" s="678"/>
      <c r="T235" s="678"/>
      <c r="U235" s="678"/>
      <c r="V235" s="67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11.310344827586206</v>
      </c>
      <c r="Y235" s="671">
        <f>IFERROR(Y227/H227,"0")+IFERROR(Y228/H228,"0")+IFERROR(Y229/H229,"0")+IFERROR(Y230/H230,"0")+IFERROR(Y231/H231,"0")+IFERROR(Y232/H232,"0")+IFERROR(Y233/H233,"0")+IFERROR(Y234/H234,"0")</f>
        <v>12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0.15804000000000001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701"/>
      <c r="P236" s="677" t="s">
        <v>80</v>
      </c>
      <c r="Q236" s="678"/>
      <c r="R236" s="678"/>
      <c r="S236" s="678"/>
      <c r="T236" s="678"/>
      <c r="U236" s="678"/>
      <c r="V236" s="679"/>
      <c r="W236" s="37" t="s">
        <v>69</v>
      </c>
      <c r="X236" s="671">
        <f>IFERROR(SUM(X227:X234),"0")</f>
        <v>78</v>
      </c>
      <c r="Y236" s="671">
        <f>IFERROR(SUM(Y227:Y234),"0")</f>
        <v>86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133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396</v>
      </c>
      <c r="B238" s="54" t="s">
        <v>397</v>
      </c>
      <c r="C238" s="31">
        <v>4301020377</v>
      </c>
      <c r="D238" s="681">
        <v>4680115885981</v>
      </c>
      <c r="E238" s="682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147</v>
      </c>
      <c r="L238" s="32"/>
      <c r="M238" s="33" t="s">
        <v>103</v>
      </c>
      <c r="N238" s="33"/>
      <c r="O238" s="32">
        <v>50</v>
      </c>
      <c r="P238" s="875" t="s">
        <v>398</v>
      </c>
      <c r="Q238" s="684"/>
      <c r="R238" s="684"/>
      <c r="S238" s="684"/>
      <c r="T238" s="685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399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400</v>
      </c>
      <c r="C239" s="31">
        <v>4301020340</v>
      </c>
      <c r="D239" s="681">
        <v>4680115885721</v>
      </c>
      <c r="E239" s="682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147</v>
      </c>
      <c r="L239" s="32"/>
      <c r="M239" s="33" t="s">
        <v>103</v>
      </c>
      <c r="N239" s="33"/>
      <c r="O239" s="32">
        <v>50</v>
      </c>
      <c r="P239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84"/>
      <c r="R239" s="684"/>
      <c r="S239" s="684"/>
      <c r="T239" s="685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399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700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701"/>
      <c r="P240" s="677" t="s">
        <v>80</v>
      </c>
      <c r="Q240" s="678"/>
      <c r="R240" s="678"/>
      <c r="S240" s="678"/>
      <c r="T240" s="678"/>
      <c r="U240" s="678"/>
      <c r="V240" s="67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701"/>
      <c r="P241" s="677" t="s">
        <v>80</v>
      </c>
      <c r="Q241" s="678"/>
      <c r="R241" s="678"/>
      <c r="S241" s="678"/>
      <c r="T241" s="678"/>
      <c r="U241" s="678"/>
      <c r="V241" s="67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680" t="s">
        <v>401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402</v>
      </c>
      <c r="B244" s="54" t="s">
        <v>403</v>
      </c>
      <c r="C244" s="31">
        <v>4301011855</v>
      </c>
      <c r="D244" s="681">
        <v>4680115885837</v>
      </c>
      <c r="E244" s="682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10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84"/>
      <c r="R244" s="684"/>
      <c r="S244" s="684"/>
      <c r="T244" s="685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404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405</v>
      </c>
      <c r="B245" s="54" t="s">
        <v>406</v>
      </c>
      <c r="C245" s="31">
        <v>4301011850</v>
      </c>
      <c r="D245" s="681">
        <v>4680115885806</v>
      </c>
      <c r="E245" s="682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9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84"/>
      <c r="R245" s="684"/>
      <c r="S245" s="684"/>
      <c r="T245" s="685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407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405</v>
      </c>
      <c r="B246" s="54" t="s">
        <v>408</v>
      </c>
      <c r="C246" s="31">
        <v>4301011910</v>
      </c>
      <c r="D246" s="681">
        <v>4680115885806</v>
      </c>
      <c r="E246" s="682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381</v>
      </c>
      <c r="N246" s="33"/>
      <c r="O246" s="32">
        <v>55</v>
      </c>
      <c r="P246" s="97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84"/>
      <c r="R246" s="684"/>
      <c r="S246" s="684"/>
      <c r="T246" s="685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409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410</v>
      </c>
      <c r="B247" s="54" t="s">
        <v>411</v>
      </c>
      <c r="C247" s="31">
        <v>4301011853</v>
      </c>
      <c r="D247" s="681">
        <v>4680115885851</v>
      </c>
      <c r="E247" s="682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84"/>
      <c r="R247" s="684"/>
      <c r="S247" s="684"/>
      <c r="T247" s="685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412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413</v>
      </c>
      <c r="B248" s="54" t="s">
        <v>414</v>
      </c>
      <c r="C248" s="31">
        <v>4301011852</v>
      </c>
      <c r="D248" s="681">
        <v>4680115885844</v>
      </c>
      <c r="E248" s="682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8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84"/>
      <c r="R248" s="684"/>
      <c r="S248" s="684"/>
      <c r="T248" s="685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415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4301011851</v>
      </c>
      <c r="D249" s="681">
        <v>4680115885820</v>
      </c>
      <c r="E249" s="682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10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84"/>
      <c r="R249" s="684"/>
      <c r="S249" s="684"/>
      <c r="T249" s="685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700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701"/>
      <c r="P250" s="677" t="s">
        <v>80</v>
      </c>
      <c r="Q250" s="678"/>
      <c r="R250" s="678"/>
      <c r="S250" s="678"/>
      <c r="T250" s="678"/>
      <c r="U250" s="678"/>
      <c r="V250" s="67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701"/>
      <c r="P251" s="677" t="s">
        <v>80</v>
      </c>
      <c r="Q251" s="678"/>
      <c r="R251" s="678"/>
      <c r="S251" s="678"/>
      <c r="T251" s="678"/>
      <c r="U251" s="678"/>
      <c r="V251" s="67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680" t="s">
        <v>419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420</v>
      </c>
      <c r="B254" s="54" t="s">
        <v>421</v>
      </c>
      <c r="C254" s="31">
        <v>4301011876</v>
      </c>
      <c r="D254" s="681">
        <v>4680115885707</v>
      </c>
      <c r="E254" s="682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8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84"/>
      <c r="R254" s="684"/>
      <c r="S254" s="684"/>
      <c r="T254" s="685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422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700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701"/>
      <c r="P255" s="677" t="s">
        <v>80</v>
      </c>
      <c r="Q255" s="678"/>
      <c r="R255" s="678"/>
      <c r="S255" s="678"/>
      <c r="T255" s="678"/>
      <c r="U255" s="678"/>
      <c r="V255" s="67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701"/>
      <c r="P256" s="677" t="s">
        <v>80</v>
      </c>
      <c r="Q256" s="678"/>
      <c r="R256" s="678"/>
      <c r="S256" s="678"/>
      <c r="T256" s="678"/>
      <c r="U256" s="678"/>
      <c r="V256" s="67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680" t="s">
        <v>423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424</v>
      </c>
      <c r="B259" s="54" t="s">
        <v>425</v>
      </c>
      <c r="C259" s="31">
        <v>4301011223</v>
      </c>
      <c r="D259" s="681">
        <v>4607091383423</v>
      </c>
      <c r="E259" s="682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10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84"/>
      <c r="R259" s="684"/>
      <c r="S259" s="684"/>
      <c r="T259" s="685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4301012099</v>
      </c>
      <c r="D260" s="681">
        <v>4680115885691</v>
      </c>
      <c r="E260" s="682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84"/>
      <c r="R260" s="684"/>
      <c r="S260" s="684"/>
      <c r="T260" s="685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428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4301012098</v>
      </c>
      <c r="D261" s="681">
        <v>4680115885660</v>
      </c>
      <c r="E261" s="682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84"/>
      <c r="R261" s="684"/>
      <c r="S261" s="684"/>
      <c r="T261" s="685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431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0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701"/>
      <c r="P262" s="677" t="s">
        <v>80</v>
      </c>
      <c r="Q262" s="678"/>
      <c r="R262" s="678"/>
      <c r="S262" s="678"/>
      <c r="T262" s="678"/>
      <c r="U262" s="678"/>
      <c r="V262" s="67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701"/>
      <c r="P263" s="677" t="s">
        <v>80</v>
      </c>
      <c r="Q263" s="678"/>
      <c r="R263" s="678"/>
      <c r="S263" s="678"/>
      <c r="T263" s="678"/>
      <c r="U263" s="678"/>
      <c r="V263" s="67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680" t="s">
        <v>432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433</v>
      </c>
      <c r="B266" s="54" t="s">
        <v>434</v>
      </c>
      <c r="C266" s="31">
        <v>4301051940</v>
      </c>
      <c r="D266" s="681">
        <v>4680115881037</v>
      </c>
      <c r="E266" s="682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129</v>
      </c>
      <c r="N266" s="33"/>
      <c r="O266" s="32">
        <v>40</v>
      </c>
      <c r="P266" s="10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84"/>
      <c r="R266" s="684"/>
      <c r="S266" s="684"/>
      <c r="T266" s="685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435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436</v>
      </c>
      <c r="B267" s="54" t="s">
        <v>437</v>
      </c>
      <c r="C267" s="31">
        <v>4301051893</v>
      </c>
      <c r="D267" s="681">
        <v>4680115886186</v>
      </c>
      <c r="E267" s="682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84"/>
      <c r="R267" s="684"/>
      <c r="S267" s="684"/>
      <c r="T267" s="685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438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1">
        <v>4301051795</v>
      </c>
      <c r="D268" s="681">
        <v>4680115881228</v>
      </c>
      <c r="E268" s="682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129</v>
      </c>
      <c r="N268" s="33"/>
      <c r="O268" s="32">
        <v>40</v>
      </c>
      <c r="P268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84"/>
      <c r="R268" s="684"/>
      <c r="S268" s="684"/>
      <c r="T268" s="685"/>
      <c r="U268" s="34"/>
      <c r="V268" s="34"/>
      <c r="W268" s="35" t="s">
        <v>69</v>
      </c>
      <c r="X268" s="669">
        <v>100</v>
      </c>
      <c r="Y268" s="67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33" t="s">
        <v>441</v>
      </c>
      <c r="AG268" s="64"/>
      <c r="AJ268" s="68"/>
      <c r="AK268" s="68">
        <v>0</v>
      </c>
      <c r="BB268" s="334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442</v>
      </c>
      <c r="B269" s="54" t="s">
        <v>443</v>
      </c>
      <c r="C269" s="31">
        <v>4301051388</v>
      </c>
      <c r="D269" s="681">
        <v>4680115881211</v>
      </c>
      <c r="E269" s="682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84"/>
      <c r="R269" s="684"/>
      <c r="S269" s="684"/>
      <c r="T269" s="685"/>
      <c r="U269" s="34"/>
      <c r="V269" s="34"/>
      <c r="W269" s="35" t="s">
        <v>69</v>
      </c>
      <c r="X269" s="669">
        <v>140</v>
      </c>
      <c r="Y269" s="67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35" t="s">
        <v>444</v>
      </c>
      <c r="AG269" s="64"/>
      <c r="AJ269" s="68" t="s">
        <v>104</v>
      </c>
      <c r="AK269" s="68">
        <v>436.8</v>
      </c>
      <c r="BB269" s="336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hidden="1" customHeight="1" x14ac:dyDescent="0.25">
      <c r="A270" s="54" t="s">
        <v>445</v>
      </c>
      <c r="B270" s="54" t="s">
        <v>446</v>
      </c>
      <c r="C270" s="31">
        <v>4301051386</v>
      </c>
      <c r="D270" s="681">
        <v>4680115881020</v>
      </c>
      <c r="E270" s="682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84"/>
      <c r="R270" s="684"/>
      <c r="S270" s="684"/>
      <c r="T270" s="685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447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00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701"/>
      <c r="P271" s="677" t="s">
        <v>80</v>
      </c>
      <c r="Q271" s="678"/>
      <c r="R271" s="678"/>
      <c r="S271" s="678"/>
      <c r="T271" s="678"/>
      <c r="U271" s="678"/>
      <c r="V271" s="679"/>
      <c r="W271" s="37" t="s">
        <v>81</v>
      </c>
      <c r="X271" s="671">
        <f>IFERROR(X266/H266,"0")+IFERROR(X267/H267,"0")+IFERROR(X268/H268,"0")+IFERROR(X269/H269,"0")+IFERROR(X270/H270,"0")</f>
        <v>100</v>
      </c>
      <c r="Y271" s="671">
        <f>IFERROR(Y266/H266,"0")+IFERROR(Y267/H267,"0")+IFERROR(Y268/H268,"0")+IFERROR(Y269/H269,"0")+IFERROR(Y270/H270,"0")</f>
        <v>101</v>
      </c>
      <c r="Z271" s="671">
        <f>IFERROR(IF(Z266="",0,Z266),"0")+IFERROR(IF(Z267="",0,Z267),"0")+IFERROR(IF(Z268="",0,Z268),"0")+IFERROR(IF(Z269="",0,Z269),"0")+IFERROR(IF(Z270="",0,Z270),"0")</f>
        <v>0.65751000000000004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701"/>
      <c r="P272" s="677" t="s">
        <v>80</v>
      </c>
      <c r="Q272" s="678"/>
      <c r="R272" s="678"/>
      <c r="S272" s="678"/>
      <c r="T272" s="678"/>
      <c r="U272" s="678"/>
      <c r="V272" s="679"/>
      <c r="W272" s="37" t="s">
        <v>69</v>
      </c>
      <c r="X272" s="671">
        <f>IFERROR(SUM(X266:X270),"0")</f>
        <v>240</v>
      </c>
      <c r="Y272" s="671">
        <f>IFERROR(SUM(Y266:Y270),"0")</f>
        <v>242.39999999999998</v>
      </c>
      <c r="Z272" s="37"/>
      <c r="AA272" s="672"/>
      <c r="AB272" s="672"/>
      <c r="AC272" s="672"/>
    </row>
    <row r="273" spans="1:68" ht="16.5" hidden="1" customHeight="1" x14ac:dyDescent="0.25">
      <c r="A273" s="680" t="s">
        <v>448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449</v>
      </c>
      <c r="B275" s="54" t="s">
        <v>450</v>
      </c>
      <c r="C275" s="31">
        <v>4301011306</v>
      </c>
      <c r="D275" s="681">
        <v>4607091389296</v>
      </c>
      <c r="E275" s="682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84"/>
      <c r="R275" s="684"/>
      <c r="S275" s="684"/>
      <c r="T275" s="685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451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00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701"/>
      <c r="P276" s="677" t="s">
        <v>80</v>
      </c>
      <c r="Q276" s="678"/>
      <c r="R276" s="678"/>
      <c r="S276" s="678"/>
      <c r="T276" s="678"/>
      <c r="U276" s="678"/>
      <c r="V276" s="67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701"/>
      <c r="P277" s="677" t="s">
        <v>80</v>
      </c>
      <c r="Q277" s="678"/>
      <c r="R277" s="678"/>
      <c r="S277" s="678"/>
      <c r="T277" s="678"/>
      <c r="U277" s="678"/>
      <c r="V277" s="67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144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452</v>
      </c>
      <c r="B279" s="54" t="s">
        <v>453</v>
      </c>
      <c r="C279" s="31">
        <v>4301031307</v>
      </c>
      <c r="D279" s="681">
        <v>4680115880344</v>
      </c>
      <c r="E279" s="682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147</v>
      </c>
      <c r="L279" s="32"/>
      <c r="M279" s="33" t="s">
        <v>68</v>
      </c>
      <c r="N279" s="33"/>
      <c r="O279" s="32">
        <v>40</v>
      </c>
      <c r="P279" s="8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84"/>
      <c r="R279" s="684"/>
      <c r="S279" s="684"/>
      <c r="T279" s="685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454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700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701"/>
      <c r="P280" s="677" t="s">
        <v>80</v>
      </c>
      <c r="Q280" s="678"/>
      <c r="R280" s="678"/>
      <c r="S280" s="678"/>
      <c r="T280" s="678"/>
      <c r="U280" s="678"/>
      <c r="V280" s="67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701"/>
      <c r="P281" s="677" t="s">
        <v>80</v>
      </c>
      <c r="Q281" s="678"/>
      <c r="R281" s="678"/>
      <c r="S281" s="678"/>
      <c r="T281" s="678"/>
      <c r="U281" s="678"/>
      <c r="V281" s="67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455</v>
      </c>
      <c r="B283" s="54" t="s">
        <v>456</v>
      </c>
      <c r="C283" s="31">
        <v>4301051782</v>
      </c>
      <c r="D283" s="681">
        <v>4680115884618</v>
      </c>
      <c r="E283" s="682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9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84"/>
      <c r="R283" s="684"/>
      <c r="S283" s="684"/>
      <c r="T283" s="685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457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00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701"/>
      <c r="P284" s="677" t="s">
        <v>80</v>
      </c>
      <c r="Q284" s="678"/>
      <c r="R284" s="678"/>
      <c r="S284" s="678"/>
      <c r="T284" s="678"/>
      <c r="U284" s="678"/>
      <c r="V284" s="67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701"/>
      <c r="P285" s="677" t="s">
        <v>80</v>
      </c>
      <c r="Q285" s="678"/>
      <c r="R285" s="678"/>
      <c r="S285" s="678"/>
      <c r="T285" s="678"/>
      <c r="U285" s="678"/>
      <c r="V285" s="67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680" t="s">
        <v>458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459</v>
      </c>
      <c r="B288" s="54" t="s">
        <v>460</v>
      </c>
      <c r="C288" s="31">
        <v>4301051344</v>
      </c>
      <c r="D288" s="681">
        <v>4680115880412</v>
      </c>
      <c r="E288" s="682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72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84"/>
      <c r="R288" s="684"/>
      <c r="S288" s="684"/>
      <c r="T288" s="685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461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462</v>
      </c>
      <c r="B289" s="54" t="s">
        <v>463</v>
      </c>
      <c r="C289" s="31">
        <v>4301051277</v>
      </c>
      <c r="D289" s="681">
        <v>4680115880511</v>
      </c>
      <c r="E289" s="682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9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84"/>
      <c r="R289" s="684"/>
      <c r="S289" s="684"/>
      <c r="T289" s="685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464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00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701"/>
      <c r="P290" s="677" t="s">
        <v>80</v>
      </c>
      <c r="Q290" s="678"/>
      <c r="R290" s="678"/>
      <c r="S290" s="678"/>
      <c r="T290" s="678"/>
      <c r="U290" s="678"/>
      <c r="V290" s="67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701"/>
      <c r="P291" s="677" t="s">
        <v>80</v>
      </c>
      <c r="Q291" s="678"/>
      <c r="R291" s="678"/>
      <c r="S291" s="678"/>
      <c r="T291" s="678"/>
      <c r="U291" s="678"/>
      <c r="V291" s="67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680" t="s">
        <v>465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466</v>
      </c>
      <c r="B294" s="54" t="s">
        <v>467</v>
      </c>
      <c r="C294" s="31">
        <v>4301011594</v>
      </c>
      <c r="D294" s="681">
        <v>4680115883413</v>
      </c>
      <c r="E294" s="682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71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84"/>
      <c r="R294" s="684"/>
      <c r="S294" s="684"/>
      <c r="T294" s="685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422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00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701"/>
      <c r="P295" s="677" t="s">
        <v>80</v>
      </c>
      <c r="Q295" s="678"/>
      <c r="R295" s="678"/>
      <c r="S295" s="678"/>
      <c r="T295" s="678"/>
      <c r="U295" s="678"/>
      <c r="V295" s="67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701"/>
      <c r="P296" s="677" t="s">
        <v>80</v>
      </c>
      <c r="Q296" s="678"/>
      <c r="R296" s="678"/>
      <c r="S296" s="678"/>
      <c r="T296" s="678"/>
      <c r="U296" s="678"/>
      <c r="V296" s="67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144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468</v>
      </c>
      <c r="B298" s="54" t="s">
        <v>469</v>
      </c>
      <c r="C298" s="31">
        <v>4301031305</v>
      </c>
      <c r="D298" s="681">
        <v>4607091389845</v>
      </c>
      <c r="E298" s="682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147</v>
      </c>
      <c r="L298" s="32"/>
      <c r="M298" s="33" t="s">
        <v>68</v>
      </c>
      <c r="N298" s="33"/>
      <c r="O298" s="32">
        <v>40</v>
      </c>
      <c r="P298" s="7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84"/>
      <c r="R298" s="684"/>
      <c r="S298" s="684"/>
      <c r="T298" s="685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470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4301031306</v>
      </c>
      <c r="D299" s="681">
        <v>4680115882881</v>
      </c>
      <c r="E299" s="682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147</v>
      </c>
      <c r="L299" s="32"/>
      <c r="M299" s="33" t="s">
        <v>68</v>
      </c>
      <c r="N299" s="33"/>
      <c r="O299" s="32">
        <v>40</v>
      </c>
      <c r="P299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84"/>
      <c r="R299" s="684"/>
      <c r="S299" s="684"/>
      <c r="T299" s="685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470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00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701"/>
      <c r="P300" s="677" t="s">
        <v>80</v>
      </c>
      <c r="Q300" s="678"/>
      <c r="R300" s="678"/>
      <c r="S300" s="678"/>
      <c r="T300" s="678"/>
      <c r="U300" s="678"/>
      <c r="V300" s="67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701"/>
      <c r="P301" s="677" t="s">
        <v>80</v>
      </c>
      <c r="Q301" s="678"/>
      <c r="R301" s="678"/>
      <c r="S301" s="678"/>
      <c r="T301" s="678"/>
      <c r="U301" s="678"/>
      <c r="V301" s="67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680" t="s">
        <v>473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474</v>
      </c>
      <c r="B304" s="54" t="s">
        <v>475</v>
      </c>
      <c r="C304" s="31">
        <v>4301012024</v>
      </c>
      <c r="D304" s="681">
        <v>4680115885615</v>
      </c>
      <c r="E304" s="682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84"/>
      <c r="R304" s="684"/>
      <c r="S304" s="684"/>
      <c r="T304" s="685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476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477</v>
      </c>
      <c r="B305" s="54" t="s">
        <v>478</v>
      </c>
      <c r="C305" s="31">
        <v>4301012016</v>
      </c>
      <c r="D305" s="681">
        <v>4680115885554</v>
      </c>
      <c r="E305" s="682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 t="s">
        <v>479</v>
      </c>
      <c r="M305" s="33" t="s">
        <v>103</v>
      </c>
      <c r="N305" s="33"/>
      <c r="O305" s="32">
        <v>55</v>
      </c>
      <c r="P305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84"/>
      <c r="R305" s="684"/>
      <c r="S305" s="684"/>
      <c r="T305" s="685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480</v>
      </c>
      <c r="AG305" s="64"/>
      <c r="AJ305" s="68" t="s">
        <v>481</v>
      </c>
      <c r="AK305" s="68">
        <v>86.4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477</v>
      </c>
      <c r="B306" s="54" t="s">
        <v>482</v>
      </c>
      <c r="C306" s="31">
        <v>4301011911</v>
      </c>
      <c r="D306" s="681">
        <v>4680115885554</v>
      </c>
      <c r="E306" s="682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381</v>
      </c>
      <c r="N306" s="33"/>
      <c r="O306" s="32">
        <v>55</v>
      </c>
      <c r="P306" s="8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84"/>
      <c r="R306" s="684"/>
      <c r="S306" s="684"/>
      <c r="T306" s="685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81">
        <v>4680115885646</v>
      </c>
      <c r="E307" s="682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84"/>
      <c r="R307" s="684"/>
      <c r="S307" s="684"/>
      <c r="T307" s="685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81">
        <v>4680115885622</v>
      </c>
      <c r="E308" s="682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84"/>
      <c r="R308" s="684"/>
      <c r="S308" s="684"/>
      <c r="T308" s="685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81">
        <v>4680115881938</v>
      </c>
      <c r="E309" s="682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84"/>
      <c r="R309" s="684"/>
      <c r="S309" s="684"/>
      <c r="T309" s="685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81">
        <v>4680115885608</v>
      </c>
      <c r="E310" s="682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84"/>
      <c r="R310" s="684"/>
      <c r="S310" s="684"/>
      <c r="T310" s="685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480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700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701"/>
      <c r="P311" s="677" t="s">
        <v>80</v>
      </c>
      <c r="Q311" s="678"/>
      <c r="R311" s="678"/>
      <c r="S311" s="678"/>
      <c r="T311" s="678"/>
      <c r="U311" s="678"/>
      <c r="V311" s="67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701"/>
      <c r="P312" s="677" t="s">
        <v>80</v>
      </c>
      <c r="Q312" s="678"/>
      <c r="R312" s="678"/>
      <c r="S312" s="678"/>
      <c r="T312" s="678"/>
      <c r="U312" s="678"/>
      <c r="V312" s="67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144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81">
        <v>4607091387193</v>
      </c>
      <c r="E314" s="682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84"/>
      <c r="R314" s="684"/>
      <c r="S314" s="684"/>
      <c r="T314" s="685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81">
        <v>4607091387230</v>
      </c>
      <c r="E315" s="682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10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84"/>
      <c r="R315" s="684"/>
      <c r="S315" s="684"/>
      <c r="T315" s="685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81">
        <v>4607091387292</v>
      </c>
      <c r="E316" s="682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10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84"/>
      <c r="R316" s="684"/>
      <c r="S316" s="684"/>
      <c r="T316" s="685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81">
        <v>4607091387285</v>
      </c>
      <c r="E317" s="682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147</v>
      </c>
      <c r="L317" s="32"/>
      <c r="M317" s="33" t="s">
        <v>68</v>
      </c>
      <c r="N317" s="33"/>
      <c r="O317" s="32">
        <v>40</v>
      </c>
      <c r="P317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84"/>
      <c r="R317" s="684"/>
      <c r="S317" s="684"/>
      <c r="T317" s="685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00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701"/>
      <c r="P318" s="677" t="s">
        <v>80</v>
      </c>
      <c r="Q318" s="678"/>
      <c r="R318" s="678"/>
      <c r="S318" s="678"/>
      <c r="T318" s="678"/>
      <c r="U318" s="678"/>
      <c r="V318" s="67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701"/>
      <c r="P319" s="677" t="s">
        <v>80</v>
      </c>
      <c r="Q319" s="678"/>
      <c r="R319" s="678"/>
      <c r="S319" s="678"/>
      <c r="T319" s="678"/>
      <c r="U319" s="678"/>
      <c r="V319" s="67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506</v>
      </c>
      <c r="B321" s="54" t="s">
        <v>507</v>
      </c>
      <c r="C321" s="31">
        <v>4301051100</v>
      </c>
      <c r="D321" s="681">
        <v>4607091387766</v>
      </c>
      <c r="E321" s="682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7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84"/>
      <c r="R321" s="684"/>
      <c r="S321" s="684"/>
      <c r="T321" s="685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81">
        <v>4607091387957</v>
      </c>
      <c r="E322" s="682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84"/>
      <c r="R322" s="684"/>
      <c r="S322" s="684"/>
      <c r="T322" s="685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81">
        <v>4607091387964</v>
      </c>
      <c r="E323" s="682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84"/>
      <c r="R323" s="684"/>
      <c r="S323" s="684"/>
      <c r="T323" s="685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81">
        <v>4680115884588</v>
      </c>
      <c r="E324" s="682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84"/>
      <c r="R324" s="684"/>
      <c r="S324" s="684"/>
      <c r="T324" s="685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81">
        <v>4607091387513</v>
      </c>
      <c r="E325" s="682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129</v>
      </c>
      <c r="N325" s="33"/>
      <c r="O325" s="32">
        <v>40</v>
      </c>
      <c r="P325" s="8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84"/>
      <c r="R325" s="684"/>
      <c r="S325" s="684"/>
      <c r="T325" s="685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00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701"/>
      <c r="P326" s="677" t="s">
        <v>80</v>
      </c>
      <c r="Q326" s="678"/>
      <c r="R326" s="678"/>
      <c r="S326" s="678"/>
      <c r="T326" s="678"/>
      <c r="U326" s="678"/>
      <c r="V326" s="67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701"/>
      <c r="P327" s="677" t="s">
        <v>80</v>
      </c>
      <c r="Q327" s="678"/>
      <c r="R327" s="678"/>
      <c r="S327" s="678"/>
      <c r="T327" s="678"/>
      <c r="U327" s="678"/>
      <c r="V327" s="67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170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81">
        <v>4607091380880</v>
      </c>
      <c r="E329" s="682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10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84"/>
      <c r="R329" s="684"/>
      <c r="S329" s="684"/>
      <c r="T329" s="685"/>
      <c r="U329" s="34"/>
      <c r="V329" s="34"/>
      <c r="W329" s="35" t="s">
        <v>69</v>
      </c>
      <c r="X329" s="669">
        <v>30</v>
      </c>
      <c r="Y329" s="670">
        <f>IFERROR(IF(X329="",0,CEILING((X329/$H329),1)*$H329),"")</f>
        <v>33.6</v>
      </c>
      <c r="Z329" s="36">
        <f>IFERROR(IF(Y329=0,"",ROUNDUP(Y329/H329,0)*0.01898),"")</f>
        <v>7.5920000000000001E-2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31.853571428571428</v>
      </c>
      <c r="BN329" s="64">
        <f>IFERROR(Y329*I329/H329,"0")</f>
        <v>35.676000000000002</v>
      </c>
      <c r="BO329" s="64">
        <f>IFERROR(1/J329*(X329/H329),"0")</f>
        <v>5.5803571428571425E-2</v>
      </c>
      <c r="BP329" s="64">
        <f>IFERROR(1/J329*(Y329/H329),"0")</f>
        <v>6.25E-2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81">
        <v>4607091384482</v>
      </c>
      <c r="E330" s="682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8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84"/>
      <c r="R330" s="684"/>
      <c r="S330" s="684"/>
      <c r="T330" s="685"/>
      <c r="U330" s="34"/>
      <c r="V330" s="34"/>
      <c r="W330" s="35" t="s">
        <v>69</v>
      </c>
      <c r="X330" s="669">
        <v>150</v>
      </c>
      <c r="Y330" s="670">
        <f>IFERROR(IF(X330="",0,CEILING((X330/$H330),1)*$H330),"")</f>
        <v>156</v>
      </c>
      <c r="Z330" s="36">
        <f>IFERROR(IF(Y330=0,"",ROUNDUP(Y330/H330,0)*0.01898),"")</f>
        <v>0.37959999999999999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159.98076923076925</v>
      </c>
      <c r="BN330" s="64">
        <f>IFERROR(Y330*I330/H330,"0")</f>
        <v>166.38000000000002</v>
      </c>
      <c r="BO330" s="64">
        <f>IFERROR(1/J330*(X330/H330),"0")</f>
        <v>0.30048076923076922</v>
      </c>
      <c r="BP330" s="64">
        <f>IFERROR(1/J330*(Y330/H330),"0")</f>
        <v>0.3125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81">
        <v>4607091380897</v>
      </c>
      <c r="E331" s="682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129</v>
      </c>
      <c r="N331" s="33"/>
      <c r="O331" s="32">
        <v>30</v>
      </c>
      <c r="P331" s="10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84"/>
      <c r="R331" s="684"/>
      <c r="S331" s="684"/>
      <c r="T331" s="685"/>
      <c r="U331" s="34"/>
      <c r="V331" s="34"/>
      <c r="W331" s="35" t="s">
        <v>69</v>
      </c>
      <c r="X331" s="669">
        <v>20</v>
      </c>
      <c r="Y331" s="670">
        <f>IFERROR(IF(X331="",0,CEILING((X331/$H331),1)*$H331),"")</f>
        <v>25.200000000000003</v>
      </c>
      <c r="Z331" s="36">
        <f>IFERROR(IF(Y331=0,"",ROUNDUP(Y331/H331,0)*0.01898),"")</f>
        <v>5.6940000000000004E-2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x14ac:dyDescent="0.2">
      <c r="A332" s="700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701"/>
      <c r="P332" s="677" t="s">
        <v>80</v>
      </c>
      <c r="Q332" s="678"/>
      <c r="R332" s="678"/>
      <c r="S332" s="678"/>
      <c r="T332" s="678"/>
      <c r="U332" s="678"/>
      <c r="V332" s="679"/>
      <c r="W332" s="37" t="s">
        <v>81</v>
      </c>
      <c r="X332" s="671">
        <f>IFERROR(X329/H329,"0")+IFERROR(X330/H330,"0")+IFERROR(X331/H331,"0")</f>
        <v>25.183150183150182</v>
      </c>
      <c r="Y332" s="671">
        <f>IFERROR(Y329/H329,"0")+IFERROR(Y330/H330,"0")+IFERROR(Y331/H331,"0")</f>
        <v>27</v>
      </c>
      <c r="Z332" s="671">
        <f>IFERROR(IF(Z329="",0,Z329),"0")+IFERROR(IF(Z330="",0,Z330),"0")+IFERROR(IF(Z331="",0,Z331),"0")</f>
        <v>0.51246000000000003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701"/>
      <c r="P333" s="677" t="s">
        <v>80</v>
      </c>
      <c r="Q333" s="678"/>
      <c r="R333" s="678"/>
      <c r="S333" s="678"/>
      <c r="T333" s="678"/>
      <c r="U333" s="678"/>
      <c r="V333" s="679"/>
      <c r="W333" s="37" t="s">
        <v>69</v>
      </c>
      <c r="X333" s="671">
        <f>IFERROR(SUM(X329:X331),"0")</f>
        <v>200</v>
      </c>
      <c r="Y333" s="671">
        <f>IFERROR(SUM(Y329:Y331),"0")</f>
        <v>214.8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81">
        <v>4680115886476</v>
      </c>
      <c r="E335" s="682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808" t="s">
        <v>532</v>
      </c>
      <c r="Q335" s="684"/>
      <c r="R335" s="684"/>
      <c r="S335" s="684"/>
      <c r="T335" s="685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81">
        <v>4607091388374</v>
      </c>
      <c r="E336" s="682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760" t="s">
        <v>536</v>
      </c>
      <c r="Q336" s="684"/>
      <c r="R336" s="684"/>
      <c r="S336" s="684"/>
      <c r="T336" s="685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81">
        <v>4607091383102</v>
      </c>
      <c r="E337" s="682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9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84"/>
      <c r="R337" s="684"/>
      <c r="S337" s="684"/>
      <c r="T337" s="685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81">
        <v>4607091388404</v>
      </c>
      <c r="E338" s="682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84"/>
      <c r="R338" s="684"/>
      <c r="S338" s="684"/>
      <c r="T338" s="685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00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701"/>
      <c r="P339" s="677" t="s">
        <v>80</v>
      </c>
      <c r="Q339" s="678"/>
      <c r="R339" s="678"/>
      <c r="S339" s="678"/>
      <c r="T339" s="678"/>
      <c r="U339" s="678"/>
      <c r="V339" s="67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701"/>
      <c r="P340" s="677" t="s">
        <v>80</v>
      </c>
      <c r="Q340" s="678"/>
      <c r="R340" s="678"/>
      <c r="S340" s="678"/>
      <c r="T340" s="678"/>
      <c r="U340" s="678"/>
      <c r="V340" s="67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81">
        <v>4680115881808</v>
      </c>
      <c r="E342" s="682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84"/>
      <c r="R342" s="684"/>
      <c r="S342" s="684"/>
      <c r="T342" s="685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81">
        <v>4680115881822</v>
      </c>
      <c r="E343" s="682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84"/>
      <c r="R343" s="684"/>
      <c r="S343" s="684"/>
      <c r="T343" s="685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81">
        <v>4680115880016</v>
      </c>
      <c r="E344" s="682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84"/>
      <c r="R344" s="684"/>
      <c r="S344" s="684"/>
      <c r="T344" s="685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00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701"/>
      <c r="P345" s="677" t="s">
        <v>80</v>
      </c>
      <c r="Q345" s="678"/>
      <c r="R345" s="678"/>
      <c r="S345" s="678"/>
      <c r="T345" s="678"/>
      <c r="U345" s="678"/>
      <c r="V345" s="67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701"/>
      <c r="P346" s="677" t="s">
        <v>80</v>
      </c>
      <c r="Q346" s="678"/>
      <c r="R346" s="678"/>
      <c r="S346" s="678"/>
      <c r="T346" s="678"/>
      <c r="U346" s="678"/>
      <c r="V346" s="67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680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144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81">
        <v>4607091383836</v>
      </c>
      <c r="E349" s="682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7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84"/>
      <c r="R349" s="684"/>
      <c r="S349" s="684"/>
      <c r="T349" s="685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0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701"/>
      <c r="P350" s="677" t="s">
        <v>80</v>
      </c>
      <c r="Q350" s="678"/>
      <c r="R350" s="678"/>
      <c r="S350" s="678"/>
      <c r="T350" s="678"/>
      <c r="U350" s="678"/>
      <c r="V350" s="67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701"/>
      <c r="P351" s="677" t="s">
        <v>80</v>
      </c>
      <c r="Q351" s="678"/>
      <c r="R351" s="678"/>
      <c r="S351" s="678"/>
      <c r="T351" s="678"/>
      <c r="U351" s="678"/>
      <c r="V351" s="67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81">
        <v>4607091387919</v>
      </c>
      <c r="E353" s="682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129</v>
      </c>
      <c r="N353" s="33"/>
      <c r="O353" s="32">
        <v>45</v>
      </c>
      <c r="P353" s="9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84"/>
      <c r="R353" s="684"/>
      <c r="S353" s="684"/>
      <c r="T353" s="685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81">
        <v>4680115883604</v>
      </c>
      <c r="E354" s="682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84"/>
      <c r="R354" s="684"/>
      <c r="S354" s="684"/>
      <c r="T354" s="685"/>
      <c r="U354" s="34"/>
      <c r="V354" s="34"/>
      <c r="W354" s="35" t="s">
        <v>69</v>
      </c>
      <c r="X354" s="669">
        <v>612.5</v>
      </c>
      <c r="Y354" s="670">
        <f>IFERROR(IF(X354="",0,CEILING((X354/$H354),1)*$H354),"")</f>
        <v>613.20000000000005</v>
      </c>
      <c r="Z354" s="36">
        <f>IFERROR(IF(Y354=0,"",ROUNDUP(Y354/H354,0)*0.00651),"")</f>
        <v>1.9009199999999999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685.99999999999989</v>
      </c>
      <c r="BN354" s="64">
        <f>IFERROR(Y354*I354/H354,"0")</f>
        <v>686.78399999999999</v>
      </c>
      <c r="BO354" s="64">
        <f>IFERROR(1/J354*(X354/H354),"0")</f>
        <v>1.6025641025641024</v>
      </c>
      <c r="BP354" s="64">
        <f>IFERROR(1/J354*(Y354/H354),"0")</f>
        <v>1.6043956043956045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81">
        <v>4680115883567</v>
      </c>
      <c r="E355" s="682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129</v>
      </c>
      <c r="N355" s="33"/>
      <c r="O355" s="32">
        <v>40</v>
      </c>
      <c r="P355" s="7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84"/>
      <c r="R355" s="684"/>
      <c r="S355" s="684"/>
      <c r="T355" s="685"/>
      <c r="U355" s="34"/>
      <c r="V355" s="34"/>
      <c r="W355" s="35" t="s">
        <v>69</v>
      </c>
      <c r="X355" s="669">
        <v>210</v>
      </c>
      <c r="Y355" s="670">
        <f>IFERROR(IF(X355="",0,CEILING((X355/$H355),1)*$H355),"")</f>
        <v>210</v>
      </c>
      <c r="Z355" s="36">
        <f>IFERROR(IF(Y355=0,"",ROUNDUP(Y355/H355,0)*0.00651),"")</f>
        <v>0.65100000000000002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233.99999999999997</v>
      </c>
      <c r="BN355" s="64">
        <f>IFERROR(Y355*I355/H355,"0")</f>
        <v>233.99999999999997</v>
      </c>
      <c r="BO355" s="64">
        <f>IFERROR(1/J355*(X355/H355),"0")</f>
        <v>0.5494505494505495</v>
      </c>
      <c r="BP355" s="64">
        <f>IFERROR(1/J355*(Y355/H355),"0")</f>
        <v>0.5494505494505495</v>
      </c>
    </row>
    <row r="356" spans="1:68" x14ac:dyDescent="0.2">
      <c r="A356" s="700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701"/>
      <c r="P356" s="677" t="s">
        <v>80</v>
      </c>
      <c r="Q356" s="678"/>
      <c r="R356" s="678"/>
      <c r="S356" s="678"/>
      <c r="T356" s="678"/>
      <c r="U356" s="678"/>
      <c r="V356" s="679"/>
      <c r="W356" s="37" t="s">
        <v>81</v>
      </c>
      <c r="X356" s="671">
        <f>IFERROR(X353/H353,"0")+IFERROR(X354/H354,"0")+IFERROR(X355/H355,"0")</f>
        <v>391.66666666666663</v>
      </c>
      <c r="Y356" s="671">
        <f>IFERROR(Y353/H353,"0")+IFERROR(Y354/H354,"0")+IFERROR(Y355/H355,"0")</f>
        <v>392</v>
      </c>
      <c r="Z356" s="671">
        <f>IFERROR(IF(Z353="",0,Z353),"0")+IFERROR(IF(Z354="",0,Z354),"0")+IFERROR(IF(Z355="",0,Z355),"0")</f>
        <v>2.55192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701"/>
      <c r="P357" s="677" t="s">
        <v>80</v>
      </c>
      <c r="Q357" s="678"/>
      <c r="R357" s="678"/>
      <c r="S357" s="678"/>
      <c r="T357" s="678"/>
      <c r="U357" s="678"/>
      <c r="V357" s="679"/>
      <c r="W357" s="37" t="s">
        <v>69</v>
      </c>
      <c r="X357" s="671">
        <f>IFERROR(SUM(X353:X355),"0")</f>
        <v>822.5</v>
      </c>
      <c r="Y357" s="671">
        <f>IFERROR(SUM(Y353:Y355),"0")</f>
        <v>823.2</v>
      </c>
      <c r="Z357" s="37"/>
      <c r="AA357" s="672"/>
      <c r="AB357" s="672"/>
      <c r="AC357" s="672"/>
    </row>
    <row r="358" spans="1:68" ht="27.75" hidden="1" customHeight="1" x14ac:dyDescent="0.2">
      <c r="A358" s="783" t="s">
        <v>565</v>
      </c>
      <c r="B358" s="784"/>
      <c r="C358" s="784"/>
      <c r="D358" s="784"/>
      <c r="E358" s="784"/>
      <c r="F358" s="784"/>
      <c r="G358" s="784"/>
      <c r="H358" s="784"/>
      <c r="I358" s="784"/>
      <c r="J358" s="784"/>
      <c r="K358" s="784"/>
      <c r="L358" s="784"/>
      <c r="M358" s="784"/>
      <c r="N358" s="784"/>
      <c r="O358" s="784"/>
      <c r="P358" s="784"/>
      <c r="Q358" s="784"/>
      <c r="R358" s="784"/>
      <c r="S358" s="784"/>
      <c r="T358" s="784"/>
      <c r="U358" s="784"/>
      <c r="V358" s="784"/>
      <c r="W358" s="784"/>
      <c r="X358" s="784"/>
      <c r="Y358" s="784"/>
      <c r="Z358" s="784"/>
      <c r="AA358" s="48"/>
      <c r="AB358" s="48"/>
      <c r="AC358" s="48"/>
    </row>
    <row r="359" spans="1:68" ht="16.5" hidden="1" customHeight="1" x14ac:dyDescent="0.25">
      <c r="A359" s="680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81">
        <v>4680115884847</v>
      </c>
      <c r="E361" s="682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84"/>
      <c r="R361" s="684"/>
      <c r="S361" s="684"/>
      <c r="T361" s="685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81">
        <v>4680115884847</v>
      </c>
      <c r="E362" s="682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7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84"/>
      <c r="R362" s="684"/>
      <c r="S362" s="684"/>
      <c r="T362" s="685"/>
      <c r="U362" s="34"/>
      <c r="V362" s="34"/>
      <c r="W362" s="35" t="s">
        <v>69</v>
      </c>
      <c r="X362" s="669">
        <v>900</v>
      </c>
      <c r="Y362" s="670">
        <f t="shared" si="52"/>
        <v>900</v>
      </c>
      <c r="Z362" s="36">
        <f>IFERROR(IF(Y362=0,"",ROUNDUP(Y362/H362,0)*0.02175),"")</f>
        <v>1.3049999999999999</v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928.8</v>
      </c>
      <c r="BN362" s="64">
        <f t="shared" si="54"/>
        <v>928.8</v>
      </c>
      <c r="BO362" s="64">
        <f t="shared" si="55"/>
        <v>1.25</v>
      </c>
      <c r="BP362" s="64">
        <f t="shared" si="56"/>
        <v>1.25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81">
        <v>4680115884854</v>
      </c>
      <c r="E363" s="682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6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84"/>
      <c r="R363" s="684"/>
      <c r="S363" s="684"/>
      <c r="T363" s="685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81">
        <v>4680115884854</v>
      </c>
      <c r="E364" s="682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84"/>
      <c r="R364" s="684"/>
      <c r="S364" s="684"/>
      <c r="T364" s="685"/>
      <c r="U364" s="34"/>
      <c r="V364" s="34"/>
      <c r="W364" s="35" t="s">
        <v>69</v>
      </c>
      <c r="X364" s="669">
        <v>500</v>
      </c>
      <c r="Y364" s="670">
        <f t="shared" si="52"/>
        <v>510</v>
      </c>
      <c r="Z364" s="36">
        <f>IFERROR(IF(Y364=0,"",ROUNDUP(Y364/H364,0)*0.02175),"")</f>
        <v>0.73949999999999994</v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516</v>
      </c>
      <c r="BN364" s="64">
        <f t="shared" si="54"/>
        <v>526.32000000000005</v>
      </c>
      <c r="BO364" s="64">
        <f t="shared" si="55"/>
        <v>0.69444444444444442</v>
      </c>
      <c r="BP364" s="64">
        <f t="shared" si="56"/>
        <v>0.70833333333333326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81">
        <v>4607091383997</v>
      </c>
      <c r="E365" s="682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129</v>
      </c>
      <c r="N365" s="33"/>
      <c r="O365" s="32">
        <v>60</v>
      </c>
      <c r="P36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84"/>
      <c r="R365" s="684"/>
      <c r="S365" s="684"/>
      <c r="T365" s="685"/>
      <c r="U365" s="34"/>
      <c r="V365" s="34"/>
      <c r="W365" s="35" t="s">
        <v>69</v>
      </c>
      <c r="X365" s="669">
        <v>60</v>
      </c>
      <c r="Y365" s="670">
        <f t="shared" si="52"/>
        <v>60</v>
      </c>
      <c r="Z365" s="36">
        <f>IFERROR(IF(Y365=0,"",ROUNDUP(Y365/H365,0)*0.02175),"")</f>
        <v>8.6999999999999994E-2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61.92</v>
      </c>
      <c r="BN365" s="64">
        <f t="shared" si="54"/>
        <v>61.92</v>
      </c>
      <c r="BO365" s="64">
        <f t="shared" si="55"/>
        <v>8.3333333333333329E-2</v>
      </c>
      <c r="BP365" s="64">
        <f t="shared" si="56"/>
        <v>8.3333333333333329E-2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81">
        <v>4680115884830</v>
      </c>
      <c r="E366" s="682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10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84"/>
      <c r="R366" s="684"/>
      <c r="S366" s="684"/>
      <c r="T366" s="685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81">
        <v>4680115884830</v>
      </c>
      <c r="E367" s="682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7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84"/>
      <c r="R367" s="684"/>
      <c r="S367" s="684"/>
      <c r="T367" s="685"/>
      <c r="U367" s="34"/>
      <c r="V367" s="34"/>
      <c r="W367" s="35" t="s">
        <v>69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81">
        <v>4680115882638</v>
      </c>
      <c r="E368" s="682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84"/>
      <c r="R368" s="684"/>
      <c r="S368" s="684"/>
      <c r="T368" s="685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81">
        <v>4680115884922</v>
      </c>
      <c r="E369" s="682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7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84"/>
      <c r="R369" s="684"/>
      <c r="S369" s="684"/>
      <c r="T369" s="685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81">
        <v>4680115884861</v>
      </c>
      <c r="E370" s="682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7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84"/>
      <c r="R370" s="684"/>
      <c r="S370" s="684"/>
      <c r="T370" s="685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00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701"/>
      <c r="P371" s="677" t="s">
        <v>80</v>
      </c>
      <c r="Q371" s="678"/>
      <c r="R371" s="678"/>
      <c r="S371" s="678"/>
      <c r="T371" s="678"/>
      <c r="U371" s="678"/>
      <c r="V371" s="67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165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3.5887500000000001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701"/>
      <c r="P372" s="677" t="s">
        <v>80</v>
      </c>
      <c r="Q372" s="678"/>
      <c r="R372" s="678"/>
      <c r="S372" s="678"/>
      <c r="T372" s="678"/>
      <c r="U372" s="678"/>
      <c r="V372" s="679"/>
      <c r="W372" s="37" t="s">
        <v>69</v>
      </c>
      <c r="X372" s="671">
        <f>IFERROR(SUM(X361:X370),"0")</f>
        <v>2460</v>
      </c>
      <c r="Y372" s="671">
        <f>IFERROR(SUM(Y361:Y370),"0")</f>
        <v>2475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133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81">
        <v>4607091383980</v>
      </c>
      <c r="E374" s="682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84"/>
      <c r="R374" s="684"/>
      <c r="S374" s="684"/>
      <c r="T374" s="685"/>
      <c r="U374" s="34"/>
      <c r="V374" s="34"/>
      <c r="W374" s="35" t="s">
        <v>69</v>
      </c>
      <c r="X374" s="669">
        <v>600</v>
      </c>
      <c r="Y374" s="670">
        <f>IFERROR(IF(X374="",0,CEILING((X374/$H374),1)*$H374),"")</f>
        <v>600</v>
      </c>
      <c r="Z374" s="36">
        <f>IFERROR(IF(Y374=0,"",ROUNDUP(Y374/H374,0)*0.02175),"")</f>
        <v>0.86999999999999988</v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619.20000000000005</v>
      </c>
      <c r="BN374" s="64">
        <f>IFERROR(Y374*I374/H374,"0")</f>
        <v>619.20000000000005</v>
      </c>
      <c r="BO374" s="64">
        <f>IFERROR(1/J374*(X374/H374),"0")</f>
        <v>0.83333333333333326</v>
      </c>
      <c r="BP374" s="64">
        <f>IFERROR(1/J374*(Y374/H374),"0")</f>
        <v>0.83333333333333326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81">
        <v>4607091384178</v>
      </c>
      <c r="E375" s="682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84"/>
      <c r="R375" s="684"/>
      <c r="S375" s="684"/>
      <c r="T375" s="685"/>
      <c r="U375" s="34"/>
      <c r="V375" s="34"/>
      <c r="W375" s="35" t="s">
        <v>69</v>
      </c>
      <c r="X375" s="669">
        <v>4</v>
      </c>
      <c r="Y375" s="670">
        <f>IFERROR(IF(X375="",0,CEILING((X375/$H375),1)*$H375),"")</f>
        <v>4</v>
      </c>
      <c r="Z375" s="36">
        <f>IFERROR(IF(Y375=0,"",ROUNDUP(Y375/H375,0)*0.00902),"")</f>
        <v>9.0200000000000002E-3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4.21</v>
      </c>
      <c r="BN375" s="64">
        <f>IFERROR(Y375*I375/H375,"0")</f>
        <v>4.21</v>
      </c>
      <c r="BO375" s="64">
        <f>IFERROR(1/J375*(X375/H375),"0")</f>
        <v>7.575757575757576E-3</v>
      </c>
      <c r="BP375" s="64">
        <f>IFERROR(1/J375*(Y375/H375),"0")</f>
        <v>7.575757575757576E-3</v>
      </c>
    </row>
    <row r="376" spans="1:68" x14ac:dyDescent="0.2">
      <c r="A376" s="700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701"/>
      <c r="P376" s="677" t="s">
        <v>80</v>
      </c>
      <c r="Q376" s="678"/>
      <c r="R376" s="678"/>
      <c r="S376" s="678"/>
      <c r="T376" s="678"/>
      <c r="U376" s="678"/>
      <c r="V376" s="679"/>
      <c r="W376" s="37" t="s">
        <v>81</v>
      </c>
      <c r="X376" s="671">
        <f>IFERROR(X374/H374,"0")+IFERROR(X375/H375,"0")</f>
        <v>41</v>
      </c>
      <c r="Y376" s="671">
        <f>IFERROR(Y374/H374,"0")+IFERROR(Y375/H375,"0")</f>
        <v>41</v>
      </c>
      <c r="Z376" s="671">
        <f>IFERROR(IF(Z374="",0,Z374),"0")+IFERROR(IF(Z375="",0,Z375),"0")</f>
        <v>0.87901999999999991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701"/>
      <c r="P377" s="677" t="s">
        <v>80</v>
      </c>
      <c r="Q377" s="678"/>
      <c r="R377" s="678"/>
      <c r="S377" s="678"/>
      <c r="T377" s="678"/>
      <c r="U377" s="678"/>
      <c r="V377" s="679"/>
      <c r="W377" s="37" t="s">
        <v>69</v>
      </c>
      <c r="X377" s="671">
        <f>IFERROR(SUM(X374:X375),"0")</f>
        <v>604</v>
      </c>
      <c r="Y377" s="671">
        <f>IFERROR(SUM(Y374:Y375),"0")</f>
        <v>604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81">
        <v>4607091383928</v>
      </c>
      <c r="E379" s="682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1038" t="s">
        <v>597</v>
      </c>
      <c r="Q379" s="684"/>
      <c r="R379" s="684"/>
      <c r="S379" s="684"/>
      <c r="T379" s="685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81">
        <v>4607091384260</v>
      </c>
      <c r="E380" s="682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71" t="s">
        <v>601</v>
      </c>
      <c r="Q380" s="684"/>
      <c r="R380" s="684"/>
      <c r="S380" s="684"/>
      <c r="T380" s="685"/>
      <c r="U380" s="34"/>
      <c r="V380" s="34"/>
      <c r="W380" s="35" t="s">
        <v>69</v>
      </c>
      <c r="X380" s="669">
        <v>30</v>
      </c>
      <c r="Y380" s="670">
        <f>IFERROR(IF(X380="",0,CEILING((X380/$H380),1)*$H380),"")</f>
        <v>36</v>
      </c>
      <c r="Z380" s="36">
        <f>IFERROR(IF(Y380=0,"",ROUNDUP(Y380/H380,0)*0.01898),"")</f>
        <v>7.5920000000000001E-2</v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31.73</v>
      </c>
      <c r="BN380" s="64">
        <f>IFERROR(Y380*I380/H380,"0")</f>
        <v>38.076000000000001</v>
      </c>
      <c r="BO380" s="64">
        <f>IFERROR(1/J380*(X380/H380),"0")</f>
        <v>5.2083333333333336E-2</v>
      </c>
      <c r="BP380" s="64">
        <f>IFERROR(1/J380*(Y380/H380),"0")</f>
        <v>6.25E-2</v>
      </c>
    </row>
    <row r="381" spans="1:68" x14ac:dyDescent="0.2">
      <c r="A381" s="700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701"/>
      <c r="P381" s="677" t="s">
        <v>80</v>
      </c>
      <c r="Q381" s="678"/>
      <c r="R381" s="678"/>
      <c r="S381" s="678"/>
      <c r="T381" s="678"/>
      <c r="U381" s="678"/>
      <c r="V381" s="679"/>
      <c r="W381" s="37" t="s">
        <v>81</v>
      </c>
      <c r="X381" s="671">
        <f>IFERROR(X379/H379,"0")+IFERROR(X380/H380,"0")</f>
        <v>3.3333333333333335</v>
      </c>
      <c r="Y381" s="671">
        <f>IFERROR(Y379/H379,"0")+IFERROR(Y380/H380,"0")</f>
        <v>4</v>
      </c>
      <c r="Z381" s="671">
        <f>IFERROR(IF(Z379="",0,Z379),"0")+IFERROR(IF(Z380="",0,Z380),"0")</f>
        <v>7.5920000000000001E-2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701"/>
      <c r="P382" s="677" t="s">
        <v>80</v>
      </c>
      <c r="Q382" s="678"/>
      <c r="R382" s="678"/>
      <c r="S382" s="678"/>
      <c r="T382" s="678"/>
      <c r="U382" s="678"/>
      <c r="V382" s="679"/>
      <c r="W382" s="37" t="s">
        <v>69</v>
      </c>
      <c r="X382" s="671">
        <f>IFERROR(SUM(X379:X380),"0")</f>
        <v>30</v>
      </c>
      <c r="Y382" s="671">
        <f>IFERROR(SUM(Y379:Y380),"0")</f>
        <v>36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170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81">
        <v>4607091384673</v>
      </c>
      <c r="E384" s="682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1060" t="s">
        <v>605</v>
      </c>
      <c r="Q384" s="684"/>
      <c r="R384" s="684"/>
      <c r="S384" s="684"/>
      <c r="T384" s="685"/>
      <c r="U384" s="34"/>
      <c r="V384" s="34"/>
      <c r="W384" s="35" t="s">
        <v>69</v>
      </c>
      <c r="X384" s="669">
        <v>30</v>
      </c>
      <c r="Y384" s="670">
        <f>IFERROR(IF(X384="",0,CEILING((X384/$H384),1)*$H384),"")</f>
        <v>36</v>
      </c>
      <c r="Z384" s="36">
        <f>IFERROR(IF(Y384=0,"",ROUNDUP(Y384/H384,0)*0.01898),"")</f>
        <v>7.5920000000000001E-2</v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31.73</v>
      </c>
      <c r="BN384" s="64">
        <f>IFERROR(Y384*I384/H384,"0")</f>
        <v>38.076000000000001</v>
      </c>
      <c r="BO384" s="64">
        <f>IFERROR(1/J384*(X384/H384),"0")</f>
        <v>5.2083333333333336E-2</v>
      </c>
      <c r="BP384" s="64">
        <f>IFERROR(1/J384*(Y384/H384),"0")</f>
        <v>6.25E-2</v>
      </c>
    </row>
    <row r="385" spans="1:68" x14ac:dyDescent="0.2">
      <c r="A385" s="700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701"/>
      <c r="P385" s="677" t="s">
        <v>80</v>
      </c>
      <c r="Q385" s="678"/>
      <c r="R385" s="678"/>
      <c r="S385" s="678"/>
      <c r="T385" s="678"/>
      <c r="U385" s="678"/>
      <c r="V385" s="679"/>
      <c r="W385" s="37" t="s">
        <v>81</v>
      </c>
      <c r="X385" s="671">
        <f>IFERROR(X384/H384,"0")</f>
        <v>3.3333333333333335</v>
      </c>
      <c r="Y385" s="671">
        <f>IFERROR(Y384/H384,"0")</f>
        <v>4</v>
      </c>
      <c r="Z385" s="671">
        <f>IFERROR(IF(Z384="",0,Z384),"0")</f>
        <v>7.5920000000000001E-2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701"/>
      <c r="P386" s="677" t="s">
        <v>80</v>
      </c>
      <c r="Q386" s="678"/>
      <c r="R386" s="678"/>
      <c r="S386" s="678"/>
      <c r="T386" s="678"/>
      <c r="U386" s="678"/>
      <c r="V386" s="679"/>
      <c r="W386" s="37" t="s">
        <v>69</v>
      </c>
      <c r="X386" s="671">
        <f>IFERROR(SUM(X384:X384),"0")</f>
        <v>30</v>
      </c>
      <c r="Y386" s="671">
        <f>IFERROR(SUM(Y384:Y384),"0")</f>
        <v>36</v>
      </c>
      <c r="Z386" s="37"/>
      <c r="AA386" s="672"/>
      <c r="AB386" s="672"/>
      <c r="AC386" s="672"/>
    </row>
    <row r="387" spans="1:68" ht="16.5" hidden="1" customHeight="1" x14ac:dyDescent="0.25">
      <c r="A387" s="680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81">
        <v>4680115881907</v>
      </c>
      <c r="E389" s="682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10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84"/>
      <c r="R389" s="684"/>
      <c r="S389" s="684"/>
      <c r="T389" s="685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81">
        <v>4680115881907</v>
      </c>
      <c r="E390" s="682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84"/>
      <c r="R390" s="684"/>
      <c r="S390" s="684"/>
      <c r="T390" s="685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81">
        <v>4607091384192</v>
      </c>
      <c r="E391" s="682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10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84"/>
      <c r="R391" s="684"/>
      <c r="S391" s="684"/>
      <c r="T391" s="685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81">
        <v>4680115884892</v>
      </c>
      <c r="E392" s="682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84"/>
      <c r="R392" s="684"/>
      <c r="S392" s="684"/>
      <c r="T392" s="685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81">
        <v>4680115884885</v>
      </c>
      <c r="E393" s="682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84"/>
      <c r="R393" s="684"/>
      <c r="S393" s="684"/>
      <c r="T393" s="685"/>
      <c r="U393" s="34"/>
      <c r="V393" s="34"/>
      <c r="W393" s="35" t="s">
        <v>69</v>
      </c>
      <c r="X393" s="669">
        <v>20</v>
      </c>
      <c r="Y393" s="670">
        <f t="shared" si="57"/>
        <v>24</v>
      </c>
      <c r="Z393" s="36">
        <f>IFERROR(IF(Y393=0,"",ROUNDUP(Y393/H393,0)*0.01898),"")</f>
        <v>3.7960000000000001E-2</v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20.725000000000001</v>
      </c>
      <c r="BN393" s="64">
        <f t="shared" si="59"/>
        <v>24.87</v>
      </c>
      <c r="BO393" s="64">
        <f t="shared" si="60"/>
        <v>2.6041666666666668E-2</v>
      </c>
      <c r="BP393" s="64">
        <f t="shared" si="61"/>
        <v>3.125E-2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81">
        <v>4680115884908</v>
      </c>
      <c r="E394" s="682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10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84"/>
      <c r="R394" s="684"/>
      <c r="S394" s="684"/>
      <c r="T394" s="685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700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701"/>
      <c r="P395" s="677" t="s">
        <v>80</v>
      </c>
      <c r="Q395" s="678"/>
      <c r="R395" s="678"/>
      <c r="S395" s="678"/>
      <c r="T395" s="678"/>
      <c r="U395" s="678"/>
      <c r="V395" s="679"/>
      <c r="W395" s="37" t="s">
        <v>81</v>
      </c>
      <c r="X395" s="671">
        <f>IFERROR(X389/H389,"0")+IFERROR(X390/H390,"0")+IFERROR(X391/H391,"0")+IFERROR(X392/H392,"0")+IFERROR(X393/H393,"0")+IFERROR(X394/H394,"0")</f>
        <v>1.6666666666666667</v>
      </c>
      <c r="Y395" s="671">
        <f>IFERROR(Y389/H389,"0")+IFERROR(Y390/H390,"0")+IFERROR(Y391/H391,"0")+IFERROR(Y392/H392,"0")+IFERROR(Y393/H393,"0")+IFERROR(Y394/H394,"0")</f>
        <v>2</v>
      </c>
      <c r="Z395" s="671">
        <f>IFERROR(IF(Z389="",0,Z389),"0")+IFERROR(IF(Z390="",0,Z390),"0")+IFERROR(IF(Z391="",0,Z391),"0")+IFERROR(IF(Z392="",0,Z392),"0")+IFERROR(IF(Z393="",0,Z393),"0")+IFERROR(IF(Z394="",0,Z394),"0")</f>
        <v>3.7960000000000001E-2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701"/>
      <c r="P396" s="677" t="s">
        <v>80</v>
      </c>
      <c r="Q396" s="678"/>
      <c r="R396" s="678"/>
      <c r="S396" s="678"/>
      <c r="T396" s="678"/>
      <c r="U396" s="678"/>
      <c r="V396" s="679"/>
      <c r="W396" s="37" t="s">
        <v>69</v>
      </c>
      <c r="X396" s="671">
        <f>IFERROR(SUM(X389:X394),"0")</f>
        <v>20</v>
      </c>
      <c r="Y396" s="671">
        <f>IFERROR(SUM(Y389:Y394),"0")</f>
        <v>24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144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81">
        <v>4607091384802</v>
      </c>
      <c r="E398" s="682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84"/>
      <c r="R398" s="684"/>
      <c r="S398" s="684"/>
      <c r="T398" s="685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81">
        <v>4607091384826</v>
      </c>
      <c r="E399" s="682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147</v>
      </c>
      <c r="L399" s="32"/>
      <c r="M399" s="33" t="s">
        <v>68</v>
      </c>
      <c r="N399" s="33"/>
      <c r="O399" s="32">
        <v>35</v>
      </c>
      <c r="P399" s="78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84"/>
      <c r="R399" s="684"/>
      <c r="S399" s="684"/>
      <c r="T399" s="685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00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701"/>
      <c r="P400" s="677" t="s">
        <v>80</v>
      </c>
      <c r="Q400" s="678"/>
      <c r="R400" s="678"/>
      <c r="S400" s="678"/>
      <c r="T400" s="678"/>
      <c r="U400" s="678"/>
      <c r="V400" s="67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701"/>
      <c r="P401" s="677" t="s">
        <v>80</v>
      </c>
      <c r="Q401" s="678"/>
      <c r="R401" s="678"/>
      <c r="S401" s="678"/>
      <c r="T401" s="678"/>
      <c r="U401" s="678"/>
      <c r="V401" s="67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81">
        <v>4607091384246</v>
      </c>
      <c r="E403" s="682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84"/>
      <c r="R403" s="684"/>
      <c r="S403" s="684"/>
      <c r="T403" s="685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81">
        <v>4680115881976</v>
      </c>
      <c r="E404" s="682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1036" t="s">
        <v>633</v>
      </c>
      <c r="Q404" s="684"/>
      <c r="R404" s="684"/>
      <c r="S404" s="684"/>
      <c r="T404" s="685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81">
        <v>4607091384253</v>
      </c>
      <c r="E405" s="682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9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84"/>
      <c r="R405" s="684"/>
      <c r="S405" s="684"/>
      <c r="T405" s="685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81">
        <v>4607091384253</v>
      </c>
      <c r="E406" s="682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9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84"/>
      <c r="R406" s="684"/>
      <c r="S406" s="684"/>
      <c r="T406" s="685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81">
        <v>4680115881969</v>
      </c>
      <c r="E407" s="682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9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84"/>
      <c r="R407" s="684"/>
      <c r="S407" s="684"/>
      <c r="T407" s="685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00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701"/>
      <c r="P408" s="677" t="s">
        <v>80</v>
      </c>
      <c r="Q408" s="678"/>
      <c r="R408" s="678"/>
      <c r="S408" s="678"/>
      <c r="T408" s="678"/>
      <c r="U408" s="678"/>
      <c r="V408" s="67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701"/>
      <c r="P409" s="677" t="s">
        <v>80</v>
      </c>
      <c r="Q409" s="678"/>
      <c r="R409" s="678"/>
      <c r="S409" s="678"/>
      <c r="T409" s="678"/>
      <c r="U409" s="678"/>
      <c r="V409" s="67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170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81">
        <v>4607091389357</v>
      </c>
      <c r="E411" s="682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958" t="s">
        <v>644</v>
      </c>
      <c r="Q411" s="684"/>
      <c r="R411" s="684"/>
      <c r="S411" s="684"/>
      <c r="T411" s="685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00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701"/>
      <c r="P412" s="677" t="s">
        <v>80</v>
      </c>
      <c r="Q412" s="678"/>
      <c r="R412" s="678"/>
      <c r="S412" s="678"/>
      <c r="T412" s="678"/>
      <c r="U412" s="678"/>
      <c r="V412" s="67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701"/>
      <c r="P413" s="677" t="s">
        <v>80</v>
      </c>
      <c r="Q413" s="678"/>
      <c r="R413" s="678"/>
      <c r="S413" s="678"/>
      <c r="T413" s="678"/>
      <c r="U413" s="678"/>
      <c r="V413" s="67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83" t="s">
        <v>646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48"/>
      <c r="AB414" s="48"/>
      <c r="AC414" s="48"/>
    </row>
    <row r="415" spans="1:68" ht="16.5" hidden="1" customHeight="1" x14ac:dyDescent="0.25">
      <c r="A415" s="680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144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81">
        <v>4680115886100</v>
      </c>
      <c r="E417" s="682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761" t="s">
        <v>650</v>
      </c>
      <c r="Q417" s="684"/>
      <c r="R417" s="684"/>
      <c r="S417" s="684"/>
      <c r="T417" s="685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81">
        <v>4680115886117</v>
      </c>
      <c r="E418" s="682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752" t="s">
        <v>654</v>
      </c>
      <c r="Q418" s="684"/>
      <c r="R418" s="684"/>
      <c r="S418" s="684"/>
      <c r="T418" s="685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81">
        <v>4680115886117</v>
      </c>
      <c r="E419" s="682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922" t="s">
        <v>654</v>
      </c>
      <c r="Q419" s="684"/>
      <c r="R419" s="684"/>
      <c r="S419" s="684"/>
      <c r="T419" s="685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81">
        <v>4680115886124</v>
      </c>
      <c r="E420" s="682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758" t="s">
        <v>659</v>
      </c>
      <c r="Q420" s="684"/>
      <c r="R420" s="684"/>
      <c r="S420" s="684"/>
      <c r="T420" s="685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81">
        <v>4680115883147</v>
      </c>
      <c r="E421" s="682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147</v>
      </c>
      <c r="L421" s="32"/>
      <c r="M421" s="33" t="s">
        <v>68</v>
      </c>
      <c r="N421" s="33"/>
      <c r="O421" s="32">
        <v>50</v>
      </c>
      <c r="P421" s="8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84"/>
      <c r="R421" s="684"/>
      <c r="S421" s="684"/>
      <c r="T421" s="685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81">
        <v>4680115883147</v>
      </c>
      <c r="E422" s="682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147</v>
      </c>
      <c r="L422" s="32"/>
      <c r="M422" s="33" t="s">
        <v>68</v>
      </c>
      <c r="N422" s="33"/>
      <c r="O422" s="32">
        <v>50</v>
      </c>
      <c r="P422" s="934" t="s">
        <v>664</v>
      </c>
      <c r="Q422" s="684"/>
      <c r="R422" s="684"/>
      <c r="S422" s="684"/>
      <c r="T422" s="685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81">
        <v>4607091384338</v>
      </c>
      <c r="E423" s="682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147</v>
      </c>
      <c r="L423" s="32"/>
      <c r="M423" s="33" t="s">
        <v>68</v>
      </c>
      <c r="N423" s="33"/>
      <c r="O423" s="32">
        <v>50</v>
      </c>
      <c r="P423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84"/>
      <c r="R423" s="684"/>
      <c r="S423" s="684"/>
      <c r="T423" s="685"/>
      <c r="U423" s="34"/>
      <c r="V423" s="34"/>
      <c r="W423" s="35" t="s">
        <v>69</v>
      </c>
      <c r="X423" s="669">
        <v>28</v>
      </c>
      <c r="Y423" s="670">
        <f t="shared" si="62"/>
        <v>29.400000000000002</v>
      </c>
      <c r="Z423" s="36">
        <f t="shared" si="67"/>
        <v>7.0280000000000009E-2</v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29.733333333333331</v>
      </c>
      <c r="BN423" s="64">
        <f t="shared" si="64"/>
        <v>31.22</v>
      </c>
      <c r="BO423" s="64">
        <f t="shared" si="65"/>
        <v>5.6980056980056981E-2</v>
      </c>
      <c r="BP423" s="64">
        <f t="shared" si="66"/>
        <v>5.9829059829059839E-2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81">
        <v>4607091389524</v>
      </c>
      <c r="E424" s="682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147</v>
      </c>
      <c r="L424" s="32"/>
      <c r="M424" s="33" t="s">
        <v>68</v>
      </c>
      <c r="N424" s="33"/>
      <c r="O424" s="32">
        <v>50</v>
      </c>
      <c r="P424" s="9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84"/>
      <c r="R424" s="684"/>
      <c r="S424" s="684"/>
      <c r="T424" s="685"/>
      <c r="U424" s="34"/>
      <c r="V424" s="34"/>
      <c r="W424" s="35" t="s">
        <v>69</v>
      </c>
      <c r="X424" s="669">
        <v>7</v>
      </c>
      <c r="Y424" s="670">
        <f t="shared" si="62"/>
        <v>8.4</v>
      </c>
      <c r="Z424" s="36">
        <f t="shared" si="67"/>
        <v>2.0080000000000001E-2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7.4333333333333327</v>
      </c>
      <c r="BN424" s="64">
        <f t="shared" si="64"/>
        <v>8.92</v>
      </c>
      <c r="BO424" s="64">
        <f t="shared" si="65"/>
        <v>1.4245014245014245E-2</v>
      </c>
      <c r="BP424" s="64">
        <f t="shared" si="66"/>
        <v>1.7094017094017096E-2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81">
        <v>4680115883161</v>
      </c>
      <c r="E425" s="682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147</v>
      </c>
      <c r="L425" s="32"/>
      <c r="M425" s="33" t="s">
        <v>68</v>
      </c>
      <c r="N425" s="33"/>
      <c r="O425" s="32">
        <v>50</v>
      </c>
      <c r="P425" s="9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84"/>
      <c r="R425" s="684"/>
      <c r="S425" s="684"/>
      <c r="T425" s="685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81">
        <v>4680115883161</v>
      </c>
      <c r="E426" s="682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147</v>
      </c>
      <c r="L426" s="32"/>
      <c r="M426" s="33" t="s">
        <v>68</v>
      </c>
      <c r="N426" s="33"/>
      <c r="O426" s="32">
        <v>50</v>
      </c>
      <c r="P426" s="975" t="s">
        <v>674</v>
      </c>
      <c r="Q426" s="684"/>
      <c r="R426" s="684"/>
      <c r="S426" s="684"/>
      <c r="T426" s="685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81">
        <v>4607091389531</v>
      </c>
      <c r="E427" s="682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147</v>
      </c>
      <c r="L427" s="32"/>
      <c r="M427" s="33" t="s">
        <v>68</v>
      </c>
      <c r="N427" s="33"/>
      <c r="O427" s="32">
        <v>50</v>
      </c>
      <c r="P427" s="9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84"/>
      <c r="R427" s="684"/>
      <c r="S427" s="684"/>
      <c r="T427" s="685"/>
      <c r="U427" s="34"/>
      <c r="V427" s="34"/>
      <c r="W427" s="35" t="s">
        <v>69</v>
      </c>
      <c r="X427" s="669">
        <v>24.5</v>
      </c>
      <c r="Y427" s="670">
        <f t="shared" si="62"/>
        <v>25.200000000000003</v>
      </c>
      <c r="Z427" s="36">
        <f t="shared" si="67"/>
        <v>6.0240000000000002E-2</v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26.016666666666666</v>
      </c>
      <c r="BN427" s="64">
        <f t="shared" si="64"/>
        <v>26.76</v>
      </c>
      <c r="BO427" s="64">
        <f t="shared" si="65"/>
        <v>4.9857549857549859E-2</v>
      </c>
      <c r="BP427" s="64">
        <f t="shared" si="66"/>
        <v>5.1282051282051287E-2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81">
        <v>4607091384345</v>
      </c>
      <c r="E428" s="682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147</v>
      </c>
      <c r="L428" s="32"/>
      <c r="M428" s="33" t="s">
        <v>68</v>
      </c>
      <c r="N428" s="33"/>
      <c r="O428" s="32">
        <v>50</v>
      </c>
      <c r="P428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84"/>
      <c r="R428" s="684"/>
      <c r="S428" s="684"/>
      <c r="T428" s="685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700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701"/>
      <c r="P429" s="677" t="s">
        <v>80</v>
      </c>
      <c r="Q429" s="678"/>
      <c r="R429" s="678"/>
      <c r="S429" s="678"/>
      <c r="T429" s="678"/>
      <c r="U429" s="678"/>
      <c r="V429" s="67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28.333333333333329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30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0.15060000000000001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701"/>
      <c r="P430" s="677" t="s">
        <v>80</v>
      </c>
      <c r="Q430" s="678"/>
      <c r="R430" s="678"/>
      <c r="S430" s="678"/>
      <c r="T430" s="678"/>
      <c r="U430" s="678"/>
      <c r="V430" s="679"/>
      <c r="W430" s="37" t="s">
        <v>69</v>
      </c>
      <c r="X430" s="671">
        <f>IFERROR(SUM(X417:X428),"0")</f>
        <v>59.5</v>
      </c>
      <c r="Y430" s="671">
        <f>IFERROR(SUM(Y417:Y428),"0")</f>
        <v>63.000000000000007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81">
        <v>4607091384352</v>
      </c>
      <c r="E432" s="682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84"/>
      <c r="R432" s="684"/>
      <c r="S432" s="684"/>
      <c r="T432" s="685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81">
        <v>4607091389654</v>
      </c>
      <c r="E433" s="682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84"/>
      <c r="R433" s="684"/>
      <c r="S433" s="684"/>
      <c r="T433" s="685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00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701"/>
      <c r="P434" s="677" t="s">
        <v>80</v>
      </c>
      <c r="Q434" s="678"/>
      <c r="R434" s="678"/>
      <c r="S434" s="678"/>
      <c r="T434" s="678"/>
      <c r="U434" s="678"/>
      <c r="V434" s="67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701"/>
      <c r="P435" s="677" t="s">
        <v>80</v>
      </c>
      <c r="Q435" s="678"/>
      <c r="R435" s="678"/>
      <c r="S435" s="678"/>
      <c r="T435" s="678"/>
      <c r="U435" s="678"/>
      <c r="V435" s="67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680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133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81">
        <v>4680115885240</v>
      </c>
      <c r="E438" s="682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9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84"/>
      <c r="R438" s="684"/>
      <c r="S438" s="684"/>
      <c r="T438" s="685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81">
        <v>4607091389364</v>
      </c>
      <c r="E439" s="682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9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84"/>
      <c r="R439" s="684"/>
      <c r="S439" s="684"/>
      <c r="T439" s="685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00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701"/>
      <c r="P440" s="677" t="s">
        <v>80</v>
      </c>
      <c r="Q440" s="678"/>
      <c r="R440" s="678"/>
      <c r="S440" s="678"/>
      <c r="T440" s="678"/>
      <c r="U440" s="678"/>
      <c r="V440" s="67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701"/>
      <c r="P441" s="677" t="s">
        <v>80</v>
      </c>
      <c r="Q441" s="678"/>
      <c r="R441" s="678"/>
      <c r="S441" s="678"/>
      <c r="T441" s="678"/>
      <c r="U441" s="678"/>
      <c r="V441" s="67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144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81">
        <v>4680115886094</v>
      </c>
      <c r="E443" s="682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1025" t="s">
        <v>695</v>
      </c>
      <c r="Q443" s="684"/>
      <c r="R443" s="684"/>
      <c r="S443" s="684"/>
      <c r="T443" s="685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81">
        <v>4607091389425</v>
      </c>
      <c r="E444" s="682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84"/>
      <c r="R444" s="684"/>
      <c r="S444" s="684"/>
      <c r="T444" s="685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81">
        <v>4680115880771</v>
      </c>
      <c r="E445" s="682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1030" t="s">
        <v>702</v>
      </c>
      <c r="Q445" s="684"/>
      <c r="R445" s="684"/>
      <c r="S445" s="684"/>
      <c r="T445" s="685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81">
        <v>4607091389500</v>
      </c>
      <c r="E446" s="682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84"/>
      <c r="R446" s="684"/>
      <c r="S446" s="684"/>
      <c r="T446" s="685"/>
      <c r="U446" s="34"/>
      <c r="V446" s="34"/>
      <c r="W446" s="35" t="s">
        <v>69</v>
      </c>
      <c r="X446" s="669">
        <v>7</v>
      </c>
      <c r="Y446" s="670">
        <f>IFERROR(IF(X446="",0,CEILING((X446/$H446),1)*$H446),"")</f>
        <v>8.4</v>
      </c>
      <c r="Z446" s="36">
        <f>IFERROR(IF(Y446=0,"",ROUNDUP(Y446/H446,0)*0.00502),"")</f>
        <v>2.0080000000000001E-2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7.4333333333333327</v>
      </c>
      <c r="BN446" s="64">
        <f>IFERROR(Y446*I446/H446,"0")</f>
        <v>8.92</v>
      </c>
      <c r="BO446" s="64">
        <f>IFERROR(1/J446*(X446/H446),"0")</f>
        <v>1.4245014245014245E-2</v>
      </c>
      <c r="BP446" s="64">
        <f>IFERROR(1/J446*(Y446/H446),"0")</f>
        <v>1.7094017094017096E-2</v>
      </c>
    </row>
    <row r="447" spans="1:68" x14ac:dyDescent="0.2">
      <c r="A447" s="700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701"/>
      <c r="P447" s="677" t="s">
        <v>80</v>
      </c>
      <c r="Q447" s="678"/>
      <c r="R447" s="678"/>
      <c r="S447" s="678"/>
      <c r="T447" s="678"/>
      <c r="U447" s="678"/>
      <c r="V447" s="679"/>
      <c r="W447" s="37" t="s">
        <v>81</v>
      </c>
      <c r="X447" s="671">
        <f>IFERROR(X443/H443,"0")+IFERROR(X444/H444,"0")+IFERROR(X445/H445,"0")+IFERROR(X446/H446,"0")</f>
        <v>3.333333333333333</v>
      </c>
      <c r="Y447" s="671">
        <f>IFERROR(Y443/H443,"0")+IFERROR(Y444/H444,"0")+IFERROR(Y445/H445,"0")+IFERROR(Y446/H446,"0")</f>
        <v>4</v>
      </c>
      <c r="Z447" s="671">
        <f>IFERROR(IF(Z443="",0,Z443),"0")+IFERROR(IF(Z444="",0,Z444),"0")+IFERROR(IF(Z445="",0,Z445),"0")+IFERROR(IF(Z446="",0,Z446),"0")</f>
        <v>2.0080000000000001E-2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701"/>
      <c r="P448" s="677" t="s">
        <v>80</v>
      </c>
      <c r="Q448" s="678"/>
      <c r="R448" s="678"/>
      <c r="S448" s="678"/>
      <c r="T448" s="678"/>
      <c r="U448" s="678"/>
      <c r="V448" s="679"/>
      <c r="W448" s="37" t="s">
        <v>69</v>
      </c>
      <c r="X448" s="671">
        <f>IFERROR(SUM(X443:X446),"0")</f>
        <v>7</v>
      </c>
      <c r="Y448" s="671">
        <f>IFERROR(SUM(Y443:Y446),"0")</f>
        <v>8.4</v>
      </c>
      <c r="Z448" s="37"/>
      <c r="AA448" s="672"/>
      <c r="AB448" s="672"/>
      <c r="AC448" s="672"/>
    </row>
    <row r="449" spans="1:68" ht="16.5" hidden="1" customHeight="1" x14ac:dyDescent="0.25">
      <c r="A449" s="680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144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81">
        <v>4680115885189</v>
      </c>
      <c r="E451" s="682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147</v>
      </c>
      <c r="L451" s="32"/>
      <c r="M451" s="33" t="s">
        <v>68</v>
      </c>
      <c r="N451" s="33"/>
      <c r="O451" s="32">
        <v>40</v>
      </c>
      <c r="P451" s="9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84"/>
      <c r="R451" s="684"/>
      <c r="S451" s="684"/>
      <c r="T451" s="685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81">
        <v>4680115885110</v>
      </c>
      <c r="E452" s="682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1034" t="s">
        <v>712</v>
      </c>
      <c r="Q452" s="684"/>
      <c r="R452" s="684"/>
      <c r="S452" s="684"/>
      <c r="T452" s="685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00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701"/>
      <c r="P453" s="677" t="s">
        <v>80</v>
      </c>
      <c r="Q453" s="678"/>
      <c r="R453" s="678"/>
      <c r="S453" s="678"/>
      <c r="T453" s="678"/>
      <c r="U453" s="678"/>
      <c r="V453" s="67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701"/>
      <c r="P454" s="677" t="s">
        <v>80</v>
      </c>
      <c r="Q454" s="678"/>
      <c r="R454" s="678"/>
      <c r="S454" s="678"/>
      <c r="T454" s="678"/>
      <c r="U454" s="678"/>
      <c r="V454" s="67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680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144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81">
        <v>4680115885103</v>
      </c>
      <c r="E457" s="682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84"/>
      <c r="R457" s="684"/>
      <c r="S457" s="684"/>
      <c r="T457" s="685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0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701"/>
      <c r="P458" s="677" t="s">
        <v>80</v>
      </c>
      <c r="Q458" s="678"/>
      <c r="R458" s="678"/>
      <c r="S458" s="678"/>
      <c r="T458" s="678"/>
      <c r="U458" s="678"/>
      <c r="V458" s="67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701"/>
      <c r="P459" s="677" t="s">
        <v>80</v>
      </c>
      <c r="Q459" s="678"/>
      <c r="R459" s="678"/>
      <c r="S459" s="678"/>
      <c r="T459" s="678"/>
      <c r="U459" s="678"/>
      <c r="V459" s="67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170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81">
        <v>4680115885509</v>
      </c>
      <c r="E461" s="682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79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84"/>
      <c r="R461" s="684"/>
      <c r="S461" s="684"/>
      <c r="T461" s="685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00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701"/>
      <c r="P462" s="677" t="s">
        <v>80</v>
      </c>
      <c r="Q462" s="678"/>
      <c r="R462" s="678"/>
      <c r="S462" s="678"/>
      <c r="T462" s="678"/>
      <c r="U462" s="678"/>
      <c r="V462" s="67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701"/>
      <c r="P463" s="677" t="s">
        <v>80</v>
      </c>
      <c r="Q463" s="678"/>
      <c r="R463" s="678"/>
      <c r="S463" s="678"/>
      <c r="T463" s="678"/>
      <c r="U463" s="678"/>
      <c r="V463" s="67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83" t="s">
        <v>721</v>
      </c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84"/>
      <c r="P464" s="784"/>
      <c r="Q464" s="784"/>
      <c r="R464" s="784"/>
      <c r="S464" s="784"/>
      <c r="T464" s="784"/>
      <c r="U464" s="784"/>
      <c r="V464" s="784"/>
      <c r="W464" s="784"/>
      <c r="X464" s="784"/>
      <c r="Y464" s="784"/>
      <c r="Z464" s="784"/>
      <c r="AA464" s="48"/>
      <c r="AB464" s="48"/>
      <c r="AC464" s="48"/>
    </row>
    <row r="465" spans="1:68" ht="16.5" hidden="1" customHeight="1" x14ac:dyDescent="0.25">
      <c r="A465" s="680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81">
        <v>4607091389067</v>
      </c>
      <c r="E467" s="682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84"/>
      <c r="R467" s="684"/>
      <c r="S467" s="684"/>
      <c r="T467" s="685"/>
      <c r="U467" s="34"/>
      <c r="V467" s="34"/>
      <c r="W467" s="35" t="s">
        <v>69</v>
      </c>
      <c r="X467" s="669">
        <v>100</v>
      </c>
      <c r="Y467" s="670">
        <f t="shared" ref="Y467:Y481" si="68">IFERROR(IF(X467="",0,CEILING((X467/$H467),1)*$H467),"")</f>
        <v>100.32000000000001</v>
      </c>
      <c r="Z467" s="36">
        <f>IFERROR(IF(Y467=0,"",ROUNDUP(Y467/H467,0)*0.01196),"")</f>
        <v>0.22724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106.81818181818181</v>
      </c>
      <c r="BN467" s="64">
        <f t="shared" ref="BN467:BN481" si="70">IFERROR(Y467*I467/H467,"0")</f>
        <v>107.16</v>
      </c>
      <c r="BO467" s="64">
        <f t="shared" ref="BO467:BO481" si="71">IFERROR(1/J467*(X467/H467),"0")</f>
        <v>0.18210955710955709</v>
      </c>
      <c r="BP467" s="64">
        <f t="shared" ref="BP467:BP481" si="72">IFERROR(1/J467*(Y467/H467),"0")</f>
        <v>0.18269230769230771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81">
        <v>4680115885271</v>
      </c>
      <c r="E468" s="682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10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84"/>
      <c r="R468" s="684"/>
      <c r="S468" s="684"/>
      <c r="T468" s="685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81">
        <v>4680115885226</v>
      </c>
      <c r="E469" s="682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9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84"/>
      <c r="R469" s="684"/>
      <c r="S469" s="684"/>
      <c r="T469" s="685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81">
        <v>4607091389104</v>
      </c>
      <c r="E470" s="682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7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84"/>
      <c r="R470" s="684"/>
      <c r="S470" s="684"/>
      <c r="T470" s="685"/>
      <c r="U470" s="34"/>
      <c r="V470" s="34"/>
      <c r="W470" s="35" t="s">
        <v>69</v>
      </c>
      <c r="X470" s="669">
        <v>80</v>
      </c>
      <c r="Y470" s="670">
        <f t="shared" si="68"/>
        <v>84.48</v>
      </c>
      <c r="Z470" s="36">
        <f>IFERROR(IF(Y470=0,"",ROUNDUP(Y470/H470,0)*0.01196),"")</f>
        <v>0.19136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85.454545454545453</v>
      </c>
      <c r="BN470" s="64">
        <f t="shared" si="70"/>
        <v>90.24</v>
      </c>
      <c r="BO470" s="64">
        <f t="shared" si="71"/>
        <v>0.14568764568764569</v>
      </c>
      <c r="BP470" s="64">
        <f t="shared" si="72"/>
        <v>0.15384615384615385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81">
        <v>4680115884519</v>
      </c>
      <c r="E471" s="682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84"/>
      <c r="R471" s="684"/>
      <c r="S471" s="684"/>
      <c r="T471" s="685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81">
        <v>4680115886391</v>
      </c>
      <c r="E472" s="682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833" t="s">
        <v>739</v>
      </c>
      <c r="Q472" s="684"/>
      <c r="R472" s="684"/>
      <c r="S472" s="684"/>
      <c r="T472" s="685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4301012035</v>
      </c>
      <c r="D473" s="681">
        <v>4680115880603</v>
      </c>
      <c r="E473" s="682"/>
      <c r="F473" s="668">
        <v>0.6</v>
      </c>
      <c r="G473" s="32">
        <v>8</v>
      </c>
      <c r="H473" s="668">
        <v>4.8</v>
      </c>
      <c r="I473" s="668">
        <v>6.96</v>
      </c>
      <c r="J473" s="32">
        <v>120</v>
      </c>
      <c r="K473" s="32" t="s">
        <v>101</v>
      </c>
      <c r="L473" s="32"/>
      <c r="M473" s="33" t="s">
        <v>94</v>
      </c>
      <c r="N473" s="33"/>
      <c r="O473" s="32">
        <v>60</v>
      </c>
      <c r="P473" s="10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84"/>
      <c r="R473" s="684"/>
      <c r="S473" s="684"/>
      <c r="T473" s="685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IFERROR(IF(Y473=0,"",ROUNDUP(Y473/H473,0)*0.00937),"")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4301011778</v>
      </c>
      <c r="D474" s="681">
        <v>4680115880603</v>
      </c>
      <c r="E474" s="682"/>
      <c r="F474" s="668">
        <v>0.6</v>
      </c>
      <c r="G474" s="32">
        <v>6</v>
      </c>
      <c r="H474" s="668">
        <v>3.6</v>
      </c>
      <c r="I474" s="668">
        <v>3.81</v>
      </c>
      <c r="J474" s="32">
        <v>132</v>
      </c>
      <c r="K474" s="32" t="s">
        <v>101</v>
      </c>
      <c r="L474" s="32"/>
      <c r="M474" s="33" t="s">
        <v>94</v>
      </c>
      <c r="N474" s="33"/>
      <c r="O474" s="32">
        <v>60</v>
      </c>
      <c r="P474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4" s="684"/>
      <c r="R474" s="684"/>
      <c r="S474" s="684"/>
      <c r="T474" s="685"/>
      <c r="U474" s="34"/>
      <c r="V474" s="34"/>
      <c r="W474" s="35" t="s">
        <v>69</v>
      </c>
      <c r="X474" s="669">
        <v>12</v>
      </c>
      <c r="Y474" s="670">
        <f t="shared" si="68"/>
        <v>14.4</v>
      </c>
      <c r="Z474" s="36">
        <f>IFERROR(IF(Y474=0,"",ROUNDUP(Y474/H474,0)*0.00902),"")</f>
        <v>3.6080000000000001E-2</v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12.7</v>
      </c>
      <c r="BN474" s="64">
        <f t="shared" si="70"/>
        <v>15.24</v>
      </c>
      <c r="BO474" s="64">
        <f t="shared" si="71"/>
        <v>2.5252525252525252E-2</v>
      </c>
      <c r="BP474" s="64">
        <f t="shared" si="72"/>
        <v>3.0303030303030304E-2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81">
        <v>4680115882782</v>
      </c>
      <c r="E475" s="682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8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84"/>
      <c r="R475" s="684"/>
      <c r="S475" s="684"/>
      <c r="T475" s="685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81">
        <v>4680115886469</v>
      </c>
      <c r="E476" s="682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997" t="s">
        <v>747</v>
      </c>
      <c r="Q476" s="684"/>
      <c r="R476" s="684"/>
      <c r="S476" s="684"/>
      <c r="T476" s="685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81">
        <v>4680115886483</v>
      </c>
      <c r="E477" s="682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844" t="s">
        <v>750</v>
      </c>
      <c r="Q477" s="684"/>
      <c r="R477" s="684"/>
      <c r="S477" s="684"/>
      <c r="T477" s="685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81">
        <v>4680115885479</v>
      </c>
      <c r="E478" s="682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776" t="s">
        <v>754</v>
      </c>
      <c r="Q478" s="684"/>
      <c r="R478" s="684"/>
      <c r="S478" s="684"/>
      <c r="T478" s="685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4301012034</v>
      </c>
      <c r="D479" s="681">
        <v>4607091389982</v>
      </c>
      <c r="E479" s="682"/>
      <c r="F479" s="668">
        <v>0.6</v>
      </c>
      <c r="G479" s="32">
        <v>8</v>
      </c>
      <c r="H479" s="668">
        <v>4.8</v>
      </c>
      <c r="I479" s="668">
        <v>6.96</v>
      </c>
      <c r="J479" s="32">
        <v>120</v>
      </c>
      <c r="K479" s="32" t="s">
        <v>101</v>
      </c>
      <c r="L479" s="32"/>
      <c r="M479" s="33" t="s">
        <v>94</v>
      </c>
      <c r="N479" s="33"/>
      <c r="O479" s="32">
        <v>60</v>
      </c>
      <c r="P479" s="9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84"/>
      <c r="R479" s="684"/>
      <c r="S479" s="684"/>
      <c r="T479" s="685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IFERROR(IF(Y479=0,"",ROUNDUP(Y479/H479,0)*0.00937),"")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4301011784</v>
      </c>
      <c r="D480" s="681">
        <v>4607091389982</v>
      </c>
      <c r="E480" s="682"/>
      <c r="F480" s="668">
        <v>0.6</v>
      </c>
      <c r="G480" s="32">
        <v>6</v>
      </c>
      <c r="H480" s="668">
        <v>3.6</v>
      </c>
      <c r="I480" s="668">
        <v>3.81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60</v>
      </c>
      <c r="P480" s="9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84"/>
      <c r="R480" s="684"/>
      <c r="S480" s="684"/>
      <c r="T480" s="685"/>
      <c r="U480" s="34"/>
      <c r="V480" s="34"/>
      <c r="W480" s="35" t="s">
        <v>69</v>
      </c>
      <c r="X480" s="669">
        <v>30</v>
      </c>
      <c r="Y480" s="670">
        <f t="shared" si="68"/>
        <v>32.4</v>
      </c>
      <c r="Z480" s="36">
        <f>IFERROR(IF(Y480=0,"",ROUNDUP(Y480/H480,0)*0.00902),"")</f>
        <v>8.1180000000000002E-2</v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31.75</v>
      </c>
      <c r="BN480" s="64">
        <f t="shared" si="70"/>
        <v>34.29</v>
      </c>
      <c r="BO480" s="64">
        <f t="shared" si="71"/>
        <v>6.3131313131313135E-2</v>
      </c>
      <c r="BP480" s="64">
        <f t="shared" si="72"/>
        <v>6.8181818181818177E-2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81">
        <v>4680115886490</v>
      </c>
      <c r="E481" s="682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6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84"/>
      <c r="R481" s="684"/>
      <c r="S481" s="684"/>
      <c r="T481" s="685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700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701"/>
      <c r="P482" s="677" t="s">
        <v>80</v>
      </c>
      <c r="Q482" s="678"/>
      <c r="R482" s="678"/>
      <c r="S482" s="678"/>
      <c r="T482" s="678"/>
      <c r="U482" s="678"/>
      <c r="V482" s="67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45.757575757575758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0.53586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701"/>
      <c r="P483" s="677" t="s">
        <v>80</v>
      </c>
      <c r="Q483" s="678"/>
      <c r="R483" s="678"/>
      <c r="S483" s="678"/>
      <c r="T483" s="678"/>
      <c r="U483" s="678"/>
      <c r="V483" s="679"/>
      <c r="W483" s="37" t="s">
        <v>69</v>
      </c>
      <c r="X483" s="671">
        <f>IFERROR(SUM(X467:X481),"0")</f>
        <v>222</v>
      </c>
      <c r="Y483" s="671">
        <f>IFERROR(SUM(Y467:Y481),"0")</f>
        <v>231.60000000000002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133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81">
        <v>4607091388930</v>
      </c>
      <c r="E485" s="682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8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84"/>
      <c r="R485" s="684"/>
      <c r="S485" s="684"/>
      <c r="T485" s="685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81">
        <v>4607091388930</v>
      </c>
      <c r="E486" s="682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743" t="s">
        <v>765</v>
      </c>
      <c r="Q486" s="684"/>
      <c r="R486" s="684"/>
      <c r="S486" s="684"/>
      <c r="T486" s="685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81">
        <v>4680115886407</v>
      </c>
      <c r="E487" s="682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836" t="s">
        <v>769</v>
      </c>
      <c r="Q487" s="684"/>
      <c r="R487" s="684"/>
      <c r="S487" s="684"/>
      <c r="T487" s="685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81">
        <v>4680115880054</v>
      </c>
      <c r="E488" s="682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791" t="s">
        <v>772</v>
      </c>
      <c r="Q488" s="684"/>
      <c r="R488" s="684"/>
      <c r="S488" s="684"/>
      <c r="T488" s="685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00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701"/>
      <c r="P489" s="677" t="s">
        <v>80</v>
      </c>
      <c r="Q489" s="678"/>
      <c r="R489" s="678"/>
      <c r="S489" s="678"/>
      <c r="T489" s="678"/>
      <c r="U489" s="678"/>
      <c r="V489" s="67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701"/>
      <c r="P490" s="677" t="s">
        <v>80</v>
      </c>
      <c r="Q490" s="678"/>
      <c r="R490" s="678"/>
      <c r="S490" s="678"/>
      <c r="T490" s="678"/>
      <c r="U490" s="678"/>
      <c r="V490" s="67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144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81">
        <v>4680115883116</v>
      </c>
      <c r="E492" s="682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982" t="s">
        <v>775</v>
      </c>
      <c r="Q492" s="684"/>
      <c r="R492" s="684"/>
      <c r="S492" s="684"/>
      <c r="T492" s="685"/>
      <c r="U492" s="34"/>
      <c r="V492" s="34"/>
      <c r="W492" s="35" t="s">
        <v>69</v>
      </c>
      <c r="X492" s="669">
        <v>30</v>
      </c>
      <c r="Y492" s="670">
        <f t="shared" ref="Y492:Y503" si="73">IFERROR(IF(X492="",0,CEILING((X492/$H492),1)*$H492),"")</f>
        <v>31.68</v>
      </c>
      <c r="Z492" s="36">
        <f>IFERROR(IF(Y492=0,"",ROUNDUP(Y492/H492,0)*0.01196),"")</f>
        <v>7.1760000000000004E-2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32.04545454545454</v>
      </c>
      <c r="BN492" s="64">
        <f t="shared" ref="BN492:BN503" si="75">IFERROR(Y492*I492/H492,"0")</f>
        <v>33.839999999999996</v>
      </c>
      <c r="BO492" s="64">
        <f t="shared" ref="BO492:BO503" si="76">IFERROR(1/J492*(X492/H492),"0")</f>
        <v>5.4632867132867136E-2</v>
      </c>
      <c r="BP492" s="64">
        <f t="shared" ref="BP492:BP503" si="77">IFERROR(1/J492*(Y492/H492),"0")</f>
        <v>5.7692307692307696E-2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81">
        <v>4680115883093</v>
      </c>
      <c r="E493" s="682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945" t="s">
        <v>779</v>
      </c>
      <c r="Q493" s="684"/>
      <c r="R493" s="684"/>
      <c r="S493" s="684"/>
      <c r="T493" s="685"/>
      <c r="U493" s="34"/>
      <c r="V493" s="34"/>
      <c r="W493" s="35" t="s">
        <v>69</v>
      </c>
      <c r="X493" s="669">
        <v>50</v>
      </c>
      <c r="Y493" s="670">
        <f t="shared" si="73"/>
        <v>52.800000000000004</v>
      </c>
      <c r="Z493" s="36">
        <f>IFERROR(IF(Y493=0,"",ROUNDUP(Y493/H493,0)*0.01196),"")</f>
        <v>0.1196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53.409090909090907</v>
      </c>
      <c r="BN493" s="64">
        <f t="shared" si="75"/>
        <v>56.400000000000006</v>
      </c>
      <c r="BO493" s="64">
        <f t="shared" si="76"/>
        <v>9.1054778554778545E-2</v>
      </c>
      <c r="BP493" s="64">
        <f t="shared" si="77"/>
        <v>9.6153846153846159E-2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81">
        <v>4680115883109</v>
      </c>
      <c r="E494" s="682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963" t="s">
        <v>783</v>
      </c>
      <c r="Q494" s="684"/>
      <c r="R494" s="684"/>
      <c r="S494" s="684"/>
      <c r="T494" s="685"/>
      <c r="U494" s="34"/>
      <c r="V494" s="34"/>
      <c r="W494" s="35" t="s">
        <v>69</v>
      </c>
      <c r="X494" s="669">
        <v>70</v>
      </c>
      <c r="Y494" s="670">
        <f t="shared" si="73"/>
        <v>73.92</v>
      </c>
      <c r="Z494" s="36">
        <f>IFERROR(IF(Y494=0,"",ROUNDUP(Y494/H494,0)*0.01196),"")</f>
        <v>0.16744000000000001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74.772727272727266</v>
      </c>
      <c r="BN494" s="64">
        <f t="shared" si="75"/>
        <v>78.959999999999994</v>
      </c>
      <c r="BO494" s="64">
        <f t="shared" si="76"/>
        <v>0.12747668997668998</v>
      </c>
      <c r="BP494" s="64">
        <f t="shared" si="77"/>
        <v>0.13461538461538464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81">
        <v>4680115886438</v>
      </c>
      <c r="E495" s="682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933" t="s">
        <v>787</v>
      </c>
      <c r="Q495" s="684"/>
      <c r="R495" s="684"/>
      <c r="S495" s="684"/>
      <c r="T495" s="685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81">
        <v>4680115882072</v>
      </c>
      <c r="E496" s="682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901" t="s">
        <v>790</v>
      </c>
      <c r="Q496" s="684"/>
      <c r="R496" s="684"/>
      <c r="S496" s="684"/>
      <c r="T496" s="685"/>
      <c r="U496" s="34"/>
      <c r="V496" s="34"/>
      <c r="W496" s="35" t="s">
        <v>69</v>
      </c>
      <c r="X496" s="669">
        <v>36</v>
      </c>
      <c r="Y496" s="670">
        <f t="shared" si="73"/>
        <v>38.4</v>
      </c>
      <c r="Z496" s="36">
        <f>IFERROR(IF(Y496=0,"",ROUNDUP(Y496/H496,0)*0.00902),"")</f>
        <v>7.2160000000000002E-2</v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51.975000000000001</v>
      </c>
      <c r="BN496" s="64">
        <f t="shared" si="75"/>
        <v>55.44</v>
      </c>
      <c r="BO496" s="64">
        <f t="shared" si="76"/>
        <v>5.6818181818181823E-2</v>
      </c>
      <c r="BP496" s="64">
        <f t="shared" si="77"/>
        <v>6.0606060606060608E-2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4301031383</v>
      </c>
      <c r="D497" s="681">
        <v>4680115882072</v>
      </c>
      <c r="E497" s="682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7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84"/>
      <c r="R497" s="684"/>
      <c r="S497" s="684"/>
      <c r="T497" s="685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4301031351</v>
      </c>
      <c r="D498" s="681">
        <v>4680115882072</v>
      </c>
      <c r="E498" s="682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969" t="s">
        <v>794</v>
      </c>
      <c r="Q498" s="684"/>
      <c r="R498" s="684"/>
      <c r="S498" s="684"/>
      <c r="T498" s="685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81">
        <v>4680115882102</v>
      </c>
      <c r="E499" s="682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7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84"/>
      <c r="R499" s="684"/>
      <c r="S499" s="684"/>
      <c r="T499" s="685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81">
        <v>4680115882102</v>
      </c>
      <c r="E500" s="682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95" t="s">
        <v>799</v>
      </c>
      <c r="Q500" s="684"/>
      <c r="R500" s="684"/>
      <c r="S500" s="684"/>
      <c r="T500" s="685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81">
        <v>4680115882096</v>
      </c>
      <c r="E501" s="682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84"/>
      <c r="R501" s="684"/>
      <c r="S501" s="684"/>
      <c r="T501" s="685"/>
      <c r="U501" s="34"/>
      <c r="V501" s="34"/>
      <c r="W501" s="35" t="s">
        <v>69</v>
      </c>
      <c r="X501" s="669">
        <v>96</v>
      </c>
      <c r="Y501" s="670">
        <f t="shared" si="73"/>
        <v>97.2</v>
      </c>
      <c r="Z501" s="36">
        <f>IFERROR(IF(Y501=0,"",ROUNDUP(Y501/H501,0)*0.00902),"")</f>
        <v>0.24354000000000001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101.6</v>
      </c>
      <c r="BN501" s="64">
        <f t="shared" si="75"/>
        <v>102.86999999999999</v>
      </c>
      <c r="BO501" s="64">
        <f t="shared" si="76"/>
        <v>0.20202020202020202</v>
      </c>
      <c r="BP501" s="64">
        <f t="shared" si="77"/>
        <v>0.20454545454545456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81">
        <v>4680115882096</v>
      </c>
      <c r="E502" s="682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1011" t="s">
        <v>804</v>
      </c>
      <c r="Q502" s="684"/>
      <c r="R502" s="684"/>
      <c r="S502" s="684"/>
      <c r="T502" s="685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81">
        <v>4680115882096</v>
      </c>
      <c r="E503" s="682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8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84"/>
      <c r="R503" s="684"/>
      <c r="S503" s="684"/>
      <c r="T503" s="685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700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701"/>
      <c r="P504" s="677" t="s">
        <v>80</v>
      </c>
      <c r="Q504" s="678"/>
      <c r="R504" s="678"/>
      <c r="S504" s="678"/>
      <c r="T504" s="678"/>
      <c r="U504" s="678"/>
      <c r="V504" s="67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62.575757575757571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65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0.67449999999999999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701"/>
      <c r="P505" s="677" t="s">
        <v>80</v>
      </c>
      <c r="Q505" s="678"/>
      <c r="R505" s="678"/>
      <c r="S505" s="678"/>
      <c r="T505" s="678"/>
      <c r="U505" s="678"/>
      <c r="V505" s="679"/>
      <c r="W505" s="37" t="s">
        <v>69</v>
      </c>
      <c r="X505" s="671">
        <f>IFERROR(SUM(X492:X503),"0")</f>
        <v>282</v>
      </c>
      <c r="Y505" s="671">
        <f>IFERROR(SUM(Y492:Y503),"0")</f>
        <v>294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81">
        <v>4607091383409</v>
      </c>
      <c r="E507" s="682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84"/>
      <c r="R507" s="684"/>
      <c r="S507" s="684"/>
      <c r="T507" s="685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81">
        <v>4607091383416</v>
      </c>
      <c r="E508" s="682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9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84"/>
      <c r="R508" s="684"/>
      <c r="S508" s="684"/>
      <c r="T508" s="685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81">
        <v>4680115883536</v>
      </c>
      <c r="E509" s="682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84"/>
      <c r="R509" s="684"/>
      <c r="S509" s="684"/>
      <c r="T509" s="685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00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701"/>
      <c r="P510" s="677" t="s">
        <v>80</v>
      </c>
      <c r="Q510" s="678"/>
      <c r="R510" s="678"/>
      <c r="S510" s="678"/>
      <c r="T510" s="678"/>
      <c r="U510" s="678"/>
      <c r="V510" s="67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701"/>
      <c r="P511" s="677" t="s">
        <v>80</v>
      </c>
      <c r="Q511" s="678"/>
      <c r="R511" s="678"/>
      <c r="S511" s="678"/>
      <c r="T511" s="678"/>
      <c r="U511" s="678"/>
      <c r="V511" s="67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170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81">
        <v>4680115885035</v>
      </c>
      <c r="E513" s="682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9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84"/>
      <c r="R513" s="684"/>
      <c r="S513" s="684"/>
      <c r="T513" s="685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81">
        <v>4680115885936</v>
      </c>
      <c r="E514" s="682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919" t="s">
        <v>820</v>
      </c>
      <c r="Q514" s="684"/>
      <c r="R514" s="684"/>
      <c r="S514" s="684"/>
      <c r="T514" s="685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00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701"/>
      <c r="P515" s="677" t="s">
        <v>80</v>
      </c>
      <c r="Q515" s="678"/>
      <c r="R515" s="678"/>
      <c r="S515" s="678"/>
      <c r="T515" s="678"/>
      <c r="U515" s="678"/>
      <c r="V515" s="67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701"/>
      <c r="P516" s="677" t="s">
        <v>80</v>
      </c>
      <c r="Q516" s="678"/>
      <c r="R516" s="678"/>
      <c r="S516" s="678"/>
      <c r="T516" s="678"/>
      <c r="U516" s="678"/>
      <c r="V516" s="67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83" t="s">
        <v>821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48"/>
      <c r="AB517" s="48"/>
      <c r="AC517" s="48"/>
    </row>
    <row r="518" spans="1:68" ht="16.5" hidden="1" customHeight="1" x14ac:dyDescent="0.25">
      <c r="A518" s="680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81">
        <v>4640242181011</v>
      </c>
      <c r="E520" s="682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1042" t="s">
        <v>824</v>
      </c>
      <c r="Q520" s="684"/>
      <c r="R520" s="684"/>
      <c r="S520" s="684"/>
      <c r="T520" s="685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81">
        <v>4640242180441</v>
      </c>
      <c r="E521" s="682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1019" t="s">
        <v>828</v>
      </c>
      <c r="Q521" s="684"/>
      <c r="R521" s="684"/>
      <c r="S521" s="684"/>
      <c r="T521" s="685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81">
        <v>4640242180564</v>
      </c>
      <c r="E522" s="682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1007" t="s">
        <v>832</v>
      </c>
      <c r="Q522" s="684"/>
      <c r="R522" s="684"/>
      <c r="S522" s="684"/>
      <c r="T522" s="685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81">
        <v>4640242180922</v>
      </c>
      <c r="E523" s="682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968" t="s">
        <v>836</v>
      </c>
      <c r="Q523" s="684"/>
      <c r="R523" s="684"/>
      <c r="S523" s="684"/>
      <c r="T523" s="685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81">
        <v>4640242180038</v>
      </c>
      <c r="E524" s="682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937" t="s">
        <v>840</v>
      </c>
      <c r="Q524" s="684"/>
      <c r="R524" s="684"/>
      <c r="S524" s="684"/>
      <c r="T524" s="685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81">
        <v>4640242181172</v>
      </c>
      <c r="E525" s="682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804" t="s">
        <v>843</v>
      </c>
      <c r="Q525" s="684"/>
      <c r="R525" s="684"/>
      <c r="S525" s="684"/>
      <c r="T525" s="685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700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701"/>
      <c r="P526" s="677" t="s">
        <v>80</v>
      </c>
      <c r="Q526" s="678"/>
      <c r="R526" s="678"/>
      <c r="S526" s="678"/>
      <c r="T526" s="678"/>
      <c r="U526" s="678"/>
      <c r="V526" s="67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701"/>
      <c r="P527" s="677" t="s">
        <v>80</v>
      </c>
      <c r="Q527" s="678"/>
      <c r="R527" s="678"/>
      <c r="S527" s="678"/>
      <c r="T527" s="678"/>
      <c r="U527" s="678"/>
      <c r="V527" s="67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133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81">
        <v>4640242180519</v>
      </c>
      <c r="E529" s="682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947" t="s">
        <v>846</v>
      </c>
      <c r="Q529" s="684"/>
      <c r="R529" s="684"/>
      <c r="S529" s="684"/>
      <c r="T529" s="685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81">
        <v>4640242180519</v>
      </c>
      <c r="E530" s="682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838" t="s">
        <v>849</v>
      </c>
      <c r="Q530" s="684"/>
      <c r="R530" s="684"/>
      <c r="S530" s="684"/>
      <c r="T530" s="685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81">
        <v>4640242180526</v>
      </c>
      <c r="E531" s="682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1033" t="s">
        <v>853</v>
      </c>
      <c r="Q531" s="684"/>
      <c r="R531" s="684"/>
      <c r="S531" s="684"/>
      <c r="T531" s="685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81">
        <v>4640242180090</v>
      </c>
      <c r="E532" s="682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864" t="s">
        <v>856</v>
      </c>
      <c r="Q532" s="684"/>
      <c r="R532" s="684"/>
      <c r="S532" s="684"/>
      <c r="T532" s="685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81">
        <v>4640242181363</v>
      </c>
      <c r="E533" s="682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845" t="s">
        <v>860</v>
      </c>
      <c r="Q533" s="684"/>
      <c r="R533" s="684"/>
      <c r="S533" s="684"/>
      <c r="T533" s="685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0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701"/>
      <c r="P534" s="677" t="s">
        <v>80</v>
      </c>
      <c r="Q534" s="678"/>
      <c r="R534" s="678"/>
      <c r="S534" s="678"/>
      <c r="T534" s="678"/>
      <c r="U534" s="678"/>
      <c r="V534" s="67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701"/>
      <c r="P535" s="677" t="s">
        <v>80</v>
      </c>
      <c r="Q535" s="678"/>
      <c r="R535" s="678"/>
      <c r="S535" s="678"/>
      <c r="T535" s="678"/>
      <c r="U535" s="678"/>
      <c r="V535" s="67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144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81">
        <v>4640242180816</v>
      </c>
      <c r="E537" s="682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986" t="s">
        <v>863</v>
      </c>
      <c r="Q537" s="684"/>
      <c r="R537" s="684"/>
      <c r="S537" s="684"/>
      <c r="T537" s="685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81">
        <v>4640242180595</v>
      </c>
      <c r="E538" s="682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57" t="s">
        <v>867</v>
      </c>
      <c r="Q538" s="684"/>
      <c r="R538" s="684"/>
      <c r="S538" s="684"/>
      <c r="T538" s="685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81">
        <v>4640242181615</v>
      </c>
      <c r="E539" s="682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994" t="s">
        <v>871</v>
      </c>
      <c r="Q539" s="684"/>
      <c r="R539" s="684"/>
      <c r="S539" s="684"/>
      <c r="T539" s="685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81">
        <v>4640242181639</v>
      </c>
      <c r="E540" s="682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61" t="s">
        <v>875</v>
      </c>
      <c r="Q540" s="684"/>
      <c r="R540" s="684"/>
      <c r="S540" s="684"/>
      <c r="T540" s="685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81">
        <v>4640242181622</v>
      </c>
      <c r="E541" s="682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818" t="s">
        <v>879</v>
      </c>
      <c r="Q541" s="684"/>
      <c r="R541" s="684"/>
      <c r="S541" s="684"/>
      <c r="T541" s="685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81">
        <v>4640242180908</v>
      </c>
      <c r="E542" s="682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147</v>
      </c>
      <c r="L542" s="32"/>
      <c r="M542" s="33" t="s">
        <v>68</v>
      </c>
      <c r="N542" s="33"/>
      <c r="O542" s="32">
        <v>40</v>
      </c>
      <c r="P542" s="1031" t="s">
        <v>883</v>
      </c>
      <c r="Q542" s="684"/>
      <c r="R542" s="684"/>
      <c r="S542" s="684"/>
      <c r="T542" s="685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81">
        <v>4640242180489</v>
      </c>
      <c r="E543" s="682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147</v>
      </c>
      <c r="L543" s="32"/>
      <c r="M543" s="33" t="s">
        <v>68</v>
      </c>
      <c r="N543" s="33"/>
      <c r="O543" s="32">
        <v>40</v>
      </c>
      <c r="P543" s="973" t="s">
        <v>886</v>
      </c>
      <c r="Q543" s="684"/>
      <c r="R543" s="684"/>
      <c r="S543" s="684"/>
      <c r="T543" s="685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700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701"/>
      <c r="P544" s="677" t="s">
        <v>80</v>
      </c>
      <c r="Q544" s="678"/>
      <c r="R544" s="678"/>
      <c r="S544" s="678"/>
      <c r="T544" s="678"/>
      <c r="U544" s="678"/>
      <c r="V544" s="67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701"/>
      <c r="P545" s="677" t="s">
        <v>80</v>
      </c>
      <c r="Q545" s="678"/>
      <c r="R545" s="678"/>
      <c r="S545" s="678"/>
      <c r="T545" s="678"/>
      <c r="U545" s="678"/>
      <c r="V545" s="67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4301051887</v>
      </c>
      <c r="D547" s="681">
        <v>4640242180533</v>
      </c>
      <c r="E547" s="682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45</v>
      </c>
      <c r="P547" s="771" t="s">
        <v>889</v>
      </c>
      <c r="Q547" s="684"/>
      <c r="R547" s="684"/>
      <c r="S547" s="684"/>
      <c r="T547" s="685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4301052046</v>
      </c>
      <c r="D548" s="681">
        <v>4640242180533</v>
      </c>
      <c r="E548" s="682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93</v>
      </c>
      <c r="L548" s="32"/>
      <c r="M548" s="33" t="s">
        <v>129</v>
      </c>
      <c r="N548" s="33"/>
      <c r="O548" s="32">
        <v>45</v>
      </c>
      <c r="P548" s="967" t="s">
        <v>889</v>
      </c>
      <c r="Q548" s="684"/>
      <c r="R548" s="684"/>
      <c r="S548" s="684"/>
      <c r="T548" s="685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892</v>
      </c>
      <c r="C549" s="31">
        <v>4301051746</v>
      </c>
      <c r="D549" s="681">
        <v>4640242180533</v>
      </c>
      <c r="E549" s="682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93</v>
      </c>
      <c r="L549" s="32"/>
      <c r="M549" s="33" t="s">
        <v>103</v>
      </c>
      <c r="N549" s="33"/>
      <c r="O549" s="32">
        <v>40</v>
      </c>
      <c r="P549" s="1048" t="s">
        <v>893</v>
      </c>
      <c r="Q549" s="684"/>
      <c r="R549" s="684"/>
      <c r="S549" s="684"/>
      <c r="T549" s="685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81">
        <v>4640242180540</v>
      </c>
      <c r="E550" s="682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1004" t="s">
        <v>896</v>
      </c>
      <c r="Q550" s="684"/>
      <c r="R550" s="684"/>
      <c r="S550" s="684"/>
      <c r="T550" s="685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81">
        <v>4640242181233</v>
      </c>
      <c r="E551" s="682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129</v>
      </c>
      <c r="N551" s="33"/>
      <c r="O551" s="32">
        <v>45</v>
      </c>
      <c r="P551" s="789" t="s">
        <v>900</v>
      </c>
      <c r="Q551" s="684"/>
      <c r="R551" s="684"/>
      <c r="S551" s="684"/>
      <c r="T551" s="685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81">
        <v>4640242181226</v>
      </c>
      <c r="E552" s="682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129</v>
      </c>
      <c r="N552" s="33"/>
      <c r="O552" s="32">
        <v>45</v>
      </c>
      <c r="P552" s="1026" t="s">
        <v>903</v>
      </c>
      <c r="Q552" s="684"/>
      <c r="R552" s="684"/>
      <c r="S552" s="684"/>
      <c r="T552" s="685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700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701"/>
      <c r="P553" s="677" t="s">
        <v>80</v>
      </c>
      <c r="Q553" s="678"/>
      <c r="R553" s="678"/>
      <c r="S553" s="678"/>
      <c r="T553" s="678"/>
      <c r="U553" s="678"/>
      <c r="V553" s="67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701"/>
      <c r="P554" s="677" t="s">
        <v>80</v>
      </c>
      <c r="Q554" s="678"/>
      <c r="R554" s="678"/>
      <c r="S554" s="678"/>
      <c r="T554" s="678"/>
      <c r="U554" s="678"/>
      <c r="V554" s="67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170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81">
        <v>4640242180120</v>
      </c>
      <c r="E556" s="682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961" t="s">
        <v>906</v>
      </c>
      <c r="Q556" s="684"/>
      <c r="R556" s="684"/>
      <c r="S556" s="684"/>
      <c r="T556" s="685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4301060496</v>
      </c>
      <c r="D557" s="681">
        <v>4640242180120</v>
      </c>
      <c r="E557" s="682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129</v>
      </c>
      <c r="N557" s="33"/>
      <c r="O557" s="32">
        <v>40</v>
      </c>
      <c r="P557" s="781" t="s">
        <v>909</v>
      </c>
      <c r="Q557" s="684"/>
      <c r="R557" s="684"/>
      <c r="S557" s="684"/>
      <c r="T557" s="685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4301060485</v>
      </c>
      <c r="D558" s="681">
        <v>4640242180120</v>
      </c>
      <c r="E558" s="682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88" t="s">
        <v>911</v>
      </c>
      <c r="Q558" s="684"/>
      <c r="R558" s="684"/>
      <c r="S558" s="684"/>
      <c r="T558" s="685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81">
        <v>4640242180137</v>
      </c>
      <c r="E559" s="682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866" t="s">
        <v>914</v>
      </c>
      <c r="Q559" s="684"/>
      <c r="R559" s="684"/>
      <c r="S559" s="684"/>
      <c r="T559" s="685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4301060498</v>
      </c>
      <c r="D560" s="681">
        <v>4640242180137</v>
      </c>
      <c r="E560" s="682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129</v>
      </c>
      <c r="N560" s="33"/>
      <c r="O560" s="32">
        <v>40</v>
      </c>
      <c r="P560" s="840" t="s">
        <v>917</v>
      </c>
      <c r="Q560" s="684"/>
      <c r="R560" s="684"/>
      <c r="S560" s="684"/>
      <c r="T560" s="685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4301060486</v>
      </c>
      <c r="D561" s="681">
        <v>4640242180137</v>
      </c>
      <c r="E561" s="682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882" t="s">
        <v>919</v>
      </c>
      <c r="Q561" s="684"/>
      <c r="R561" s="684"/>
      <c r="S561" s="684"/>
      <c r="T561" s="685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700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701"/>
      <c r="P562" s="677" t="s">
        <v>80</v>
      </c>
      <c r="Q562" s="678"/>
      <c r="R562" s="678"/>
      <c r="S562" s="678"/>
      <c r="T562" s="678"/>
      <c r="U562" s="678"/>
      <c r="V562" s="67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701"/>
      <c r="P563" s="677" t="s">
        <v>80</v>
      </c>
      <c r="Q563" s="678"/>
      <c r="R563" s="678"/>
      <c r="S563" s="678"/>
      <c r="T563" s="678"/>
      <c r="U563" s="678"/>
      <c r="V563" s="67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680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81">
        <v>4640242180045</v>
      </c>
      <c r="E566" s="682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853" t="s">
        <v>923</v>
      </c>
      <c r="Q566" s="684"/>
      <c r="R566" s="684"/>
      <c r="S566" s="684"/>
      <c r="T566" s="685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81">
        <v>4640242180601</v>
      </c>
      <c r="E567" s="682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797" t="s">
        <v>927</v>
      </c>
      <c r="Q567" s="684"/>
      <c r="R567" s="684"/>
      <c r="S567" s="684"/>
      <c r="T567" s="685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00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701"/>
      <c r="P568" s="677" t="s">
        <v>80</v>
      </c>
      <c r="Q568" s="678"/>
      <c r="R568" s="678"/>
      <c r="S568" s="678"/>
      <c r="T568" s="678"/>
      <c r="U568" s="678"/>
      <c r="V568" s="67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701"/>
      <c r="P569" s="677" t="s">
        <v>80</v>
      </c>
      <c r="Q569" s="678"/>
      <c r="R569" s="678"/>
      <c r="S569" s="678"/>
      <c r="T569" s="678"/>
      <c r="U569" s="678"/>
      <c r="V569" s="67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133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81">
        <v>4640242180090</v>
      </c>
      <c r="E571" s="682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1032" t="s">
        <v>931</v>
      </c>
      <c r="Q571" s="684"/>
      <c r="R571" s="684"/>
      <c r="S571" s="684"/>
      <c r="T571" s="685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00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701"/>
      <c r="P572" s="677" t="s">
        <v>80</v>
      </c>
      <c r="Q572" s="678"/>
      <c r="R572" s="678"/>
      <c r="S572" s="678"/>
      <c r="T572" s="678"/>
      <c r="U572" s="678"/>
      <c r="V572" s="67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701"/>
      <c r="P573" s="677" t="s">
        <v>80</v>
      </c>
      <c r="Q573" s="678"/>
      <c r="R573" s="678"/>
      <c r="S573" s="678"/>
      <c r="T573" s="678"/>
      <c r="U573" s="678"/>
      <c r="V573" s="67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144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81">
        <v>4640242180076</v>
      </c>
      <c r="E575" s="682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769" t="s">
        <v>935</v>
      </c>
      <c r="Q575" s="684"/>
      <c r="R575" s="684"/>
      <c r="S575" s="684"/>
      <c r="T575" s="685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00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701"/>
      <c r="P576" s="677" t="s">
        <v>80</v>
      </c>
      <c r="Q576" s="678"/>
      <c r="R576" s="678"/>
      <c r="S576" s="678"/>
      <c r="T576" s="678"/>
      <c r="U576" s="678"/>
      <c r="V576" s="67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701"/>
      <c r="P577" s="677" t="s">
        <v>80</v>
      </c>
      <c r="Q577" s="678"/>
      <c r="R577" s="678"/>
      <c r="S577" s="678"/>
      <c r="T577" s="678"/>
      <c r="U577" s="678"/>
      <c r="V577" s="67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914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98"/>
      <c r="P578" s="694" t="s">
        <v>937</v>
      </c>
      <c r="Q578" s="695"/>
      <c r="R578" s="695"/>
      <c r="S578" s="695"/>
      <c r="T578" s="695"/>
      <c r="U578" s="695"/>
      <c r="V578" s="69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9011.5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9141.880000000001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98"/>
      <c r="P579" s="694" t="s">
        <v>938</v>
      </c>
      <c r="Q579" s="695"/>
      <c r="R579" s="695"/>
      <c r="S579" s="695"/>
      <c r="T579" s="695"/>
      <c r="U579" s="695"/>
      <c r="V579" s="696"/>
      <c r="W579" s="37" t="s">
        <v>69</v>
      </c>
      <c r="X579" s="671">
        <f>IFERROR(SUM(BM22:BM575),"0")</f>
        <v>9579.1626986232168</v>
      </c>
      <c r="Y579" s="671">
        <f>IFERROR(SUM(BN22:BN575),"0")</f>
        <v>9717.9139999999989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98"/>
      <c r="P580" s="694" t="s">
        <v>939</v>
      </c>
      <c r="Q580" s="695"/>
      <c r="R580" s="695"/>
      <c r="S580" s="695"/>
      <c r="T580" s="695"/>
      <c r="U580" s="695"/>
      <c r="V580" s="696"/>
      <c r="W580" s="37" t="s">
        <v>940</v>
      </c>
      <c r="X580" s="38">
        <f>ROUNDUP(SUM(BO22:BO575),0)</f>
        <v>17</v>
      </c>
      <c r="Y580" s="38">
        <f>ROUNDUP(SUM(BP22:BP575),0)</f>
        <v>17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98"/>
      <c r="P581" s="694" t="s">
        <v>941</v>
      </c>
      <c r="Q581" s="695"/>
      <c r="R581" s="695"/>
      <c r="S581" s="695"/>
      <c r="T581" s="695"/>
      <c r="U581" s="695"/>
      <c r="V581" s="696"/>
      <c r="W581" s="37" t="s">
        <v>69</v>
      </c>
      <c r="X581" s="671">
        <f>GrossWeightTotal+PalletQtyTotal*25</f>
        <v>10004.162698623217</v>
      </c>
      <c r="Y581" s="671">
        <f>GrossWeightTotalR+PalletQtyTotalR*25</f>
        <v>10142.913999999999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98"/>
      <c r="P582" s="694" t="s">
        <v>942</v>
      </c>
      <c r="Q582" s="695"/>
      <c r="R582" s="695"/>
      <c r="S582" s="695"/>
      <c r="T582" s="695"/>
      <c r="U582" s="695"/>
      <c r="V582" s="69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2072.5368721316995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2097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98"/>
      <c r="P583" s="694" t="s">
        <v>943</v>
      </c>
      <c r="Q583" s="695"/>
      <c r="R583" s="695"/>
      <c r="S583" s="695"/>
      <c r="T583" s="695"/>
      <c r="U583" s="695"/>
      <c r="V583" s="69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19.12077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73" t="s">
        <v>88</v>
      </c>
      <c r="D585" s="877"/>
      <c r="E585" s="877"/>
      <c r="F585" s="877"/>
      <c r="G585" s="877"/>
      <c r="H585" s="847"/>
      <c r="I585" s="673" t="s">
        <v>286</v>
      </c>
      <c r="J585" s="877"/>
      <c r="K585" s="877"/>
      <c r="L585" s="877"/>
      <c r="M585" s="877"/>
      <c r="N585" s="877"/>
      <c r="O585" s="877"/>
      <c r="P585" s="877"/>
      <c r="Q585" s="877"/>
      <c r="R585" s="877"/>
      <c r="S585" s="877"/>
      <c r="T585" s="877"/>
      <c r="U585" s="847"/>
      <c r="V585" s="673" t="s">
        <v>565</v>
      </c>
      <c r="W585" s="847"/>
      <c r="X585" s="673" t="s">
        <v>646</v>
      </c>
      <c r="Y585" s="877"/>
      <c r="Z585" s="877"/>
      <c r="AA585" s="847"/>
      <c r="AB585" s="666" t="s">
        <v>721</v>
      </c>
      <c r="AC585" s="673" t="s">
        <v>821</v>
      </c>
      <c r="AD585" s="847"/>
      <c r="AF585" s="667"/>
    </row>
    <row r="586" spans="1:32" ht="14.25" customHeight="1" thickTop="1" x14ac:dyDescent="0.2">
      <c r="A586" s="869" t="s">
        <v>946</v>
      </c>
      <c r="B586" s="673" t="s">
        <v>63</v>
      </c>
      <c r="C586" s="673" t="s">
        <v>89</v>
      </c>
      <c r="D586" s="673" t="s">
        <v>112</v>
      </c>
      <c r="E586" s="673" t="s">
        <v>178</v>
      </c>
      <c r="F586" s="673" t="s">
        <v>209</v>
      </c>
      <c r="G586" s="673" t="s">
        <v>254</v>
      </c>
      <c r="H586" s="673" t="s">
        <v>88</v>
      </c>
      <c r="I586" s="673" t="s">
        <v>287</v>
      </c>
      <c r="J586" s="673" t="s">
        <v>315</v>
      </c>
      <c r="K586" s="673" t="s">
        <v>376</v>
      </c>
      <c r="L586" s="673" t="s">
        <v>401</v>
      </c>
      <c r="M586" s="673" t="s">
        <v>419</v>
      </c>
      <c r="N586" s="667"/>
      <c r="O586" s="673" t="s">
        <v>423</v>
      </c>
      <c r="P586" s="673" t="s">
        <v>432</v>
      </c>
      <c r="Q586" s="673" t="s">
        <v>448</v>
      </c>
      <c r="R586" s="673" t="s">
        <v>458</v>
      </c>
      <c r="S586" s="673" t="s">
        <v>465</v>
      </c>
      <c r="T586" s="673" t="s">
        <v>473</v>
      </c>
      <c r="U586" s="673" t="s">
        <v>552</v>
      </c>
      <c r="V586" s="673" t="s">
        <v>566</v>
      </c>
      <c r="W586" s="673" t="s">
        <v>607</v>
      </c>
      <c r="X586" s="673" t="s">
        <v>647</v>
      </c>
      <c r="Y586" s="673" t="s">
        <v>686</v>
      </c>
      <c r="Z586" s="673" t="s">
        <v>706</v>
      </c>
      <c r="AA586" s="673" t="s">
        <v>714</v>
      </c>
      <c r="AB586" s="673" t="s">
        <v>721</v>
      </c>
      <c r="AC586" s="673" t="s">
        <v>821</v>
      </c>
      <c r="AD586" s="673" t="s">
        <v>920</v>
      </c>
      <c r="AF586" s="667"/>
    </row>
    <row r="587" spans="1:32" ht="13.5" customHeight="1" thickBot="1" x14ac:dyDescent="0.25">
      <c r="A587" s="870"/>
      <c r="B587" s="674"/>
      <c r="C587" s="674"/>
      <c r="D587" s="674"/>
      <c r="E587" s="674"/>
      <c r="F587" s="674"/>
      <c r="G587" s="674"/>
      <c r="H587" s="674"/>
      <c r="I587" s="674"/>
      <c r="J587" s="674"/>
      <c r="K587" s="674"/>
      <c r="L587" s="674"/>
      <c r="M587" s="674"/>
      <c r="N587" s="667"/>
      <c r="O587" s="674"/>
      <c r="P587" s="674"/>
      <c r="Q587" s="674"/>
      <c r="R587" s="674"/>
      <c r="S587" s="674"/>
      <c r="T587" s="674"/>
      <c r="U587" s="674"/>
      <c r="V587" s="674"/>
      <c r="W587" s="674"/>
      <c r="X587" s="674"/>
      <c r="Y587" s="674"/>
      <c r="Z587" s="674"/>
      <c r="AA587" s="674"/>
      <c r="AB587" s="674"/>
      <c r="AC587" s="674"/>
      <c r="AD587" s="674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184.8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501.3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963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828.72000000000014</v>
      </c>
      <c r="G588" s="46">
        <f>IFERROR(Y137*1,"0")+IFERROR(Y138*1,"0")+IFERROR(Y142*1,"0")+IFERROR(Y143*1,"0")+IFERROR(Y147*1,"0")+IFERROR(Y148*1,"0")</f>
        <v>141.76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218.4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1165.5</v>
      </c>
      <c r="K588" s="46">
        <f>IFERROR(Y227*1,"0")+IFERROR(Y228*1,"0")+IFERROR(Y229*1,"0")+IFERROR(Y230*1,"0")+IFERROR(Y231*1,"0")+IFERROR(Y232*1,"0")+IFERROR(Y233*1,"0")+IFERROR(Y234*1,"0")+IFERROR(Y238*1,"0")+IFERROR(Y239*1,"0")</f>
        <v>86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242.39999999999998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214.8</v>
      </c>
      <c r="U588" s="46">
        <f>IFERROR(Y349*1,"0")+IFERROR(Y353*1,"0")+IFERROR(Y354*1,"0")+IFERROR(Y355*1,"0")</f>
        <v>823.2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3151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63.000000000000007</v>
      </c>
      <c r="Y588" s="46">
        <f>IFERROR(Y438*1,"0")+IFERROR(Y439*1,"0")+IFERROR(Y443*1,"0")+IFERROR(Y444*1,"0")+IFERROR(Y445*1,"0")+IFERROR(Y446*1,"0")</f>
        <v>8.4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525.6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h3BAZnVG8JIamEMo3OQTHclubg5WLtmik2lm8IVAYrRttHHv+vtFsG1bv0wrZBjKKLAv19r56QZtTv1gndl6yQ==" saltValue="Uz/gZKbt/xNvgEi4Tj71lg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,67"/>
        <filter val="10 004,16"/>
        <filter val="10,00"/>
        <filter val="100,00"/>
        <filter val="103,33"/>
        <filter val="105,00"/>
        <filter val="11,25"/>
        <filter val="11,31"/>
        <filter val="112,00"/>
        <filter val="12,00"/>
        <filter val="120,00"/>
        <filter val="136,00"/>
        <filter val="140,00"/>
        <filter val="150,00"/>
        <filter val="151,19"/>
        <filter val="152,00"/>
        <filter val="16,50"/>
        <filter val="160,93"/>
        <filter val="164,00"/>
        <filter val="17"/>
        <filter val="18,75"/>
        <filter val="180,00"/>
        <filter val="2 072,54"/>
        <filter val="2 460,00"/>
        <filter val="2,38"/>
        <filter val="2,78"/>
        <filter val="20,00"/>
        <filter val="200,00"/>
        <filter val="21,30"/>
        <filter val="210,00"/>
        <filter val="215,71"/>
        <filter val="217,00"/>
        <filter val="220,23"/>
        <filter val="222,00"/>
        <filter val="225,00"/>
        <filter val="24,00"/>
        <filter val="24,50"/>
        <filter val="240,00"/>
        <filter val="25,18"/>
        <filter val="28,00"/>
        <filter val="28,33"/>
        <filter val="282,00"/>
        <filter val="3,33"/>
        <filter val="30,00"/>
        <filter val="300,00"/>
        <filter val="35,56"/>
        <filter val="36,00"/>
        <filter val="360,00"/>
        <filter val="375,00"/>
        <filter val="391,67"/>
        <filter val="4,00"/>
        <filter val="40,00"/>
        <filter val="41,00"/>
        <filter val="443,00"/>
        <filter val="45,00"/>
        <filter val="45,76"/>
        <filter val="450,00"/>
        <filter val="48,00"/>
        <filter val="49,50"/>
        <filter val="50,00"/>
        <filter val="500,00"/>
        <filter val="510,00"/>
        <filter val="52,50"/>
        <filter val="56,67"/>
        <filter val="572,00"/>
        <filter val="59,50"/>
        <filter val="60,00"/>
        <filter val="600,00"/>
        <filter val="604,00"/>
        <filter val="612,50"/>
        <filter val="62,58"/>
        <filter val="63,89"/>
        <filter val="7,00"/>
        <filter val="70,00"/>
        <filter val="75,00"/>
        <filter val="774,00"/>
        <filter val="78,00"/>
        <filter val="8,33"/>
        <filter val="80,00"/>
        <filter val="822,50"/>
        <filter val="88,00"/>
        <filter val="9 011,50"/>
        <filter val="9 579,16"/>
        <filter val="900,00"/>
        <filter val="95,00"/>
        <filter val="96,00"/>
      </filters>
    </filterColumn>
    <filterColumn colId="29" showButton="0"/>
    <filterColumn colId="30" showButton="0"/>
  </autoFilter>
  <mergeCells count="1038"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61 X89 X124 X269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5" xr:uid="{00000000-0002-0000-0000-000012000000}">
      <formula1>IF(AK305&gt;0,OR(X305=0,AND(IF(X305-AK305&gt;=0,TRUE,FALSE),X305&gt;0,IF(X305/(H305*K305)=ROUND(X305/(H305*K305),0),TRUE,FALSE))),FALSE)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ebzcapnhGrF/wI1rB3AN+C8+7aIxpimJNadfiq8OBafTGub+Iiigjwjl2LIH4ydGYvnPW5PjDfGbjnpU4GzkFQ==" saltValue="vhChmf0J4dx26pBJufxx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