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459911-F932-4BF4-B9EC-32193461C9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заказа'!$B$286:$B$286</definedName>
    <definedName name="ProductId103">'Бланк заказа'!$B$290:$B$290</definedName>
    <definedName name="ProductId104">'Бланк заказа'!$B$291:$B$291</definedName>
    <definedName name="ProductId105">'Бланк заказа'!$B$295:$B$295</definedName>
    <definedName name="ProductId106">'Бланк заказа'!$B$296:$B$296</definedName>
    <definedName name="ProductId107">'Бланк заказа'!$B$297:$B$297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заказа'!$B$326:$B$326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заказа'!$B$196:$B$196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заказа'!$B$204:$B$204</definedName>
    <definedName name="ProductId74">'Бланк заказа'!$B$205:$B$205</definedName>
    <definedName name="ProductId75">'Бланк заказа'!$B$206:$B$206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заказа'!$B$221:$B$221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заказа'!$B$229:$B$229</definedName>
    <definedName name="ProductId87">'Бланк заказа'!$B$234:$B$234</definedName>
    <definedName name="ProductId88">'Бланк заказа'!$B$238:$B$238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заказа'!$B$245:$B$245</definedName>
    <definedName name="ProductId92">'Бланк заказа'!$B$250:$B$250</definedName>
    <definedName name="ProductId93">'Бланк заказа'!$B$251:$B$251</definedName>
    <definedName name="ProductId94">'Бланк заказа'!$B$257:$B$257</definedName>
    <definedName name="ProductId95">'Бланк заказа'!$B$263:$B$263</definedName>
    <definedName name="ProductId96">'Бланк заказа'!$B$264:$B$264</definedName>
    <definedName name="ProductId97">'Бланк заказа'!$B$270:$B$270</definedName>
    <definedName name="ProductId98">'Бланк заказа'!$B$274:$B$274</definedName>
    <definedName name="ProductId99">'Бланк заказа'!$B$280:$B$280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заказа'!$X$286:$X$286</definedName>
    <definedName name="SalesQty103">'Бланк заказа'!$X$290:$X$290</definedName>
    <definedName name="SalesQty104">'Бланк заказа'!$X$291:$X$291</definedName>
    <definedName name="SalesQty105">'Бланк заказа'!$X$295:$X$295</definedName>
    <definedName name="SalesQty106">'Бланк заказа'!$X$296:$X$296</definedName>
    <definedName name="SalesQty107">'Бланк заказа'!$X$297:$X$297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заказа'!$X$326:$X$326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заказа'!$X$196:$X$196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заказа'!$X$204:$X$204</definedName>
    <definedName name="SalesQty74">'Бланк заказа'!$X$205:$X$205</definedName>
    <definedName name="SalesQty75">'Бланк заказа'!$X$206:$X$206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заказа'!$X$221:$X$221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заказа'!$X$229:$X$229</definedName>
    <definedName name="SalesQty87">'Бланк заказа'!$X$234:$X$234</definedName>
    <definedName name="SalesQty88">'Бланк заказа'!$X$238:$X$238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заказа'!$X$245:$X$245</definedName>
    <definedName name="SalesQty92">'Бланк заказа'!$X$250:$X$250</definedName>
    <definedName name="SalesQty93">'Бланк заказа'!$X$251:$X$251</definedName>
    <definedName name="SalesQty94">'Бланк заказа'!$X$257:$X$257</definedName>
    <definedName name="SalesQty95">'Бланк заказа'!$X$263:$X$263</definedName>
    <definedName name="SalesQty96">'Бланк заказа'!$X$264:$X$264</definedName>
    <definedName name="SalesQty97">'Бланк заказа'!$X$270:$X$270</definedName>
    <definedName name="SalesQty98">'Бланк заказа'!$X$274:$X$274</definedName>
    <definedName name="SalesQty99">'Бланк заказа'!$X$280:$X$280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заказа'!$Y$286:$Y$286</definedName>
    <definedName name="SalesRoundBox103">'Бланк заказа'!$Y$290:$Y$290</definedName>
    <definedName name="SalesRoundBox104">'Бланк заказа'!$Y$291:$Y$291</definedName>
    <definedName name="SalesRoundBox105">'Бланк заказа'!$Y$295:$Y$295</definedName>
    <definedName name="SalesRoundBox106">'Бланк заказа'!$Y$296:$Y$296</definedName>
    <definedName name="SalesRoundBox107">'Бланк заказа'!$Y$297:$Y$297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заказа'!$Y$326:$Y$326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заказа'!$Y$196:$Y$196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заказа'!$Y$204:$Y$204</definedName>
    <definedName name="SalesRoundBox74">'Бланк заказа'!$Y$205:$Y$205</definedName>
    <definedName name="SalesRoundBox75">'Бланк заказа'!$Y$206:$Y$206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заказа'!$Y$221:$Y$221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заказа'!$Y$229:$Y$229</definedName>
    <definedName name="SalesRoundBox87">'Бланк заказа'!$Y$234:$Y$234</definedName>
    <definedName name="SalesRoundBox88">'Бланк заказа'!$Y$238:$Y$238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заказа'!$Y$245:$Y$245</definedName>
    <definedName name="SalesRoundBox92">'Бланк заказа'!$Y$250:$Y$250</definedName>
    <definedName name="SalesRoundBox93">'Бланк заказа'!$Y$251:$Y$251</definedName>
    <definedName name="SalesRoundBox94">'Бланк заказа'!$Y$257:$Y$257</definedName>
    <definedName name="SalesRoundBox95">'Бланк заказа'!$Y$263:$Y$263</definedName>
    <definedName name="SalesRoundBox96">'Бланк заказа'!$Y$264:$Y$264</definedName>
    <definedName name="SalesRoundBox97">'Бланк заказа'!$Y$270:$Y$270</definedName>
    <definedName name="SalesRoundBox98">'Бланк заказа'!$Y$274:$Y$274</definedName>
    <definedName name="SalesRoundBox99">'Бланк заказа'!$Y$280:$Y$280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заказа'!$W$286:$W$286</definedName>
    <definedName name="UnitOfMeasure103">'Бланк заказа'!$W$290:$W$290</definedName>
    <definedName name="UnitOfMeasure104">'Бланк заказа'!$W$291:$W$291</definedName>
    <definedName name="UnitOfMeasure105">'Бланк заказа'!$W$295:$W$295</definedName>
    <definedName name="UnitOfMeasure106">'Бланк заказа'!$W$296:$W$296</definedName>
    <definedName name="UnitOfMeasure107">'Бланк заказа'!$W$297:$W$297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заказа'!$W$326:$W$326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заказа'!$W$196:$W$196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заказа'!$W$204:$W$204</definedName>
    <definedName name="UnitOfMeasure74">'Бланк заказа'!$W$205:$W$205</definedName>
    <definedName name="UnitOfMeasure75">'Бланк заказа'!$W$206:$W$206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заказа'!$W$221:$W$221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заказа'!$W$229:$W$229</definedName>
    <definedName name="UnitOfMeasure87">'Бланк заказа'!$W$234:$W$234</definedName>
    <definedName name="UnitOfMeasure88">'Бланк заказа'!$W$238:$W$238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заказа'!$W$245:$W$245</definedName>
    <definedName name="UnitOfMeasure92">'Бланк заказа'!$W$250:$W$250</definedName>
    <definedName name="UnitOfMeasure93">'Бланк заказа'!$W$251:$W$251</definedName>
    <definedName name="UnitOfMeasure94">'Бланк заказа'!$W$257:$W$257</definedName>
    <definedName name="UnitOfMeasure95">'Бланк заказа'!$W$263:$W$263</definedName>
    <definedName name="UnitOfMeasure96">'Бланк заказа'!$W$264:$W$264</definedName>
    <definedName name="UnitOfMeasure97">'Бланк заказа'!$W$270:$W$270</definedName>
    <definedName name="UnitOfMeasure98">'Бланк заказа'!$W$274:$W$274</definedName>
    <definedName name="UnitOfMeasure99">'Бланк заказа'!$W$280:$W$280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9" i="1" l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28" i="1"/>
  <c r="X327" i="1"/>
  <c r="BO326" i="1"/>
  <c r="BM326" i="1"/>
  <c r="Z326" i="1"/>
  <c r="Z327" i="1" s="1"/>
  <c r="Y326" i="1"/>
  <c r="Y328" i="1" s="1"/>
  <c r="X323" i="1"/>
  <c r="X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P303" i="1"/>
  <c r="BO302" i="1"/>
  <c r="BM302" i="1"/>
  <c r="Z302" i="1"/>
  <c r="Y302" i="1"/>
  <c r="BO301" i="1"/>
  <c r="BM301" i="1"/>
  <c r="Z301" i="1"/>
  <c r="Y301" i="1"/>
  <c r="X299" i="1"/>
  <c r="X298" i="1"/>
  <c r="BO297" i="1"/>
  <c r="BM297" i="1"/>
  <c r="Z297" i="1"/>
  <c r="Y297" i="1"/>
  <c r="P297" i="1"/>
  <c r="BO296" i="1"/>
  <c r="BM296" i="1"/>
  <c r="Z296" i="1"/>
  <c r="Y296" i="1"/>
  <c r="BP296" i="1" s="1"/>
  <c r="P296" i="1"/>
  <c r="BO295" i="1"/>
  <c r="BM295" i="1"/>
  <c r="Z295" i="1"/>
  <c r="Y295" i="1"/>
  <c r="X293" i="1"/>
  <c r="X292" i="1"/>
  <c r="BO291" i="1"/>
  <c r="BM291" i="1"/>
  <c r="Z291" i="1"/>
  <c r="Y291" i="1"/>
  <c r="BP291" i="1" s="1"/>
  <c r="BO290" i="1"/>
  <c r="BM290" i="1"/>
  <c r="Z290" i="1"/>
  <c r="Z292" i="1" s="1"/>
  <c r="Y290" i="1"/>
  <c r="Y293" i="1" s="1"/>
  <c r="P290" i="1"/>
  <c r="X288" i="1"/>
  <c r="X287" i="1"/>
  <c r="BO286" i="1"/>
  <c r="BM286" i="1"/>
  <c r="Z286" i="1"/>
  <c r="Z287" i="1" s="1"/>
  <c r="Y286" i="1"/>
  <c r="Y288" i="1" s="1"/>
  <c r="P286" i="1"/>
  <c r="X284" i="1"/>
  <c r="X283" i="1"/>
  <c r="BO282" i="1"/>
  <c r="BM282" i="1"/>
  <c r="Z282" i="1"/>
  <c r="Y282" i="1"/>
  <c r="BP282" i="1" s="1"/>
  <c r="BO281" i="1"/>
  <c r="BM281" i="1"/>
  <c r="Z281" i="1"/>
  <c r="Y281" i="1"/>
  <c r="BP281" i="1" s="1"/>
  <c r="BO280" i="1"/>
  <c r="BM280" i="1"/>
  <c r="Z280" i="1"/>
  <c r="Z283" i="1" s="1"/>
  <c r="Y280" i="1"/>
  <c r="Y284" i="1" s="1"/>
  <c r="X276" i="1"/>
  <c r="X275" i="1"/>
  <c r="BO274" i="1"/>
  <c r="BM274" i="1"/>
  <c r="Z274" i="1"/>
  <c r="Z275" i="1" s="1"/>
  <c r="Y274" i="1"/>
  <c r="Y276" i="1" s="1"/>
  <c r="P274" i="1"/>
  <c r="X272" i="1"/>
  <c r="X271" i="1"/>
  <c r="BO270" i="1"/>
  <c r="BM270" i="1"/>
  <c r="Z270" i="1"/>
  <c r="Z271" i="1" s="1"/>
  <c r="Y270" i="1"/>
  <c r="X266" i="1"/>
  <c r="X265" i="1"/>
  <c r="BO264" i="1"/>
  <c r="BM264" i="1"/>
  <c r="Z264" i="1"/>
  <c r="Y264" i="1"/>
  <c r="BP264" i="1" s="1"/>
  <c r="P264" i="1"/>
  <c r="BO263" i="1"/>
  <c r="BM263" i="1"/>
  <c r="Z263" i="1"/>
  <c r="Y263" i="1"/>
  <c r="P263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BP250" i="1" s="1"/>
  <c r="P250" i="1"/>
  <c r="X247" i="1"/>
  <c r="X246" i="1"/>
  <c r="BO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BP240" i="1" s="1"/>
  <c r="BO239" i="1"/>
  <c r="BM239" i="1"/>
  <c r="Z239" i="1"/>
  <c r="Y239" i="1"/>
  <c r="BP239" i="1" s="1"/>
  <c r="BO238" i="1"/>
  <c r="BM238" i="1"/>
  <c r="Z238" i="1"/>
  <c r="Z241" i="1" s="1"/>
  <c r="Y238" i="1"/>
  <c r="Y242" i="1" s="1"/>
  <c r="X236" i="1"/>
  <c r="X235" i="1"/>
  <c r="BO234" i="1"/>
  <c r="BM234" i="1"/>
  <c r="Z234" i="1"/>
  <c r="Z235" i="1" s="1"/>
  <c r="Y234" i="1"/>
  <c r="Y236" i="1" s="1"/>
  <c r="X231" i="1"/>
  <c r="X230" i="1"/>
  <c r="BO229" i="1"/>
  <c r="BM229" i="1"/>
  <c r="Z229" i="1"/>
  <c r="Z230" i="1" s="1"/>
  <c r="Y229" i="1"/>
  <c r="P229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8" i="1"/>
  <c r="X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BO170" i="1"/>
  <c r="BM170" i="1"/>
  <c r="Z170" i="1"/>
  <c r="Y170" i="1"/>
  <c r="X167" i="1"/>
  <c r="X166" i="1"/>
  <c r="BO165" i="1"/>
  <c r="BM165" i="1"/>
  <c r="Z165" i="1"/>
  <c r="Z166" i="1" s="1"/>
  <c r="Y165" i="1"/>
  <c r="X161" i="1"/>
  <c r="X160" i="1"/>
  <c r="BO159" i="1"/>
  <c r="BM159" i="1"/>
  <c r="Z159" i="1"/>
  <c r="Z160" i="1" s="1"/>
  <c r="Y159" i="1"/>
  <c r="Y160" i="1" s="1"/>
  <c r="P159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BP153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P131" i="1"/>
  <c r="X128" i="1"/>
  <c r="X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M99" i="1"/>
  <c r="Z99" i="1"/>
  <c r="Y99" i="1"/>
  <c r="BP99" i="1" s="1"/>
  <c r="X96" i="1"/>
  <c r="X95" i="1"/>
  <c r="BO94" i="1"/>
  <c r="BM94" i="1"/>
  <c r="Z94" i="1"/>
  <c r="Y94" i="1"/>
  <c r="BP94" i="1" s="1"/>
  <c r="P94" i="1"/>
  <c r="BO93" i="1"/>
  <c r="BM93" i="1"/>
  <c r="Z93" i="1"/>
  <c r="Y93" i="1"/>
  <c r="X90" i="1"/>
  <c r="X89" i="1"/>
  <c r="BO88" i="1"/>
  <c r="BM88" i="1"/>
  <c r="Z88" i="1"/>
  <c r="Z89" i="1" s="1"/>
  <c r="Y88" i="1"/>
  <c r="Y89" i="1" s="1"/>
  <c r="X85" i="1"/>
  <c r="X84" i="1"/>
  <c r="BO83" i="1"/>
  <c r="BM83" i="1"/>
  <c r="Z83" i="1"/>
  <c r="Y83" i="1"/>
  <c r="BP83" i="1" s="1"/>
  <c r="P83" i="1"/>
  <c r="BO82" i="1"/>
  <c r="BM82" i="1"/>
  <c r="Z82" i="1"/>
  <c r="Y82" i="1"/>
  <c r="P82" i="1"/>
  <c r="X79" i="1"/>
  <c r="X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BO73" i="1"/>
  <c r="BM73" i="1"/>
  <c r="Z73" i="1"/>
  <c r="Y73" i="1"/>
  <c r="P73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BO63" i="1"/>
  <c r="BM63" i="1"/>
  <c r="Z63" i="1"/>
  <c r="Z65" i="1" s="1"/>
  <c r="Y63" i="1"/>
  <c r="Y65" i="1" s="1"/>
  <c r="P63" i="1"/>
  <c r="X61" i="1"/>
  <c r="X60" i="1"/>
  <c r="BO59" i="1"/>
  <c r="BM59" i="1"/>
  <c r="Z59" i="1"/>
  <c r="Z60" i="1" s="1"/>
  <c r="Y59" i="1"/>
  <c r="Y60" i="1" s="1"/>
  <c r="X57" i="1"/>
  <c r="X56" i="1"/>
  <c r="BO55" i="1"/>
  <c r="BM55" i="1"/>
  <c r="Z55" i="1"/>
  <c r="Z56" i="1" s="1"/>
  <c r="Y55" i="1"/>
  <c r="Y57" i="1" s="1"/>
  <c r="X52" i="1"/>
  <c r="X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2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J9" i="1" l="1"/>
  <c r="F9" i="1"/>
  <c r="F10" i="1"/>
  <c r="Z78" i="1"/>
  <c r="BN280" i="1"/>
  <c r="BP280" i="1"/>
  <c r="BN281" i="1"/>
  <c r="BN282" i="1"/>
  <c r="Y283" i="1"/>
  <c r="BN286" i="1"/>
  <c r="BP286" i="1"/>
  <c r="Y287" i="1"/>
  <c r="BN290" i="1"/>
  <c r="BP290" i="1"/>
  <c r="BN291" i="1"/>
  <c r="Y292" i="1"/>
  <c r="Z298" i="1"/>
  <c r="BN296" i="1"/>
  <c r="BN22" i="1"/>
  <c r="BP22" i="1"/>
  <c r="Y23" i="1"/>
  <c r="Y78" i="1"/>
  <c r="Z70" i="1"/>
  <c r="BN73" i="1"/>
  <c r="BP73" i="1"/>
  <c r="BN74" i="1"/>
  <c r="BN75" i="1"/>
  <c r="Y85" i="1"/>
  <c r="BN83" i="1"/>
  <c r="BN264" i="1"/>
  <c r="BN36" i="1"/>
  <c r="BP36" i="1"/>
  <c r="BN37" i="1"/>
  <c r="BN38" i="1"/>
  <c r="Y39" i="1"/>
  <c r="Z51" i="1"/>
  <c r="BN43" i="1"/>
  <c r="BN45" i="1"/>
  <c r="BN47" i="1"/>
  <c r="BN49" i="1"/>
  <c r="Z105" i="1"/>
  <c r="BN99" i="1"/>
  <c r="BN102" i="1"/>
  <c r="BN104" i="1"/>
  <c r="Z121" i="1"/>
  <c r="BN116" i="1"/>
  <c r="BN118" i="1"/>
  <c r="BN120" i="1"/>
  <c r="Y134" i="1"/>
  <c r="BN132" i="1"/>
  <c r="BN143" i="1"/>
  <c r="BP143" i="1"/>
  <c r="Y144" i="1"/>
  <c r="BN148" i="1"/>
  <c r="BP148" i="1"/>
  <c r="Y149" i="1"/>
  <c r="Z155" i="1"/>
  <c r="BN153" i="1"/>
  <c r="Y180" i="1"/>
  <c r="BN178" i="1"/>
  <c r="Z207" i="1"/>
  <c r="BN204" i="1"/>
  <c r="BN206" i="1"/>
  <c r="BN222" i="1"/>
  <c r="BN224" i="1"/>
  <c r="BN238" i="1"/>
  <c r="BP238" i="1"/>
  <c r="BN239" i="1"/>
  <c r="BN240" i="1"/>
  <c r="Y241" i="1"/>
  <c r="BN245" i="1"/>
  <c r="BP245" i="1"/>
  <c r="Y246" i="1"/>
  <c r="Z252" i="1"/>
  <c r="BN250" i="1"/>
  <c r="Y95" i="1"/>
  <c r="BP93" i="1"/>
  <c r="BN93" i="1"/>
  <c r="Y113" i="1"/>
  <c r="BP109" i="1"/>
  <c r="BN109" i="1"/>
  <c r="BP111" i="1"/>
  <c r="BN111" i="1"/>
  <c r="Y127" i="1"/>
  <c r="BP125" i="1"/>
  <c r="BN125" i="1"/>
  <c r="Y139" i="1"/>
  <c r="BP137" i="1"/>
  <c r="BN137" i="1"/>
  <c r="Y167" i="1"/>
  <c r="Y166" i="1"/>
  <c r="BP165" i="1"/>
  <c r="BN165" i="1"/>
  <c r="Y323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X329" i="1"/>
  <c r="Y51" i="1"/>
  <c r="BN55" i="1"/>
  <c r="BP55" i="1"/>
  <c r="Y56" i="1"/>
  <c r="Y71" i="1"/>
  <c r="BN69" i="1"/>
  <c r="BP172" i="1"/>
  <c r="BN172" i="1"/>
  <c r="BP184" i="1"/>
  <c r="BN184" i="1"/>
  <c r="BP186" i="1"/>
  <c r="BN186" i="1"/>
  <c r="BP197" i="1"/>
  <c r="BN197" i="1"/>
  <c r="BP199" i="1"/>
  <c r="BN199" i="1"/>
  <c r="BP211" i="1"/>
  <c r="BN211" i="1"/>
  <c r="BP213" i="1"/>
  <c r="BN213" i="1"/>
  <c r="BP215" i="1"/>
  <c r="BN215" i="1"/>
  <c r="Y231" i="1"/>
  <c r="Y230" i="1"/>
  <c r="BP229" i="1"/>
  <c r="BN229" i="1"/>
  <c r="Z84" i="1"/>
  <c r="Z95" i="1"/>
  <c r="Y106" i="1"/>
  <c r="Z112" i="1"/>
  <c r="Y122" i="1"/>
  <c r="Z127" i="1"/>
  <c r="Z133" i="1"/>
  <c r="Z139" i="1"/>
  <c r="Y155" i="1"/>
  <c r="Y174" i="1"/>
  <c r="Z174" i="1"/>
  <c r="Z179" i="1"/>
  <c r="Z187" i="1"/>
  <c r="Z217" i="1"/>
  <c r="Z225" i="1"/>
  <c r="Z322" i="1"/>
  <c r="Y33" i="1"/>
  <c r="Y52" i="1"/>
  <c r="Y61" i="1"/>
  <c r="Y66" i="1"/>
  <c r="Y70" i="1"/>
  <c r="Y79" i="1"/>
  <c r="Y84" i="1"/>
  <c r="Y90" i="1"/>
  <c r="Y96" i="1"/>
  <c r="Y105" i="1"/>
  <c r="Y112" i="1"/>
  <c r="Y121" i="1"/>
  <c r="Y128" i="1"/>
  <c r="Y133" i="1"/>
  <c r="Y140" i="1"/>
  <c r="Y156" i="1"/>
  <c r="Y161" i="1"/>
  <c r="Y175" i="1"/>
  <c r="Y179" i="1"/>
  <c r="Y187" i="1"/>
  <c r="Y201" i="1"/>
  <c r="BP196" i="1"/>
  <c r="BN196" i="1"/>
  <c r="BP198" i="1"/>
  <c r="BN198" i="1"/>
  <c r="Y200" i="1"/>
  <c r="BP205" i="1"/>
  <c r="BN205" i="1"/>
  <c r="Y207" i="1"/>
  <c r="BP212" i="1"/>
  <c r="BN212" i="1"/>
  <c r="BP214" i="1"/>
  <c r="BN214" i="1"/>
  <c r="BP216" i="1"/>
  <c r="BN216" i="1"/>
  <c r="BP251" i="1"/>
  <c r="BN251" i="1"/>
  <c r="Y266" i="1"/>
  <c r="BP263" i="1"/>
  <c r="BN263" i="1"/>
  <c r="Y265" i="1"/>
  <c r="Y271" i="1"/>
  <c r="BP270" i="1"/>
  <c r="BN270" i="1"/>
  <c r="Y298" i="1"/>
  <c r="BP295" i="1"/>
  <c r="BN295" i="1"/>
  <c r="BP297" i="1"/>
  <c r="BN297" i="1"/>
  <c r="H9" i="1"/>
  <c r="X330" i="1"/>
  <c r="X331" i="1"/>
  <c r="X333" i="1"/>
  <c r="BN28" i="1"/>
  <c r="BP28" i="1"/>
  <c r="BN29" i="1"/>
  <c r="BN30" i="1"/>
  <c r="BN31" i="1"/>
  <c r="BN44" i="1"/>
  <c r="BN46" i="1"/>
  <c r="BN48" i="1"/>
  <c r="BN50" i="1"/>
  <c r="BN59" i="1"/>
  <c r="BP59" i="1"/>
  <c r="BN63" i="1"/>
  <c r="BP63" i="1"/>
  <c r="BN64" i="1"/>
  <c r="BN68" i="1"/>
  <c r="BP68" i="1"/>
  <c r="BN76" i="1"/>
  <c r="BN77" i="1"/>
  <c r="BN82" i="1"/>
  <c r="BP82" i="1"/>
  <c r="BN88" i="1"/>
  <c r="BP88" i="1"/>
  <c r="BN94" i="1"/>
  <c r="BN100" i="1"/>
  <c r="BN101" i="1"/>
  <c r="BN103" i="1"/>
  <c r="BN110" i="1"/>
  <c r="BN117" i="1"/>
  <c r="BN119" i="1"/>
  <c r="BN126" i="1"/>
  <c r="BN131" i="1"/>
  <c r="BP131" i="1"/>
  <c r="BN138" i="1"/>
  <c r="BN154" i="1"/>
  <c r="BN159" i="1"/>
  <c r="BP159" i="1"/>
  <c r="BN170" i="1"/>
  <c r="BP170" i="1"/>
  <c r="BN171" i="1"/>
  <c r="BN173" i="1"/>
  <c r="BN177" i="1"/>
  <c r="BP177" i="1"/>
  <c r="Y188" i="1"/>
  <c r="BN185" i="1"/>
  <c r="Y191" i="1"/>
  <c r="BP190" i="1"/>
  <c r="BN190" i="1"/>
  <c r="Z200" i="1"/>
  <c r="Y208" i="1"/>
  <c r="Y217" i="1"/>
  <c r="Y218" i="1"/>
  <c r="Y226" i="1"/>
  <c r="BP221" i="1"/>
  <c r="BN221" i="1"/>
  <c r="BP223" i="1"/>
  <c r="BN223" i="1"/>
  <c r="Y225" i="1"/>
  <c r="Y235" i="1"/>
  <c r="BP234" i="1"/>
  <c r="BN234" i="1"/>
  <c r="Y252" i="1"/>
  <c r="Y253" i="1"/>
  <c r="Y258" i="1"/>
  <c r="BP257" i="1"/>
  <c r="BN257" i="1"/>
  <c r="Z265" i="1"/>
  <c r="Y272" i="1"/>
  <c r="Y275" i="1"/>
  <c r="BP274" i="1"/>
  <c r="BN274" i="1"/>
  <c r="Y299" i="1"/>
  <c r="BP303" i="1"/>
  <c r="BN303" i="1"/>
  <c r="BP304" i="1"/>
  <c r="BN304" i="1"/>
  <c r="BP305" i="1"/>
  <c r="BN305" i="1"/>
  <c r="BP308" i="1"/>
  <c r="BN308" i="1"/>
  <c r="BP309" i="1"/>
  <c r="BN309" i="1"/>
  <c r="Y322" i="1"/>
  <c r="Y327" i="1"/>
  <c r="BP326" i="1"/>
  <c r="BN326" i="1"/>
  <c r="Y330" i="1" l="1"/>
  <c r="Z334" i="1"/>
  <c r="Y331" i="1"/>
  <c r="Y333" i="1"/>
  <c r="Y329" i="1"/>
  <c r="X332" i="1"/>
  <c r="Y332" i="1" l="1"/>
  <c r="B342" i="1" l="1"/>
  <c r="C342" i="1"/>
  <c r="A342" i="1"/>
</calcChain>
</file>

<file path=xl/sharedStrings.xml><?xml version="1.0" encoding="utf-8"?>
<sst xmlns="http://schemas.openxmlformats.org/spreadsheetml/2006/main" count="1642" uniqueCount="548">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</sst>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2"/>
  <sheetViews>
    <sheetView showGridLines="0" tabSelected="1" zoomScaleNormal="100" zoomScaleSheetLayoutView="100" workbookViewId="0">
      <selection activeCell="AA45" sqref="AA45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405" t="s">
        <v>0</v>
      </c>
      <c r="E1" s="374"/>
      <c r="F1" s="374"/>
      <c r="G1" s="12" t="s">
        <v>1</v>
      </c>
      <c r="H1" s="405" t="s">
        <v>2</v>
      </c>
      <c r="I1" s="374"/>
      <c r="J1" s="374"/>
      <c r="K1" s="374"/>
      <c r="L1" s="374"/>
      <c r="M1" s="374"/>
      <c r="N1" s="374"/>
      <c r="O1" s="374"/>
      <c r="P1" s="374"/>
      <c r="Q1" s="374"/>
      <c r="R1" s="373" t="s">
        <v>3</v>
      </c>
      <c r="S1" s="374"/>
      <c r="T1" s="3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3"/>
      <c r="R2" s="343"/>
      <c r="S2" s="343"/>
      <c r="T2" s="343"/>
      <c r="U2" s="343"/>
      <c r="V2" s="343"/>
      <c r="W2" s="343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3"/>
      <c r="Q3" s="343"/>
      <c r="R3" s="343"/>
      <c r="S3" s="343"/>
      <c r="T3" s="343"/>
      <c r="U3" s="343"/>
      <c r="V3" s="343"/>
      <c r="W3" s="343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0" t="s">
        <v>8</v>
      </c>
      <c r="B5" s="371"/>
      <c r="C5" s="372"/>
      <c r="D5" s="409"/>
      <c r="E5" s="410"/>
      <c r="F5" s="539" t="s">
        <v>9</v>
      </c>
      <c r="G5" s="372"/>
      <c r="H5" s="409" t="s">
        <v>547</v>
      </c>
      <c r="I5" s="540"/>
      <c r="J5" s="540"/>
      <c r="K5" s="540"/>
      <c r="L5" s="540"/>
      <c r="M5" s="410"/>
      <c r="N5" s="61"/>
      <c r="P5" s="24" t="s">
        <v>10</v>
      </c>
      <c r="Q5" s="541">
        <v>45754</v>
      </c>
      <c r="R5" s="419"/>
      <c r="T5" s="441" t="s">
        <v>11</v>
      </c>
      <c r="U5" s="442"/>
      <c r="V5" s="443" t="s">
        <v>12</v>
      </c>
      <c r="W5" s="419"/>
      <c r="AB5" s="51"/>
      <c r="AC5" s="51"/>
      <c r="AD5" s="51"/>
      <c r="AE5" s="51"/>
    </row>
    <row r="6" spans="1:32" s="332" customFormat="1" ht="24" customHeight="1" x14ac:dyDescent="0.2">
      <c r="A6" s="420" t="s">
        <v>13</v>
      </c>
      <c r="B6" s="371"/>
      <c r="C6" s="372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19"/>
      <c r="N6" s="62"/>
      <c r="P6" s="24" t="s">
        <v>15</v>
      </c>
      <c r="Q6" s="503" t="str">
        <f>IF(Q5=0," ",CHOOSE(WEEKDAY(Q5,2),"Понедельник","Вторник","Среда","Четверг","Пятница","Суббота","Воскресенье"))</f>
        <v>Понедельник</v>
      </c>
      <c r="R6" s="347"/>
      <c r="T6" s="459" t="s">
        <v>16</v>
      </c>
      <c r="U6" s="442"/>
      <c r="V6" s="542" t="s">
        <v>17</v>
      </c>
      <c r="W6" s="386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8" t="str">
        <f>IFERROR(VLOOKUP(DeliveryAddress,Table,3,0),1)</f>
        <v>4</v>
      </c>
      <c r="E7" s="389"/>
      <c r="F7" s="389"/>
      <c r="G7" s="389"/>
      <c r="H7" s="389"/>
      <c r="I7" s="389"/>
      <c r="J7" s="389"/>
      <c r="K7" s="389"/>
      <c r="L7" s="389"/>
      <c r="M7" s="358"/>
      <c r="N7" s="63"/>
      <c r="P7" s="24"/>
      <c r="Q7" s="42"/>
      <c r="R7" s="42"/>
      <c r="T7" s="343"/>
      <c r="U7" s="442"/>
      <c r="V7" s="543"/>
      <c r="W7" s="544"/>
      <c r="AB7" s="51"/>
      <c r="AC7" s="51"/>
      <c r="AD7" s="51"/>
      <c r="AE7" s="51"/>
    </row>
    <row r="8" spans="1:32" s="332" customFormat="1" ht="25.5" customHeight="1" x14ac:dyDescent="0.2">
      <c r="A8" s="559" t="s">
        <v>18</v>
      </c>
      <c r="B8" s="349"/>
      <c r="C8" s="35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57">
        <v>0.41666666666666669</v>
      </c>
      <c r="R8" s="358"/>
      <c r="T8" s="343"/>
      <c r="U8" s="442"/>
      <c r="V8" s="543"/>
      <c r="W8" s="544"/>
      <c r="AB8" s="51"/>
      <c r="AC8" s="51"/>
      <c r="AD8" s="51"/>
      <c r="AE8" s="51"/>
    </row>
    <row r="9" spans="1:32" s="332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436"/>
      <c r="E9" s="345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330"/>
      <c r="P9" s="26" t="s">
        <v>20</v>
      </c>
      <c r="Q9" s="414"/>
      <c r="R9" s="415"/>
      <c r="T9" s="343"/>
      <c r="U9" s="442"/>
      <c r="V9" s="545"/>
      <c r="W9" s="546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436"/>
      <c r="E10" s="345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481" t="str">
        <f>IFERROR(VLOOKUP($D$10,Proxy,2,FALSE),"")</f>
        <v/>
      </c>
      <c r="I10" s="343"/>
      <c r="J10" s="343"/>
      <c r="K10" s="343"/>
      <c r="L10" s="343"/>
      <c r="M10" s="343"/>
      <c r="N10" s="331"/>
      <c r="P10" s="26" t="s">
        <v>21</v>
      </c>
      <c r="Q10" s="460"/>
      <c r="R10" s="461"/>
      <c r="U10" s="24" t="s">
        <v>22</v>
      </c>
      <c r="V10" s="385" t="s">
        <v>23</v>
      </c>
      <c r="W10" s="386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8"/>
      <c r="R11" s="419"/>
      <c r="U11" s="24" t="s">
        <v>26</v>
      </c>
      <c r="V11" s="512" t="s">
        <v>27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50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29</v>
      </c>
      <c r="Q12" s="357"/>
      <c r="R12" s="358"/>
      <c r="S12" s="23"/>
      <c r="U12" s="24"/>
      <c r="V12" s="374"/>
      <c r="W12" s="343"/>
      <c r="AB12" s="51"/>
      <c r="AC12" s="51"/>
      <c r="AD12" s="51"/>
      <c r="AE12" s="51"/>
    </row>
    <row r="13" spans="1:32" s="332" customFormat="1" ht="23.25" customHeight="1" x14ac:dyDescent="0.2">
      <c r="A13" s="450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31</v>
      </c>
      <c r="Q13" s="512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50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66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39" t="s">
        <v>34</v>
      </c>
      <c r="Q15" s="374"/>
      <c r="R15" s="374"/>
      <c r="S15" s="374"/>
      <c r="T15" s="3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0"/>
      <c r="Q16" s="440"/>
      <c r="R16" s="440"/>
      <c r="S16" s="440"/>
      <c r="T16" s="4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434" t="s">
        <v>37</v>
      </c>
      <c r="D17" s="351" t="s">
        <v>38</v>
      </c>
      <c r="E17" s="423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422"/>
      <c r="R17" s="422"/>
      <c r="S17" s="422"/>
      <c r="T17" s="423"/>
      <c r="U17" s="556" t="s">
        <v>50</v>
      </c>
      <c r="V17" s="372"/>
      <c r="W17" s="351" t="s">
        <v>51</v>
      </c>
      <c r="X17" s="351" t="s">
        <v>52</v>
      </c>
      <c r="Y17" s="557" t="s">
        <v>53</v>
      </c>
      <c r="Z17" s="495" t="s">
        <v>54</v>
      </c>
      <c r="AA17" s="479" t="s">
        <v>55</v>
      </c>
      <c r="AB17" s="479" t="s">
        <v>56</v>
      </c>
      <c r="AC17" s="479" t="s">
        <v>57</v>
      </c>
      <c r="AD17" s="479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424"/>
      <c r="E18" s="426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424"/>
      <c r="Q18" s="425"/>
      <c r="R18" s="425"/>
      <c r="S18" s="425"/>
      <c r="T18" s="426"/>
      <c r="U18" s="70" t="s">
        <v>60</v>
      </c>
      <c r="V18" s="70" t="s">
        <v>61</v>
      </c>
      <c r="W18" s="352"/>
      <c r="X18" s="352"/>
      <c r="Y18" s="558"/>
      <c r="Z18" s="496"/>
      <c r="AA18" s="480"/>
      <c r="AB18" s="480"/>
      <c r="AC18" s="480"/>
      <c r="AD18" s="515"/>
      <c r="AE18" s="516"/>
      <c r="AF18" s="517"/>
      <c r="AG18" s="69"/>
      <c r="BD18" s="68"/>
    </row>
    <row r="19" spans="1:68" ht="27.75" hidden="1" customHeight="1" x14ac:dyDescent="0.2">
      <c r="A19" s="383" t="s">
        <v>62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48"/>
      <c r="AB19" s="48"/>
      <c r="AC19" s="48"/>
    </row>
    <row r="20" spans="1:68" ht="16.5" hidden="1" customHeight="1" x14ac:dyDescent="0.25">
      <c r="A20" s="342" t="s">
        <v>62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333"/>
      <c r="AB20" s="333"/>
      <c r="AC20" s="333"/>
    </row>
    <row r="21" spans="1:68" ht="14.25" hidden="1" customHeight="1" x14ac:dyDescent="0.25">
      <c r="A21" s="366" t="s">
        <v>63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  <c r="AA21" s="334"/>
      <c r="AB21" s="334"/>
      <c r="AC21" s="33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6">
        <v>4607111035752</v>
      </c>
      <c r="E22" s="347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4"/>
      <c r="R22" s="354"/>
      <c r="S22" s="354"/>
      <c r="T22" s="355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63"/>
      <c r="P23" s="348" t="s">
        <v>72</v>
      </c>
      <c r="Q23" s="349"/>
      <c r="R23" s="349"/>
      <c r="S23" s="349"/>
      <c r="T23" s="349"/>
      <c r="U23" s="349"/>
      <c r="V23" s="350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hidden="1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63"/>
      <c r="P24" s="348" t="s">
        <v>72</v>
      </c>
      <c r="Q24" s="349"/>
      <c r="R24" s="349"/>
      <c r="S24" s="349"/>
      <c r="T24" s="349"/>
      <c r="U24" s="349"/>
      <c r="V24" s="350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hidden="1" customHeight="1" x14ac:dyDescent="0.2">
      <c r="A25" s="383" t="s">
        <v>74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384"/>
      <c r="Z25" s="384"/>
      <c r="AA25" s="48"/>
      <c r="AB25" s="48"/>
      <c r="AC25" s="48"/>
    </row>
    <row r="26" spans="1:68" ht="16.5" hidden="1" customHeight="1" x14ac:dyDescent="0.25">
      <c r="A26" s="342" t="s">
        <v>75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333"/>
      <c r="AB26" s="333"/>
      <c r="AC26" s="333"/>
    </row>
    <row r="27" spans="1:68" ht="14.25" hidden="1" customHeight="1" x14ac:dyDescent="0.25">
      <c r="A27" s="366" t="s">
        <v>76</v>
      </c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334"/>
      <c r="AB27" s="334"/>
      <c r="AC27" s="334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6">
        <v>4607111036520</v>
      </c>
      <c r="E28" s="347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5" t="s">
        <v>80</v>
      </c>
      <c r="Q28" s="354"/>
      <c r="R28" s="354"/>
      <c r="S28" s="354"/>
      <c r="T28" s="355"/>
      <c r="U28" s="34"/>
      <c r="V28" s="34"/>
      <c r="W28" s="35" t="s">
        <v>69</v>
      </c>
      <c r="X28" s="338">
        <v>0</v>
      </c>
      <c r="Y28" s="33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46">
        <v>4607111036537</v>
      </c>
      <c r="E29" s="347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1" t="s">
        <v>85</v>
      </c>
      <c r="Q29" s="354"/>
      <c r="R29" s="354"/>
      <c r="S29" s="354"/>
      <c r="T29" s="355"/>
      <c r="U29" s="34"/>
      <c r="V29" s="34"/>
      <c r="W29" s="35" t="s">
        <v>69</v>
      </c>
      <c r="X29" s="338">
        <v>0</v>
      </c>
      <c r="Y29" s="33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4301132184</v>
      </c>
      <c r="D30" s="346">
        <v>4607111036599</v>
      </c>
      <c r="E30" s="347"/>
      <c r="F30" s="337">
        <v>0.25</v>
      </c>
      <c r="G30" s="32">
        <v>6</v>
      </c>
      <c r="H30" s="337">
        <v>1.5</v>
      </c>
      <c r="I30" s="33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0" t="s">
        <v>88</v>
      </c>
      <c r="Q30" s="354"/>
      <c r="R30" s="354"/>
      <c r="S30" s="354"/>
      <c r="T30" s="355"/>
      <c r="U30" s="34"/>
      <c r="V30" s="34"/>
      <c r="W30" s="35" t="s">
        <v>69</v>
      </c>
      <c r="X30" s="338">
        <v>0</v>
      </c>
      <c r="Y30" s="33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6">
        <v>4607111036605</v>
      </c>
      <c r="E31" s="347"/>
      <c r="F31" s="337">
        <v>0.25</v>
      </c>
      <c r="G31" s="32">
        <v>6</v>
      </c>
      <c r="H31" s="337">
        <v>1.5</v>
      </c>
      <c r="I31" s="337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4" t="s">
        <v>91</v>
      </c>
      <c r="Q31" s="354"/>
      <c r="R31" s="354"/>
      <c r="S31" s="354"/>
      <c r="T31" s="355"/>
      <c r="U31" s="34"/>
      <c r="V31" s="34"/>
      <c r="W31" s="35" t="s">
        <v>69</v>
      </c>
      <c r="X31" s="338">
        <v>0</v>
      </c>
      <c r="Y31" s="33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62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63"/>
      <c r="P32" s="348" t="s">
        <v>72</v>
      </c>
      <c r="Q32" s="349"/>
      <c r="R32" s="349"/>
      <c r="S32" s="349"/>
      <c r="T32" s="349"/>
      <c r="U32" s="349"/>
      <c r="V32" s="350"/>
      <c r="W32" s="37" t="s">
        <v>69</v>
      </c>
      <c r="X32" s="340">
        <f>IFERROR(SUM(X28:X31),"0")</f>
        <v>0</v>
      </c>
      <c r="Y32" s="340">
        <f>IFERROR(SUM(Y28:Y31),"0")</f>
        <v>0</v>
      </c>
      <c r="Z32" s="340">
        <f>IFERROR(IF(Z28="",0,Z28),"0")+IFERROR(IF(Z29="",0,Z29),"0")+IFERROR(IF(Z30="",0,Z30),"0")+IFERROR(IF(Z31="",0,Z31),"0")</f>
        <v>0</v>
      </c>
      <c r="AA32" s="341"/>
      <c r="AB32" s="341"/>
      <c r="AC32" s="341"/>
    </row>
    <row r="33" spans="1:68" hidden="1" x14ac:dyDescent="0.2">
      <c r="A33" s="343"/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63"/>
      <c r="P33" s="348" t="s">
        <v>72</v>
      </c>
      <c r="Q33" s="349"/>
      <c r="R33" s="349"/>
      <c r="S33" s="349"/>
      <c r="T33" s="349"/>
      <c r="U33" s="349"/>
      <c r="V33" s="350"/>
      <c r="W33" s="37" t="s">
        <v>73</v>
      </c>
      <c r="X33" s="340">
        <f>IFERROR(SUMPRODUCT(X28:X31*H28:H31),"0")</f>
        <v>0</v>
      </c>
      <c r="Y33" s="340">
        <f>IFERROR(SUMPRODUCT(Y28:Y31*H28:H31),"0")</f>
        <v>0</v>
      </c>
      <c r="Z33" s="37"/>
      <c r="AA33" s="341"/>
      <c r="AB33" s="341"/>
      <c r="AC33" s="341"/>
    </row>
    <row r="34" spans="1:68" ht="16.5" hidden="1" customHeight="1" x14ac:dyDescent="0.25">
      <c r="A34" s="342" t="s">
        <v>92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333"/>
      <c r="AB34" s="333"/>
      <c r="AC34" s="333"/>
    </row>
    <row r="35" spans="1:68" ht="14.25" hidden="1" customHeight="1" x14ac:dyDescent="0.25">
      <c r="A35" s="366" t="s">
        <v>63</v>
      </c>
      <c r="B35" s="343"/>
      <c r="C35" s="343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3"/>
      <c r="O35" s="343"/>
      <c r="P35" s="343"/>
      <c r="Q35" s="343"/>
      <c r="R35" s="343"/>
      <c r="S35" s="343"/>
      <c r="T35" s="343"/>
      <c r="U35" s="343"/>
      <c r="V35" s="343"/>
      <c r="W35" s="343"/>
      <c r="X35" s="343"/>
      <c r="Y35" s="343"/>
      <c r="Z35" s="343"/>
      <c r="AA35" s="334"/>
      <c r="AB35" s="334"/>
      <c r="AC35" s="334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6">
        <v>4620207490075</v>
      </c>
      <c r="E36" s="347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4" t="s">
        <v>95</v>
      </c>
      <c r="Q36" s="354"/>
      <c r="R36" s="354"/>
      <c r="S36" s="354"/>
      <c r="T36" s="355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6">
        <v>4620207490174</v>
      </c>
      <c r="E37" s="347"/>
      <c r="F37" s="337">
        <v>0.7</v>
      </c>
      <c r="G37" s="32">
        <v>8</v>
      </c>
      <c r="H37" s="337">
        <v>5.6</v>
      </c>
      <c r="I37" s="337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7" t="s">
        <v>99</v>
      </c>
      <c r="Q37" s="354"/>
      <c r="R37" s="354"/>
      <c r="S37" s="354"/>
      <c r="T37" s="355"/>
      <c r="U37" s="34"/>
      <c r="V37" s="34"/>
      <c r="W37" s="35" t="s">
        <v>69</v>
      </c>
      <c r="X37" s="338">
        <v>0</v>
      </c>
      <c r="Y37" s="33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6">
        <v>4620207490044</v>
      </c>
      <c r="E38" s="347"/>
      <c r="F38" s="337">
        <v>0.7</v>
      </c>
      <c r="G38" s="32">
        <v>8</v>
      </c>
      <c r="H38" s="337">
        <v>5.6</v>
      </c>
      <c r="I38" s="337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7" t="s">
        <v>103</v>
      </c>
      <c r="Q38" s="354"/>
      <c r="R38" s="354"/>
      <c r="S38" s="354"/>
      <c r="T38" s="355"/>
      <c r="U38" s="34"/>
      <c r="V38" s="34"/>
      <c r="W38" s="35" t="s">
        <v>69</v>
      </c>
      <c r="X38" s="338">
        <v>0</v>
      </c>
      <c r="Y38" s="33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2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63"/>
      <c r="P39" s="348" t="s">
        <v>72</v>
      </c>
      <c r="Q39" s="349"/>
      <c r="R39" s="349"/>
      <c r="S39" s="349"/>
      <c r="T39" s="349"/>
      <c r="U39" s="349"/>
      <c r="V39" s="350"/>
      <c r="W39" s="37" t="s">
        <v>69</v>
      </c>
      <c r="X39" s="340">
        <f>IFERROR(SUM(X36:X38),"0")</f>
        <v>0</v>
      </c>
      <c r="Y39" s="340">
        <f>IFERROR(SUM(Y36:Y38),"0")</f>
        <v>0</v>
      </c>
      <c r="Z39" s="340">
        <f>IFERROR(IF(Z36="",0,Z36),"0")+IFERROR(IF(Z37="",0,Z37),"0")+IFERROR(IF(Z38="",0,Z38),"0")</f>
        <v>0</v>
      </c>
      <c r="AA39" s="341"/>
      <c r="AB39" s="341"/>
      <c r="AC39" s="341"/>
    </row>
    <row r="40" spans="1:68" hidden="1" x14ac:dyDescent="0.2">
      <c r="A40" s="343"/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63"/>
      <c r="P40" s="348" t="s">
        <v>72</v>
      </c>
      <c r="Q40" s="349"/>
      <c r="R40" s="349"/>
      <c r="S40" s="349"/>
      <c r="T40" s="349"/>
      <c r="U40" s="349"/>
      <c r="V40" s="350"/>
      <c r="W40" s="37" t="s">
        <v>73</v>
      </c>
      <c r="X40" s="340">
        <f>IFERROR(SUMPRODUCT(X36:X38*H36:H38),"0")</f>
        <v>0</v>
      </c>
      <c r="Y40" s="340">
        <f>IFERROR(SUMPRODUCT(Y36:Y38*H36:H38),"0")</f>
        <v>0</v>
      </c>
      <c r="Z40" s="37"/>
      <c r="AA40" s="341"/>
      <c r="AB40" s="341"/>
      <c r="AC40" s="341"/>
    </row>
    <row r="41" spans="1:68" ht="16.5" hidden="1" customHeight="1" x14ac:dyDescent="0.25">
      <c r="A41" s="342" t="s">
        <v>105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333"/>
      <c r="AB41" s="333"/>
      <c r="AC41" s="333"/>
    </row>
    <row r="42" spans="1:68" ht="14.25" hidden="1" customHeight="1" x14ac:dyDescent="0.25">
      <c r="A42" s="366" t="s">
        <v>63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  <c r="Y42" s="343"/>
      <c r="Z42" s="343"/>
      <c r="AA42" s="334"/>
      <c r="AB42" s="334"/>
      <c r="AC42" s="334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6">
        <v>4607111038999</v>
      </c>
      <c r="E43" s="347"/>
      <c r="F43" s="337">
        <v>0.4</v>
      </c>
      <c r="G43" s="32">
        <v>16</v>
      </c>
      <c r="H43" s="337">
        <v>6.4</v>
      </c>
      <c r="I43" s="33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55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4"/>
      <c r="R43" s="354"/>
      <c r="S43" s="354"/>
      <c r="T43" s="355"/>
      <c r="U43" s="34"/>
      <c r="V43" s="34"/>
      <c r="W43" s="35" t="s">
        <v>69</v>
      </c>
      <c r="X43" s="338">
        <v>0</v>
      </c>
      <c r="Y43" s="339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6">
        <v>4607111037183</v>
      </c>
      <c r="E44" s="347"/>
      <c r="F44" s="337">
        <v>0.9</v>
      </c>
      <c r="G44" s="32">
        <v>8</v>
      </c>
      <c r="H44" s="337">
        <v>7.2</v>
      </c>
      <c r="I44" s="337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4"/>
      <c r="R44" s="354"/>
      <c r="S44" s="354"/>
      <c r="T44" s="355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6">
        <v>4607111039385</v>
      </c>
      <c r="E45" s="347"/>
      <c r="F45" s="337">
        <v>0.7</v>
      </c>
      <c r="G45" s="32">
        <v>10</v>
      </c>
      <c r="H45" s="337">
        <v>7</v>
      </c>
      <c r="I45" s="33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4"/>
      <c r="R45" s="354"/>
      <c r="S45" s="354"/>
      <c r="T45" s="355"/>
      <c r="U45" s="34"/>
      <c r="V45" s="34"/>
      <c r="W45" s="35" t="s">
        <v>69</v>
      </c>
      <c r="X45" s="338">
        <v>12</v>
      </c>
      <c r="Y45" s="339">
        <f t="shared" si="0"/>
        <v>12</v>
      </c>
      <c r="Z45" s="36">
        <f t="shared" si="1"/>
        <v>0.186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87.6</v>
      </c>
      <c r="BN45" s="67">
        <f t="shared" si="3"/>
        <v>87.6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6">
        <v>4607111039392</v>
      </c>
      <c r="E46" s="347"/>
      <c r="F46" s="337">
        <v>0.4</v>
      </c>
      <c r="G46" s="32">
        <v>16</v>
      </c>
      <c r="H46" s="337">
        <v>6.4</v>
      </c>
      <c r="I46" s="337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0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4"/>
      <c r="R46" s="354"/>
      <c r="S46" s="354"/>
      <c r="T46" s="355"/>
      <c r="U46" s="34"/>
      <c r="V46" s="34"/>
      <c r="W46" s="35" t="s">
        <v>69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46">
        <v>4607111038982</v>
      </c>
      <c r="E47" s="347"/>
      <c r="F47" s="337">
        <v>0.7</v>
      </c>
      <c r="G47" s="32">
        <v>10</v>
      </c>
      <c r="H47" s="337">
        <v>7</v>
      </c>
      <c r="I47" s="337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54"/>
      <c r="R47" s="354"/>
      <c r="S47" s="354"/>
      <c r="T47" s="355"/>
      <c r="U47" s="34"/>
      <c r="V47" s="34"/>
      <c r="W47" s="35" t="s">
        <v>69</v>
      </c>
      <c r="X47" s="338">
        <v>24</v>
      </c>
      <c r="Y47" s="339">
        <f t="shared" si="0"/>
        <v>24</v>
      </c>
      <c r="Z47" s="36">
        <f t="shared" si="1"/>
        <v>0.372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174.86399999999998</v>
      </c>
      <c r="BN47" s="67">
        <f t="shared" si="3"/>
        <v>174.86399999999998</v>
      </c>
      <c r="BO47" s="67">
        <f t="shared" si="4"/>
        <v>0.2857142857142857</v>
      </c>
      <c r="BP47" s="67">
        <f t="shared" si="5"/>
        <v>0.2857142857142857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4301071046</v>
      </c>
      <c r="D48" s="346">
        <v>4607111039354</v>
      </c>
      <c r="E48" s="347"/>
      <c r="F48" s="337">
        <v>0.4</v>
      </c>
      <c r="G48" s="32">
        <v>16</v>
      </c>
      <c r="H48" s="337">
        <v>6.4</v>
      </c>
      <c r="I48" s="337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54"/>
      <c r="R48" s="354"/>
      <c r="S48" s="354"/>
      <c r="T48" s="355"/>
      <c r="U48" s="34"/>
      <c r="V48" s="34"/>
      <c r="W48" s="35" t="s">
        <v>69</v>
      </c>
      <c r="X48" s="338">
        <v>0</v>
      </c>
      <c r="Y48" s="339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4301070968</v>
      </c>
      <c r="D49" s="346">
        <v>4607111036889</v>
      </c>
      <c r="E49" s="347"/>
      <c r="F49" s="337">
        <v>0.9</v>
      </c>
      <c r="G49" s="32">
        <v>8</v>
      </c>
      <c r="H49" s="337">
        <v>7.2</v>
      </c>
      <c r="I49" s="337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54"/>
      <c r="R49" s="354"/>
      <c r="S49" s="354"/>
      <c r="T49" s="355"/>
      <c r="U49" s="34"/>
      <c r="V49" s="34"/>
      <c r="W49" s="35" t="s">
        <v>69</v>
      </c>
      <c r="X49" s="338">
        <v>0</v>
      </c>
      <c r="Y49" s="339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4301071047</v>
      </c>
      <c r="D50" s="346">
        <v>4607111039330</v>
      </c>
      <c r="E50" s="347"/>
      <c r="F50" s="337">
        <v>0.7</v>
      </c>
      <c r="G50" s="32">
        <v>10</v>
      </c>
      <c r="H50" s="337">
        <v>7</v>
      </c>
      <c r="I50" s="337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54"/>
      <c r="R50" s="354"/>
      <c r="S50" s="354"/>
      <c r="T50" s="355"/>
      <c r="U50" s="34"/>
      <c r="V50" s="34"/>
      <c r="W50" s="35" t="s">
        <v>69</v>
      </c>
      <c r="X50" s="338">
        <v>0</v>
      </c>
      <c r="Y50" s="339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2"/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63"/>
      <c r="P51" s="348" t="s">
        <v>72</v>
      </c>
      <c r="Q51" s="349"/>
      <c r="R51" s="349"/>
      <c r="S51" s="349"/>
      <c r="T51" s="349"/>
      <c r="U51" s="349"/>
      <c r="V51" s="350"/>
      <c r="W51" s="37" t="s">
        <v>69</v>
      </c>
      <c r="X51" s="340">
        <f>IFERROR(SUM(X43:X50),"0")</f>
        <v>36</v>
      </c>
      <c r="Y51" s="340">
        <f>IFERROR(SUM(Y43:Y50),"0")</f>
        <v>36</v>
      </c>
      <c r="Z51" s="340">
        <f>IFERROR(IF(Z43="",0,Z43),"0")+IFERROR(IF(Z44="",0,Z44),"0")+IFERROR(IF(Z45="",0,Z45),"0")+IFERROR(IF(Z46="",0,Z46),"0")+IFERROR(IF(Z47="",0,Z47),"0")+IFERROR(IF(Z48="",0,Z48),"0")+IFERROR(IF(Z49="",0,Z49),"0")+IFERROR(IF(Z50="",0,Z50),"0")</f>
        <v>0.55800000000000005</v>
      </c>
      <c r="AA51" s="341"/>
      <c r="AB51" s="341"/>
      <c r="AC51" s="341"/>
    </row>
    <row r="52" spans="1:68" x14ac:dyDescent="0.2">
      <c r="A52" s="343"/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63"/>
      <c r="P52" s="348" t="s">
        <v>72</v>
      </c>
      <c r="Q52" s="349"/>
      <c r="R52" s="349"/>
      <c r="S52" s="349"/>
      <c r="T52" s="349"/>
      <c r="U52" s="349"/>
      <c r="V52" s="350"/>
      <c r="W52" s="37" t="s">
        <v>73</v>
      </c>
      <c r="X52" s="340">
        <f>IFERROR(SUMPRODUCT(X43:X50*H43:H50),"0")</f>
        <v>252</v>
      </c>
      <c r="Y52" s="340">
        <f>IFERROR(SUMPRODUCT(Y43:Y50*H43:H50),"0")</f>
        <v>252</v>
      </c>
      <c r="Z52" s="37"/>
      <c r="AA52" s="341"/>
      <c r="AB52" s="341"/>
      <c r="AC52" s="341"/>
    </row>
    <row r="53" spans="1:68" ht="16.5" hidden="1" customHeight="1" x14ac:dyDescent="0.25">
      <c r="A53" s="342" t="s">
        <v>124</v>
      </c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333"/>
      <c r="AB53" s="333"/>
      <c r="AC53" s="333"/>
    </row>
    <row r="54" spans="1:68" ht="14.25" hidden="1" customHeight="1" x14ac:dyDescent="0.25">
      <c r="A54" s="366" t="s">
        <v>63</v>
      </c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343"/>
      <c r="Z54" s="343"/>
      <c r="AA54" s="334"/>
      <c r="AB54" s="334"/>
      <c r="AC54" s="334"/>
    </row>
    <row r="55" spans="1:68" ht="16.5" hidden="1" customHeight="1" x14ac:dyDescent="0.25">
      <c r="A55" s="54" t="s">
        <v>125</v>
      </c>
      <c r="B55" s="54" t="s">
        <v>126</v>
      </c>
      <c r="C55" s="31">
        <v>4301071073</v>
      </c>
      <c r="D55" s="346">
        <v>4620207490822</v>
      </c>
      <c r="E55" s="347"/>
      <c r="F55" s="337">
        <v>0.43</v>
      </c>
      <c r="G55" s="32">
        <v>8</v>
      </c>
      <c r="H55" s="337">
        <v>3.44</v>
      </c>
      <c r="I55" s="337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353" t="s">
        <v>127</v>
      </c>
      <c r="Q55" s="354"/>
      <c r="R55" s="354"/>
      <c r="S55" s="354"/>
      <c r="T55" s="355"/>
      <c r="U55" s="34"/>
      <c r="V55" s="34"/>
      <c r="W55" s="35" t="s">
        <v>69</v>
      </c>
      <c r="X55" s="338">
        <v>0</v>
      </c>
      <c r="Y55" s="339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128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62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63"/>
      <c r="P56" s="348" t="s">
        <v>72</v>
      </c>
      <c r="Q56" s="349"/>
      <c r="R56" s="349"/>
      <c r="S56" s="349"/>
      <c r="T56" s="349"/>
      <c r="U56" s="349"/>
      <c r="V56" s="350"/>
      <c r="W56" s="37" t="s">
        <v>69</v>
      </c>
      <c r="X56" s="340">
        <f>IFERROR(SUM(X55:X55),"0")</f>
        <v>0</v>
      </c>
      <c r="Y56" s="340">
        <f>IFERROR(SUM(Y55:Y55),"0")</f>
        <v>0</v>
      </c>
      <c r="Z56" s="340">
        <f>IFERROR(IF(Z55="",0,Z55),"0")</f>
        <v>0</v>
      </c>
      <c r="AA56" s="341"/>
      <c r="AB56" s="341"/>
      <c r="AC56" s="341"/>
    </row>
    <row r="57" spans="1:68" hidden="1" x14ac:dyDescent="0.2">
      <c r="A57" s="343"/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63"/>
      <c r="P57" s="348" t="s">
        <v>72</v>
      </c>
      <c r="Q57" s="349"/>
      <c r="R57" s="349"/>
      <c r="S57" s="349"/>
      <c r="T57" s="349"/>
      <c r="U57" s="349"/>
      <c r="V57" s="350"/>
      <c r="W57" s="37" t="s">
        <v>73</v>
      </c>
      <c r="X57" s="340">
        <f>IFERROR(SUMPRODUCT(X55:X55*H55:H55),"0")</f>
        <v>0</v>
      </c>
      <c r="Y57" s="340">
        <f>IFERROR(SUMPRODUCT(Y55:Y55*H55:H55),"0")</f>
        <v>0</v>
      </c>
      <c r="Z57" s="37"/>
      <c r="AA57" s="341"/>
      <c r="AB57" s="341"/>
      <c r="AC57" s="341"/>
    </row>
    <row r="58" spans="1:68" ht="14.25" hidden="1" customHeight="1" x14ac:dyDescent="0.25">
      <c r="A58" s="366" t="s">
        <v>129</v>
      </c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  <c r="T58" s="343"/>
      <c r="U58" s="343"/>
      <c r="V58" s="343"/>
      <c r="W58" s="343"/>
      <c r="X58" s="343"/>
      <c r="Y58" s="343"/>
      <c r="Z58" s="343"/>
      <c r="AA58" s="334"/>
      <c r="AB58" s="334"/>
      <c r="AC58" s="334"/>
    </row>
    <row r="59" spans="1:68" ht="16.5" hidden="1" customHeight="1" x14ac:dyDescent="0.25">
      <c r="A59" s="54" t="s">
        <v>130</v>
      </c>
      <c r="B59" s="54" t="s">
        <v>131</v>
      </c>
      <c r="C59" s="31">
        <v>4301100087</v>
      </c>
      <c r="D59" s="346">
        <v>4607111039743</v>
      </c>
      <c r="E59" s="347"/>
      <c r="F59" s="337">
        <v>0.18</v>
      </c>
      <c r="G59" s="32">
        <v>6</v>
      </c>
      <c r="H59" s="337">
        <v>1.08</v>
      </c>
      <c r="I59" s="337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4" t="s">
        <v>132</v>
      </c>
      <c r="Q59" s="354"/>
      <c r="R59" s="354"/>
      <c r="S59" s="354"/>
      <c r="T59" s="355"/>
      <c r="U59" s="34"/>
      <c r="V59" s="34"/>
      <c r="W59" s="35" t="s">
        <v>69</v>
      </c>
      <c r="X59" s="338">
        <v>0</v>
      </c>
      <c r="Y59" s="339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133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62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63"/>
      <c r="P60" s="348" t="s">
        <v>72</v>
      </c>
      <c r="Q60" s="349"/>
      <c r="R60" s="349"/>
      <c r="S60" s="349"/>
      <c r="T60" s="349"/>
      <c r="U60" s="349"/>
      <c r="V60" s="350"/>
      <c r="W60" s="37" t="s">
        <v>69</v>
      </c>
      <c r="X60" s="340">
        <f>IFERROR(SUM(X59:X59),"0")</f>
        <v>0</v>
      </c>
      <c r="Y60" s="340">
        <f>IFERROR(SUM(Y59:Y59),"0")</f>
        <v>0</v>
      </c>
      <c r="Z60" s="340">
        <f>IFERROR(IF(Z59="",0,Z59),"0")</f>
        <v>0</v>
      </c>
      <c r="AA60" s="341"/>
      <c r="AB60" s="341"/>
      <c r="AC60" s="341"/>
    </row>
    <row r="61" spans="1:68" hidden="1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63"/>
      <c r="P61" s="348" t="s">
        <v>72</v>
      </c>
      <c r="Q61" s="349"/>
      <c r="R61" s="349"/>
      <c r="S61" s="349"/>
      <c r="T61" s="349"/>
      <c r="U61" s="349"/>
      <c r="V61" s="350"/>
      <c r="W61" s="37" t="s">
        <v>73</v>
      </c>
      <c r="X61" s="340">
        <f>IFERROR(SUMPRODUCT(X59:X59*H59:H59),"0")</f>
        <v>0</v>
      </c>
      <c r="Y61" s="340">
        <f>IFERROR(SUMPRODUCT(Y59:Y59*H59:H59),"0")</f>
        <v>0</v>
      </c>
      <c r="Z61" s="37"/>
      <c r="AA61" s="341"/>
      <c r="AB61" s="341"/>
      <c r="AC61" s="341"/>
    </row>
    <row r="62" spans="1:68" ht="14.25" hidden="1" customHeight="1" x14ac:dyDescent="0.25">
      <c r="A62" s="366" t="s">
        <v>76</v>
      </c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343"/>
      <c r="Z62" s="343"/>
      <c r="AA62" s="334"/>
      <c r="AB62" s="334"/>
      <c r="AC62" s="334"/>
    </row>
    <row r="63" spans="1:68" ht="27" hidden="1" customHeight="1" x14ac:dyDescent="0.25">
      <c r="A63" s="54" t="s">
        <v>134</v>
      </c>
      <c r="B63" s="54" t="s">
        <v>135</v>
      </c>
      <c r="C63" s="31">
        <v>4301132044</v>
      </c>
      <c r="D63" s="346">
        <v>4607111036971</v>
      </c>
      <c r="E63" s="347"/>
      <c r="F63" s="337">
        <v>0.25</v>
      </c>
      <c r="G63" s="32">
        <v>6</v>
      </c>
      <c r="H63" s="337">
        <v>1.5</v>
      </c>
      <c r="I63" s="337">
        <v>1.86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2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54"/>
      <c r="R63" s="354"/>
      <c r="S63" s="354"/>
      <c r="T63" s="355"/>
      <c r="U63" s="34"/>
      <c r="V63" s="34"/>
      <c r="W63" s="35" t="s">
        <v>69</v>
      </c>
      <c r="X63" s="338">
        <v>0</v>
      </c>
      <c r="Y63" s="339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136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137</v>
      </c>
      <c r="B64" s="54" t="s">
        <v>138</v>
      </c>
      <c r="C64" s="31">
        <v>4301132194</v>
      </c>
      <c r="D64" s="346">
        <v>4607111039712</v>
      </c>
      <c r="E64" s="347"/>
      <c r="F64" s="337">
        <v>0.2</v>
      </c>
      <c r="G64" s="32">
        <v>6</v>
      </c>
      <c r="H64" s="337">
        <v>1.2</v>
      </c>
      <c r="I64" s="337">
        <v>1.56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3" t="s">
        <v>139</v>
      </c>
      <c r="Q64" s="354"/>
      <c r="R64" s="354"/>
      <c r="S64" s="354"/>
      <c r="T64" s="355"/>
      <c r="U64" s="34"/>
      <c r="V64" s="34"/>
      <c r="W64" s="35" t="s">
        <v>69</v>
      </c>
      <c r="X64" s="338">
        <v>0</v>
      </c>
      <c r="Y64" s="339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140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62"/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63"/>
      <c r="P65" s="348" t="s">
        <v>72</v>
      </c>
      <c r="Q65" s="349"/>
      <c r="R65" s="349"/>
      <c r="S65" s="349"/>
      <c r="T65" s="349"/>
      <c r="U65" s="349"/>
      <c r="V65" s="350"/>
      <c r="W65" s="37" t="s">
        <v>69</v>
      </c>
      <c r="X65" s="340">
        <f>IFERROR(SUM(X63:X64),"0")</f>
        <v>0</v>
      </c>
      <c r="Y65" s="340">
        <f>IFERROR(SUM(Y63:Y64),"0")</f>
        <v>0</v>
      </c>
      <c r="Z65" s="340">
        <f>IFERROR(IF(Z63="",0,Z63),"0")+IFERROR(IF(Z64="",0,Z64),"0")</f>
        <v>0</v>
      </c>
      <c r="AA65" s="341"/>
      <c r="AB65" s="341"/>
      <c r="AC65" s="341"/>
    </row>
    <row r="66" spans="1:68" hidden="1" x14ac:dyDescent="0.2">
      <c r="A66" s="343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63"/>
      <c r="P66" s="348" t="s">
        <v>72</v>
      </c>
      <c r="Q66" s="349"/>
      <c r="R66" s="349"/>
      <c r="S66" s="349"/>
      <c r="T66" s="349"/>
      <c r="U66" s="349"/>
      <c r="V66" s="350"/>
      <c r="W66" s="37" t="s">
        <v>73</v>
      </c>
      <c r="X66" s="340">
        <f>IFERROR(SUMPRODUCT(X63:X64*H63:H64),"0")</f>
        <v>0</v>
      </c>
      <c r="Y66" s="340">
        <f>IFERROR(SUMPRODUCT(Y63:Y64*H63:H64),"0")</f>
        <v>0</v>
      </c>
      <c r="Z66" s="37"/>
      <c r="AA66" s="341"/>
      <c r="AB66" s="341"/>
      <c r="AC66" s="341"/>
    </row>
    <row r="67" spans="1:68" ht="14.25" hidden="1" customHeight="1" x14ac:dyDescent="0.25">
      <c r="A67" s="366" t="s">
        <v>141</v>
      </c>
      <c r="B67" s="343"/>
      <c r="C67" s="343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3"/>
      <c r="V67" s="343"/>
      <c r="W67" s="343"/>
      <c r="X67" s="343"/>
      <c r="Y67" s="343"/>
      <c r="Z67" s="343"/>
      <c r="AA67" s="334"/>
      <c r="AB67" s="334"/>
      <c r="AC67" s="334"/>
    </row>
    <row r="68" spans="1:68" ht="16.5" hidden="1" customHeight="1" x14ac:dyDescent="0.25">
      <c r="A68" s="54" t="s">
        <v>142</v>
      </c>
      <c r="B68" s="54" t="s">
        <v>143</v>
      </c>
      <c r="C68" s="31">
        <v>4301136018</v>
      </c>
      <c r="D68" s="346">
        <v>4607111037008</v>
      </c>
      <c r="E68" s="347"/>
      <c r="F68" s="337">
        <v>0.36</v>
      </c>
      <c r="G68" s="32">
        <v>4</v>
      </c>
      <c r="H68" s="337">
        <v>1.44</v>
      </c>
      <c r="I68" s="337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5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54"/>
      <c r="R68" s="354"/>
      <c r="S68" s="354"/>
      <c r="T68" s="355"/>
      <c r="U68" s="34"/>
      <c r="V68" s="34"/>
      <c r="W68" s="35" t="s">
        <v>69</v>
      </c>
      <c r="X68" s="338">
        <v>0</v>
      </c>
      <c r="Y68" s="339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144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hidden="1" customHeight="1" x14ac:dyDescent="0.25">
      <c r="A69" s="54" t="s">
        <v>145</v>
      </c>
      <c r="B69" s="54" t="s">
        <v>146</v>
      </c>
      <c r="C69" s="31">
        <v>4301136015</v>
      </c>
      <c r="D69" s="346">
        <v>4607111037398</v>
      </c>
      <c r="E69" s="347"/>
      <c r="F69" s="337">
        <v>0.09</v>
      </c>
      <c r="G69" s="32">
        <v>24</v>
      </c>
      <c r="H69" s="337">
        <v>2.16</v>
      </c>
      <c r="I69" s="337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54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54"/>
      <c r="R69" s="354"/>
      <c r="S69" s="354"/>
      <c r="T69" s="355"/>
      <c r="U69" s="34"/>
      <c r="V69" s="34"/>
      <c r="W69" s="35" t="s">
        <v>69</v>
      </c>
      <c r="X69" s="338">
        <v>0</v>
      </c>
      <c r="Y69" s="339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144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62"/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63"/>
      <c r="P70" s="348" t="s">
        <v>72</v>
      </c>
      <c r="Q70" s="349"/>
      <c r="R70" s="349"/>
      <c r="S70" s="349"/>
      <c r="T70" s="349"/>
      <c r="U70" s="349"/>
      <c r="V70" s="350"/>
      <c r="W70" s="37" t="s">
        <v>69</v>
      </c>
      <c r="X70" s="340">
        <f>IFERROR(SUM(X68:X69),"0")</f>
        <v>0</v>
      </c>
      <c r="Y70" s="340">
        <f>IFERROR(SUM(Y68:Y69),"0")</f>
        <v>0</v>
      </c>
      <c r="Z70" s="340">
        <f>IFERROR(IF(Z68="",0,Z68),"0")+IFERROR(IF(Z69="",0,Z69),"0")</f>
        <v>0</v>
      </c>
      <c r="AA70" s="341"/>
      <c r="AB70" s="341"/>
      <c r="AC70" s="341"/>
    </row>
    <row r="71" spans="1:68" hidden="1" x14ac:dyDescent="0.2">
      <c r="A71" s="343"/>
      <c r="B71" s="343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63"/>
      <c r="P71" s="348" t="s">
        <v>72</v>
      </c>
      <c r="Q71" s="349"/>
      <c r="R71" s="349"/>
      <c r="S71" s="349"/>
      <c r="T71" s="349"/>
      <c r="U71" s="349"/>
      <c r="V71" s="350"/>
      <c r="W71" s="37" t="s">
        <v>73</v>
      </c>
      <c r="X71" s="340">
        <f>IFERROR(SUMPRODUCT(X68:X69*H68:H69),"0")</f>
        <v>0</v>
      </c>
      <c r="Y71" s="340">
        <f>IFERROR(SUMPRODUCT(Y68:Y69*H68:H69),"0")</f>
        <v>0</v>
      </c>
      <c r="Z71" s="37"/>
      <c r="AA71" s="341"/>
      <c r="AB71" s="341"/>
      <c r="AC71" s="341"/>
    </row>
    <row r="72" spans="1:68" ht="14.25" hidden="1" customHeight="1" x14ac:dyDescent="0.25">
      <c r="A72" s="366" t="s">
        <v>147</v>
      </c>
      <c r="B72" s="343"/>
      <c r="C72" s="343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34"/>
      <c r="AB72" s="334"/>
      <c r="AC72" s="334"/>
    </row>
    <row r="73" spans="1:68" ht="16.5" hidden="1" customHeight="1" x14ac:dyDescent="0.25">
      <c r="A73" s="54" t="s">
        <v>148</v>
      </c>
      <c r="B73" s="54" t="s">
        <v>149</v>
      </c>
      <c r="C73" s="31">
        <v>4301135127</v>
      </c>
      <c r="D73" s="346">
        <v>4607111036995</v>
      </c>
      <c r="E73" s="347"/>
      <c r="F73" s="337">
        <v>0.25</v>
      </c>
      <c r="G73" s="32">
        <v>6</v>
      </c>
      <c r="H73" s="337">
        <v>1.5</v>
      </c>
      <c r="I73" s="337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97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54"/>
      <c r="R73" s="354"/>
      <c r="S73" s="354"/>
      <c r="T73" s="355"/>
      <c r="U73" s="34"/>
      <c r="V73" s="34"/>
      <c r="W73" s="35" t="s">
        <v>69</v>
      </c>
      <c r="X73" s="338">
        <v>0</v>
      </c>
      <c r="Y73" s="339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144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hidden="1" customHeight="1" x14ac:dyDescent="0.25">
      <c r="A74" s="54" t="s">
        <v>150</v>
      </c>
      <c r="B74" s="54" t="s">
        <v>151</v>
      </c>
      <c r="C74" s="31">
        <v>4301135664</v>
      </c>
      <c r="D74" s="346">
        <v>4607111039705</v>
      </c>
      <c r="E74" s="347"/>
      <c r="F74" s="337">
        <v>0.2</v>
      </c>
      <c r="G74" s="32">
        <v>6</v>
      </c>
      <c r="H74" s="337">
        <v>1.2</v>
      </c>
      <c r="I74" s="337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1" t="s">
        <v>152</v>
      </c>
      <c r="Q74" s="354"/>
      <c r="R74" s="354"/>
      <c r="S74" s="354"/>
      <c r="T74" s="355"/>
      <c r="U74" s="34"/>
      <c r="V74" s="34"/>
      <c r="W74" s="35" t="s">
        <v>69</v>
      </c>
      <c r="X74" s="338">
        <v>0</v>
      </c>
      <c r="Y74" s="339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144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153</v>
      </c>
      <c r="B75" s="54" t="s">
        <v>154</v>
      </c>
      <c r="C75" s="31">
        <v>4301135665</v>
      </c>
      <c r="D75" s="346">
        <v>4607111039729</v>
      </c>
      <c r="E75" s="347"/>
      <c r="F75" s="337">
        <v>0.2</v>
      </c>
      <c r="G75" s="32">
        <v>6</v>
      </c>
      <c r="H75" s="337">
        <v>1.2</v>
      </c>
      <c r="I75" s="337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28" t="s">
        <v>155</v>
      </c>
      <c r="Q75" s="354"/>
      <c r="R75" s="354"/>
      <c r="S75" s="354"/>
      <c r="T75" s="355"/>
      <c r="U75" s="34"/>
      <c r="V75" s="34"/>
      <c r="W75" s="35" t="s">
        <v>69</v>
      </c>
      <c r="X75" s="338">
        <v>0</v>
      </c>
      <c r="Y75" s="339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156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4301135200</v>
      </c>
      <c r="D76" s="346">
        <v>4607111038159</v>
      </c>
      <c r="E76" s="347"/>
      <c r="F76" s="337">
        <v>0.25</v>
      </c>
      <c r="G76" s="32">
        <v>6</v>
      </c>
      <c r="H76" s="337">
        <v>1.5</v>
      </c>
      <c r="I76" s="337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54"/>
      <c r="R76" s="354"/>
      <c r="S76" s="354"/>
      <c r="T76" s="355"/>
      <c r="U76" s="34"/>
      <c r="V76" s="34"/>
      <c r="W76" s="35" t="s">
        <v>69</v>
      </c>
      <c r="X76" s="338">
        <v>0</v>
      </c>
      <c r="Y76" s="339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156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159</v>
      </c>
      <c r="B77" s="54" t="s">
        <v>160</v>
      </c>
      <c r="C77" s="31">
        <v>4301135702</v>
      </c>
      <c r="D77" s="346">
        <v>4620207490228</v>
      </c>
      <c r="E77" s="347"/>
      <c r="F77" s="337">
        <v>0.2</v>
      </c>
      <c r="G77" s="32">
        <v>6</v>
      </c>
      <c r="H77" s="337">
        <v>1.2</v>
      </c>
      <c r="I77" s="337">
        <v>1.56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68" t="s">
        <v>161</v>
      </c>
      <c r="Q77" s="354"/>
      <c r="R77" s="354"/>
      <c r="S77" s="354"/>
      <c r="T77" s="355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156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62"/>
      <c r="B78" s="343"/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63"/>
      <c r="P78" s="348" t="s">
        <v>72</v>
      </c>
      <c r="Q78" s="349"/>
      <c r="R78" s="349"/>
      <c r="S78" s="349"/>
      <c r="T78" s="349"/>
      <c r="U78" s="349"/>
      <c r="V78" s="350"/>
      <c r="W78" s="37" t="s">
        <v>69</v>
      </c>
      <c r="X78" s="340">
        <f>IFERROR(SUM(X73:X77),"0")</f>
        <v>0</v>
      </c>
      <c r="Y78" s="340">
        <f>IFERROR(SUM(Y73:Y77),"0")</f>
        <v>0</v>
      </c>
      <c r="Z78" s="340">
        <f>IFERROR(IF(Z73="",0,Z73),"0")+IFERROR(IF(Z74="",0,Z74),"0")+IFERROR(IF(Z75="",0,Z75),"0")+IFERROR(IF(Z76="",0,Z76),"0")+IFERROR(IF(Z77="",0,Z77),"0")</f>
        <v>0</v>
      </c>
      <c r="AA78" s="341"/>
      <c r="AB78" s="341"/>
      <c r="AC78" s="341"/>
    </row>
    <row r="79" spans="1:68" hidden="1" x14ac:dyDescent="0.2">
      <c r="A79" s="343"/>
      <c r="B79" s="343"/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63"/>
      <c r="P79" s="348" t="s">
        <v>72</v>
      </c>
      <c r="Q79" s="349"/>
      <c r="R79" s="349"/>
      <c r="S79" s="349"/>
      <c r="T79" s="349"/>
      <c r="U79" s="349"/>
      <c r="V79" s="350"/>
      <c r="W79" s="37" t="s">
        <v>73</v>
      </c>
      <c r="X79" s="340">
        <f>IFERROR(SUMPRODUCT(X73:X77*H73:H77),"0")</f>
        <v>0</v>
      </c>
      <c r="Y79" s="340">
        <f>IFERROR(SUMPRODUCT(Y73:Y77*H73:H77),"0")</f>
        <v>0</v>
      </c>
      <c r="Z79" s="37"/>
      <c r="AA79" s="341"/>
      <c r="AB79" s="341"/>
      <c r="AC79" s="341"/>
    </row>
    <row r="80" spans="1:68" ht="16.5" hidden="1" customHeight="1" x14ac:dyDescent="0.25">
      <c r="A80" s="342" t="s">
        <v>162</v>
      </c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  <c r="T80" s="343"/>
      <c r="U80" s="343"/>
      <c r="V80" s="343"/>
      <c r="W80" s="343"/>
      <c r="X80" s="343"/>
      <c r="Y80" s="343"/>
      <c r="Z80" s="343"/>
      <c r="AA80" s="333"/>
      <c r="AB80" s="333"/>
      <c r="AC80" s="333"/>
    </row>
    <row r="81" spans="1:68" ht="14.25" hidden="1" customHeight="1" x14ac:dyDescent="0.25">
      <c r="A81" s="366" t="s">
        <v>63</v>
      </c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34"/>
      <c r="AB81" s="334"/>
      <c r="AC81" s="334"/>
    </row>
    <row r="82" spans="1:68" ht="27" hidden="1" customHeight="1" x14ac:dyDescent="0.25">
      <c r="A82" s="54" t="s">
        <v>163</v>
      </c>
      <c r="B82" s="54" t="s">
        <v>164</v>
      </c>
      <c r="C82" s="31">
        <v>4301070977</v>
      </c>
      <c r="D82" s="346">
        <v>4607111037411</v>
      </c>
      <c r="E82" s="347"/>
      <c r="F82" s="337">
        <v>2.7</v>
      </c>
      <c r="G82" s="32">
        <v>1</v>
      </c>
      <c r="H82" s="337">
        <v>2.7</v>
      </c>
      <c r="I82" s="337">
        <v>2.8132000000000001</v>
      </c>
      <c r="J82" s="32">
        <v>234</v>
      </c>
      <c r="K82" s="32" t="s">
        <v>165</v>
      </c>
      <c r="L82" s="32" t="s">
        <v>67</v>
      </c>
      <c r="M82" s="33" t="s">
        <v>68</v>
      </c>
      <c r="N82" s="33"/>
      <c r="O82" s="32">
        <v>180</v>
      </c>
      <c r="P82" s="5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54"/>
      <c r="R82" s="354"/>
      <c r="S82" s="354"/>
      <c r="T82" s="355"/>
      <c r="U82" s="34"/>
      <c r="V82" s="34"/>
      <c r="W82" s="35" t="s">
        <v>69</v>
      </c>
      <c r="X82" s="338">
        <v>0</v>
      </c>
      <c r="Y82" s="339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166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167</v>
      </c>
      <c r="B83" s="54" t="s">
        <v>168</v>
      </c>
      <c r="C83" s="31">
        <v>4301070981</v>
      </c>
      <c r="D83" s="346">
        <v>4607111036728</v>
      </c>
      <c r="E83" s="347"/>
      <c r="F83" s="337">
        <v>5</v>
      </c>
      <c r="G83" s="32">
        <v>1</v>
      </c>
      <c r="H83" s="337">
        <v>5</v>
      </c>
      <c r="I83" s="337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54"/>
      <c r="R83" s="354"/>
      <c r="S83" s="354"/>
      <c r="T83" s="355"/>
      <c r="U83" s="34"/>
      <c r="V83" s="34"/>
      <c r="W83" s="35" t="s">
        <v>69</v>
      </c>
      <c r="X83" s="338">
        <v>48</v>
      </c>
      <c r="Y83" s="339">
        <f>IFERROR(IF(X83="","",X83),"")</f>
        <v>48</v>
      </c>
      <c r="Z83" s="36">
        <f>IFERROR(IF(X83="","",X83*0.00866),"")</f>
        <v>0.41567999999999994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250.23359999999997</v>
      </c>
      <c r="BN83" s="67">
        <f>IFERROR(Y83*I83,"0")</f>
        <v>250.23359999999997</v>
      </c>
      <c r="BO83" s="67">
        <f>IFERROR(X83/J83,"0")</f>
        <v>0.33333333333333331</v>
      </c>
      <c r="BP83" s="67">
        <f>IFERROR(Y83/J83,"0")</f>
        <v>0.33333333333333331</v>
      </c>
    </row>
    <row r="84" spans="1:68" x14ac:dyDescent="0.2">
      <c r="A84" s="362"/>
      <c r="B84" s="34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63"/>
      <c r="P84" s="348" t="s">
        <v>72</v>
      </c>
      <c r="Q84" s="349"/>
      <c r="R84" s="349"/>
      <c r="S84" s="349"/>
      <c r="T84" s="349"/>
      <c r="U84" s="349"/>
      <c r="V84" s="350"/>
      <c r="W84" s="37" t="s">
        <v>69</v>
      </c>
      <c r="X84" s="340">
        <f>IFERROR(SUM(X82:X83),"0")</f>
        <v>48</v>
      </c>
      <c r="Y84" s="340">
        <f>IFERROR(SUM(Y82:Y83),"0")</f>
        <v>48</v>
      </c>
      <c r="Z84" s="340">
        <f>IFERROR(IF(Z82="",0,Z82),"0")+IFERROR(IF(Z83="",0,Z83),"0")</f>
        <v>0.41567999999999994</v>
      </c>
      <c r="AA84" s="341"/>
      <c r="AB84" s="341"/>
      <c r="AC84" s="341"/>
    </row>
    <row r="85" spans="1:68" x14ac:dyDescent="0.2">
      <c r="A85" s="343"/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63"/>
      <c r="P85" s="348" t="s">
        <v>72</v>
      </c>
      <c r="Q85" s="349"/>
      <c r="R85" s="349"/>
      <c r="S85" s="349"/>
      <c r="T85" s="349"/>
      <c r="U85" s="349"/>
      <c r="V85" s="350"/>
      <c r="W85" s="37" t="s">
        <v>73</v>
      </c>
      <c r="X85" s="340">
        <f>IFERROR(SUMPRODUCT(X82:X83*H82:H83),"0")</f>
        <v>240</v>
      </c>
      <c r="Y85" s="340">
        <f>IFERROR(SUMPRODUCT(Y82:Y83*H82:H83),"0")</f>
        <v>240</v>
      </c>
      <c r="Z85" s="37"/>
      <c r="AA85" s="341"/>
      <c r="AB85" s="341"/>
      <c r="AC85" s="341"/>
    </row>
    <row r="86" spans="1:68" ht="16.5" hidden="1" customHeight="1" x14ac:dyDescent="0.25">
      <c r="A86" s="342" t="s">
        <v>169</v>
      </c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  <c r="Y86" s="343"/>
      <c r="Z86" s="343"/>
      <c r="AA86" s="333"/>
      <c r="AB86" s="333"/>
      <c r="AC86" s="333"/>
    </row>
    <row r="87" spans="1:68" ht="14.25" hidden="1" customHeight="1" x14ac:dyDescent="0.25">
      <c r="A87" s="366" t="s">
        <v>147</v>
      </c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334"/>
      <c r="AB87" s="334"/>
      <c r="AC87" s="334"/>
    </row>
    <row r="88" spans="1:68" ht="27" hidden="1" customHeight="1" x14ac:dyDescent="0.25">
      <c r="A88" s="54" t="s">
        <v>170</v>
      </c>
      <c r="B88" s="54" t="s">
        <v>171</v>
      </c>
      <c r="C88" s="31">
        <v>4301135584</v>
      </c>
      <c r="D88" s="346">
        <v>4607111033659</v>
      </c>
      <c r="E88" s="347"/>
      <c r="F88" s="337">
        <v>0.3</v>
      </c>
      <c r="G88" s="32">
        <v>12</v>
      </c>
      <c r="H88" s="337">
        <v>3.6</v>
      </c>
      <c r="I88" s="337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547" t="s">
        <v>172</v>
      </c>
      <c r="Q88" s="354"/>
      <c r="R88" s="354"/>
      <c r="S88" s="354"/>
      <c r="T88" s="355"/>
      <c r="U88" s="34"/>
      <c r="V88" s="34"/>
      <c r="W88" s="35" t="s">
        <v>69</v>
      </c>
      <c r="X88" s="338">
        <v>0</v>
      </c>
      <c r="Y88" s="339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173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idden="1" x14ac:dyDescent="0.2">
      <c r="A89" s="362"/>
      <c r="B89" s="34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63"/>
      <c r="P89" s="348" t="s">
        <v>72</v>
      </c>
      <c r="Q89" s="349"/>
      <c r="R89" s="349"/>
      <c r="S89" s="349"/>
      <c r="T89" s="349"/>
      <c r="U89" s="349"/>
      <c r="V89" s="350"/>
      <c r="W89" s="37" t="s">
        <v>69</v>
      </c>
      <c r="X89" s="340">
        <f>IFERROR(SUM(X88:X88),"0")</f>
        <v>0</v>
      </c>
      <c r="Y89" s="340">
        <f>IFERROR(SUM(Y88:Y88),"0")</f>
        <v>0</v>
      </c>
      <c r="Z89" s="340">
        <f>IFERROR(IF(Z88="",0,Z88),"0")</f>
        <v>0</v>
      </c>
      <c r="AA89" s="341"/>
      <c r="AB89" s="341"/>
      <c r="AC89" s="341"/>
    </row>
    <row r="90" spans="1:68" hidden="1" x14ac:dyDescent="0.2">
      <c r="A90" s="343"/>
      <c r="B90" s="343"/>
      <c r="C90" s="343"/>
      <c r="D90" s="343"/>
      <c r="E90" s="343"/>
      <c r="F90" s="343"/>
      <c r="G90" s="343"/>
      <c r="H90" s="343"/>
      <c r="I90" s="343"/>
      <c r="J90" s="343"/>
      <c r="K90" s="343"/>
      <c r="L90" s="343"/>
      <c r="M90" s="343"/>
      <c r="N90" s="343"/>
      <c r="O90" s="363"/>
      <c r="P90" s="348" t="s">
        <v>72</v>
      </c>
      <c r="Q90" s="349"/>
      <c r="R90" s="349"/>
      <c r="S90" s="349"/>
      <c r="T90" s="349"/>
      <c r="U90" s="349"/>
      <c r="V90" s="350"/>
      <c r="W90" s="37" t="s">
        <v>73</v>
      </c>
      <c r="X90" s="340">
        <f>IFERROR(SUMPRODUCT(X88:X88*H88:H88),"0")</f>
        <v>0</v>
      </c>
      <c r="Y90" s="340">
        <f>IFERROR(SUMPRODUCT(Y88:Y88*H88:H88),"0")</f>
        <v>0</v>
      </c>
      <c r="Z90" s="37"/>
      <c r="AA90" s="341"/>
      <c r="AB90" s="341"/>
      <c r="AC90" s="341"/>
    </row>
    <row r="91" spans="1:68" ht="16.5" hidden="1" customHeight="1" x14ac:dyDescent="0.25">
      <c r="A91" s="342" t="s">
        <v>174</v>
      </c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  <c r="T91" s="343"/>
      <c r="U91" s="343"/>
      <c r="V91" s="343"/>
      <c r="W91" s="343"/>
      <c r="X91" s="343"/>
      <c r="Y91" s="343"/>
      <c r="Z91" s="343"/>
      <c r="AA91" s="333"/>
      <c r="AB91" s="333"/>
      <c r="AC91" s="333"/>
    </row>
    <row r="92" spans="1:68" ht="14.25" hidden="1" customHeight="1" x14ac:dyDescent="0.25">
      <c r="A92" s="366" t="s">
        <v>175</v>
      </c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343"/>
      <c r="Z92" s="343"/>
      <c r="AA92" s="334"/>
      <c r="AB92" s="334"/>
      <c r="AC92" s="334"/>
    </row>
    <row r="93" spans="1:68" ht="27" customHeight="1" x14ac:dyDescent="0.25">
      <c r="A93" s="54" t="s">
        <v>176</v>
      </c>
      <c r="B93" s="54" t="s">
        <v>177</v>
      </c>
      <c r="C93" s="31">
        <v>4301131041</v>
      </c>
      <c r="D93" s="346">
        <v>4607111034120</v>
      </c>
      <c r="E93" s="347"/>
      <c r="F93" s="337">
        <v>0.3</v>
      </c>
      <c r="G93" s="32">
        <v>12</v>
      </c>
      <c r="H93" s="337">
        <v>3.6</v>
      </c>
      <c r="I93" s="337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01" t="s">
        <v>178</v>
      </c>
      <c r="Q93" s="354"/>
      <c r="R93" s="354"/>
      <c r="S93" s="354"/>
      <c r="T93" s="355"/>
      <c r="U93" s="34"/>
      <c r="V93" s="34"/>
      <c r="W93" s="35" t="s">
        <v>69</v>
      </c>
      <c r="X93" s="338">
        <v>14</v>
      </c>
      <c r="Y93" s="339">
        <f>IFERROR(IF(X93="","",X93),"")</f>
        <v>14</v>
      </c>
      <c r="Z93" s="36">
        <f>IFERROR(IF(X93="","",X93*0.01788),"")</f>
        <v>0.25031999999999999</v>
      </c>
      <c r="AA93" s="56"/>
      <c r="AB93" s="57"/>
      <c r="AC93" s="132" t="s">
        <v>179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180</v>
      </c>
      <c r="B94" s="54" t="s">
        <v>181</v>
      </c>
      <c r="C94" s="31">
        <v>4301131021</v>
      </c>
      <c r="D94" s="346">
        <v>4607111034137</v>
      </c>
      <c r="E94" s="347"/>
      <c r="F94" s="337">
        <v>0.3</v>
      </c>
      <c r="G94" s="32">
        <v>12</v>
      </c>
      <c r="H94" s="337">
        <v>3.6</v>
      </c>
      <c r="I94" s="337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54"/>
      <c r="R94" s="354"/>
      <c r="S94" s="354"/>
      <c r="T94" s="355"/>
      <c r="U94" s="34"/>
      <c r="V94" s="34"/>
      <c r="W94" s="35" t="s">
        <v>69</v>
      </c>
      <c r="X94" s="338">
        <v>14</v>
      </c>
      <c r="Y94" s="339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182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62"/>
      <c r="B95" s="343"/>
      <c r="C95" s="343"/>
      <c r="D95" s="343"/>
      <c r="E95" s="343"/>
      <c r="F95" s="343"/>
      <c r="G95" s="343"/>
      <c r="H95" s="343"/>
      <c r="I95" s="343"/>
      <c r="J95" s="343"/>
      <c r="K95" s="343"/>
      <c r="L95" s="343"/>
      <c r="M95" s="343"/>
      <c r="N95" s="343"/>
      <c r="O95" s="363"/>
      <c r="P95" s="348" t="s">
        <v>72</v>
      </c>
      <c r="Q95" s="349"/>
      <c r="R95" s="349"/>
      <c r="S95" s="349"/>
      <c r="T95" s="349"/>
      <c r="U95" s="349"/>
      <c r="V95" s="350"/>
      <c r="W95" s="37" t="s">
        <v>69</v>
      </c>
      <c r="X95" s="340">
        <f>IFERROR(SUM(X93:X94),"0")</f>
        <v>28</v>
      </c>
      <c r="Y95" s="340">
        <f>IFERROR(SUM(Y93:Y94),"0")</f>
        <v>28</v>
      </c>
      <c r="Z95" s="340">
        <f>IFERROR(IF(Z93="",0,Z93),"0")+IFERROR(IF(Z94="",0,Z94),"0")</f>
        <v>0.50063999999999997</v>
      </c>
      <c r="AA95" s="341"/>
      <c r="AB95" s="341"/>
      <c r="AC95" s="341"/>
    </row>
    <row r="96" spans="1:68" x14ac:dyDescent="0.2">
      <c r="A96" s="343"/>
      <c r="B96" s="343"/>
      <c r="C96" s="343"/>
      <c r="D96" s="343"/>
      <c r="E96" s="343"/>
      <c r="F96" s="343"/>
      <c r="G96" s="343"/>
      <c r="H96" s="343"/>
      <c r="I96" s="343"/>
      <c r="J96" s="343"/>
      <c r="K96" s="343"/>
      <c r="L96" s="343"/>
      <c r="M96" s="343"/>
      <c r="N96" s="343"/>
      <c r="O96" s="363"/>
      <c r="P96" s="348" t="s">
        <v>72</v>
      </c>
      <c r="Q96" s="349"/>
      <c r="R96" s="349"/>
      <c r="S96" s="349"/>
      <c r="T96" s="349"/>
      <c r="U96" s="349"/>
      <c r="V96" s="350"/>
      <c r="W96" s="37" t="s">
        <v>73</v>
      </c>
      <c r="X96" s="340">
        <f>IFERROR(SUMPRODUCT(X93:X94*H93:H94),"0")</f>
        <v>100.8</v>
      </c>
      <c r="Y96" s="340">
        <f>IFERROR(SUMPRODUCT(Y93:Y94*H93:H94),"0")</f>
        <v>100.8</v>
      </c>
      <c r="Z96" s="37"/>
      <c r="AA96" s="341"/>
      <c r="AB96" s="341"/>
      <c r="AC96" s="341"/>
    </row>
    <row r="97" spans="1:68" ht="16.5" hidden="1" customHeight="1" x14ac:dyDescent="0.25">
      <c r="A97" s="342" t="s">
        <v>183</v>
      </c>
      <c r="B97" s="343"/>
      <c r="C97" s="343"/>
      <c r="D97" s="343"/>
      <c r="E97" s="343"/>
      <c r="F97" s="343"/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  <c r="T97" s="343"/>
      <c r="U97" s="343"/>
      <c r="V97" s="343"/>
      <c r="W97" s="343"/>
      <c r="X97" s="343"/>
      <c r="Y97" s="343"/>
      <c r="Z97" s="343"/>
      <c r="AA97" s="333"/>
      <c r="AB97" s="333"/>
      <c r="AC97" s="333"/>
    </row>
    <row r="98" spans="1:68" ht="14.25" hidden="1" customHeight="1" x14ac:dyDescent="0.25">
      <c r="A98" s="366" t="s">
        <v>147</v>
      </c>
      <c r="B98" s="343"/>
      <c r="C98" s="343"/>
      <c r="D98" s="343"/>
      <c r="E98" s="343"/>
      <c r="F98" s="343"/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  <c r="T98" s="343"/>
      <c r="U98" s="343"/>
      <c r="V98" s="343"/>
      <c r="W98" s="343"/>
      <c r="X98" s="343"/>
      <c r="Y98" s="343"/>
      <c r="Z98" s="343"/>
      <c r="AA98" s="334"/>
      <c r="AB98" s="334"/>
      <c r="AC98" s="334"/>
    </row>
    <row r="99" spans="1:68" ht="27" hidden="1" customHeight="1" x14ac:dyDescent="0.25">
      <c r="A99" s="54" t="s">
        <v>184</v>
      </c>
      <c r="B99" s="54" t="s">
        <v>185</v>
      </c>
      <c r="C99" s="31">
        <v>4301135569</v>
      </c>
      <c r="D99" s="346">
        <v>4607111033628</v>
      </c>
      <c r="E99" s="347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7" t="s">
        <v>186</v>
      </c>
      <c r="Q99" s="354"/>
      <c r="R99" s="354"/>
      <c r="S99" s="354"/>
      <c r="T99" s="355"/>
      <c r="U99" s="34"/>
      <c r="V99" s="34"/>
      <c r="W99" s="35" t="s">
        <v>69</v>
      </c>
      <c r="X99" s="338">
        <v>0</v>
      </c>
      <c r="Y99" s="339">
        <f t="shared" ref="Y99:Y104" si="6">IFERROR(IF(X99="","",X99),"")</f>
        <v>0</v>
      </c>
      <c r="Z99" s="36">
        <f t="shared" ref="Z99:Z104" si="7">IFERROR(IF(X99="","",X99*0.01788),"")</f>
        <v>0</v>
      </c>
      <c r="AA99" s="56"/>
      <c r="AB99" s="57"/>
      <c r="AC99" s="136" t="s">
        <v>173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0</v>
      </c>
      <c r="BN99" s="67">
        <f t="shared" ref="BN99:BN104" si="9">IFERROR(Y99*I99,"0")</f>
        <v>0</v>
      </c>
      <c r="BO99" s="67">
        <f t="shared" ref="BO99:BO104" si="10">IFERROR(X99/J99,"0")</f>
        <v>0</v>
      </c>
      <c r="BP99" s="67">
        <f t="shared" ref="BP99:BP104" si="11">IFERROR(Y99/J99,"0")</f>
        <v>0</v>
      </c>
    </row>
    <row r="100" spans="1:68" ht="27" customHeight="1" x14ac:dyDescent="0.25">
      <c r="A100" s="54" t="s">
        <v>187</v>
      </c>
      <c r="B100" s="54" t="s">
        <v>188</v>
      </c>
      <c r="C100" s="31">
        <v>4301135565</v>
      </c>
      <c r="D100" s="346">
        <v>4607111033451</v>
      </c>
      <c r="E100" s="347"/>
      <c r="F100" s="337">
        <v>0.3</v>
      </c>
      <c r="G100" s="32">
        <v>12</v>
      </c>
      <c r="H100" s="337">
        <v>3.6</v>
      </c>
      <c r="I100" s="337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54"/>
      <c r="R100" s="354"/>
      <c r="S100" s="354"/>
      <c r="T100" s="355"/>
      <c r="U100" s="34"/>
      <c r="V100" s="34"/>
      <c r="W100" s="35" t="s">
        <v>69</v>
      </c>
      <c r="X100" s="338">
        <v>14</v>
      </c>
      <c r="Y100" s="339">
        <f t="shared" si="6"/>
        <v>14</v>
      </c>
      <c r="Z100" s="36">
        <f t="shared" si="7"/>
        <v>0.25031999999999999</v>
      </c>
      <c r="AA100" s="56"/>
      <c r="AB100" s="57"/>
      <c r="AC100" s="138" t="s">
        <v>173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60.250400000000006</v>
      </c>
      <c r="BN100" s="67">
        <f t="shared" si="9"/>
        <v>60.250400000000006</v>
      </c>
      <c r="BO100" s="67">
        <f t="shared" si="10"/>
        <v>0.2</v>
      </c>
      <c r="BP100" s="67">
        <f t="shared" si="11"/>
        <v>0.2</v>
      </c>
    </row>
    <row r="101" spans="1:68" ht="27" hidden="1" customHeight="1" x14ac:dyDescent="0.25">
      <c r="A101" s="54" t="s">
        <v>189</v>
      </c>
      <c r="B101" s="54" t="s">
        <v>190</v>
      </c>
      <c r="C101" s="31">
        <v>4301135575</v>
      </c>
      <c r="D101" s="346">
        <v>4607111035141</v>
      </c>
      <c r="E101" s="347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5" t="s">
        <v>191</v>
      </c>
      <c r="Q101" s="354"/>
      <c r="R101" s="354"/>
      <c r="S101" s="354"/>
      <c r="T101" s="355"/>
      <c r="U101" s="34"/>
      <c r="V101" s="34"/>
      <c r="W101" s="35" t="s">
        <v>69</v>
      </c>
      <c r="X101" s="338">
        <v>0</v>
      </c>
      <c r="Y101" s="339">
        <f t="shared" si="6"/>
        <v>0</v>
      </c>
      <c r="Z101" s="36">
        <f t="shared" si="7"/>
        <v>0</v>
      </c>
      <c r="AA101" s="56"/>
      <c r="AB101" s="57"/>
      <c r="AC101" s="140" t="s">
        <v>192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4301135578</v>
      </c>
      <c r="D102" s="346">
        <v>4607111033444</v>
      </c>
      <c r="E102" s="347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4"/>
      <c r="R102" s="354"/>
      <c r="S102" s="354"/>
      <c r="T102" s="355"/>
      <c r="U102" s="34"/>
      <c r="V102" s="34"/>
      <c r="W102" s="35" t="s">
        <v>69</v>
      </c>
      <c r="X102" s="338">
        <v>42</v>
      </c>
      <c r="Y102" s="339">
        <f t="shared" si="6"/>
        <v>42</v>
      </c>
      <c r="Z102" s="36">
        <f t="shared" si="7"/>
        <v>0.75095999999999996</v>
      </c>
      <c r="AA102" s="56"/>
      <c r="AB102" s="57"/>
      <c r="AC102" s="142" t="s">
        <v>173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180.75120000000001</v>
      </c>
      <c r="BN102" s="67">
        <f t="shared" si="9"/>
        <v>180.75120000000001</v>
      </c>
      <c r="BO102" s="67">
        <f t="shared" si="10"/>
        <v>0.6</v>
      </c>
      <c r="BP102" s="67">
        <f t="shared" si="11"/>
        <v>0.6</v>
      </c>
    </row>
    <row r="103" spans="1:68" ht="27" customHeight="1" x14ac:dyDescent="0.25">
      <c r="A103" s="54" t="s">
        <v>195</v>
      </c>
      <c r="B103" s="54" t="s">
        <v>196</v>
      </c>
      <c r="C103" s="31">
        <v>4301135290</v>
      </c>
      <c r="D103" s="346">
        <v>4607111035028</v>
      </c>
      <c r="E103" s="347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39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54"/>
      <c r="R103" s="354"/>
      <c r="S103" s="354"/>
      <c r="T103" s="355"/>
      <c r="U103" s="34"/>
      <c r="V103" s="34"/>
      <c r="W103" s="35" t="s">
        <v>69</v>
      </c>
      <c r="X103" s="338">
        <v>14</v>
      </c>
      <c r="Y103" s="339">
        <f t="shared" si="6"/>
        <v>14</v>
      </c>
      <c r="Z103" s="36">
        <f t="shared" si="7"/>
        <v>0.25031999999999999</v>
      </c>
      <c r="AA103" s="56"/>
      <c r="AB103" s="57"/>
      <c r="AC103" s="144" t="s">
        <v>192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62.283200000000008</v>
      </c>
      <c r="BN103" s="67">
        <f t="shared" si="9"/>
        <v>62.283200000000008</v>
      </c>
      <c r="BO103" s="67">
        <f t="shared" si="10"/>
        <v>0.2</v>
      </c>
      <c r="BP103" s="67">
        <f t="shared" si="11"/>
        <v>0.2</v>
      </c>
    </row>
    <row r="104" spans="1:68" ht="27" customHeight="1" x14ac:dyDescent="0.25">
      <c r="A104" s="54" t="s">
        <v>197</v>
      </c>
      <c r="B104" s="54" t="s">
        <v>198</v>
      </c>
      <c r="C104" s="31">
        <v>4301135285</v>
      </c>
      <c r="D104" s="346">
        <v>4607111036407</v>
      </c>
      <c r="E104" s="347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54"/>
      <c r="R104" s="354"/>
      <c r="S104" s="354"/>
      <c r="T104" s="355"/>
      <c r="U104" s="34"/>
      <c r="V104" s="34"/>
      <c r="W104" s="35" t="s">
        <v>69</v>
      </c>
      <c r="X104" s="338">
        <v>14</v>
      </c>
      <c r="Y104" s="339">
        <f t="shared" si="6"/>
        <v>14</v>
      </c>
      <c r="Z104" s="36">
        <f t="shared" si="7"/>
        <v>0.25031999999999999</v>
      </c>
      <c r="AA104" s="56"/>
      <c r="AB104" s="57"/>
      <c r="AC104" s="146" t="s">
        <v>199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63.408800000000006</v>
      </c>
      <c r="BN104" s="67">
        <f t="shared" si="9"/>
        <v>63.408800000000006</v>
      </c>
      <c r="BO104" s="67">
        <f t="shared" si="10"/>
        <v>0.2</v>
      </c>
      <c r="BP104" s="67">
        <f t="shared" si="11"/>
        <v>0.2</v>
      </c>
    </row>
    <row r="105" spans="1:68" x14ac:dyDescent="0.2">
      <c r="A105" s="362"/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63"/>
      <c r="P105" s="348" t="s">
        <v>72</v>
      </c>
      <c r="Q105" s="349"/>
      <c r="R105" s="349"/>
      <c r="S105" s="349"/>
      <c r="T105" s="349"/>
      <c r="U105" s="349"/>
      <c r="V105" s="350"/>
      <c r="W105" s="37" t="s">
        <v>69</v>
      </c>
      <c r="X105" s="340">
        <f>IFERROR(SUM(X99:X104),"0")</f>
        <v>84</v>
      </c>
      <c r="Y105" s="340">
        <f>IFERROR(SUM(Y99:Y104),"0")</f>
        <v>84</v>
      </c>
      <c r="Z105" s="340">
        <f>IFERROR(IF(Z99="",0,Z99),"0")+IFERROR(IF(Z100="",0,Z100),"0")+IFERROR(IF(Z101="",0,Z101),"0")+IFERROR(IF(Z102="",0,Z102),"0")+IFERROR(IF(Z103="",0,Z103),"0")+IFERROR(IF(Z104="",0,Z104),"0")</f>
        <v>1.5019199999999997</v>
      </c>
      <c r="AA105" s="341"/>
      <c r="AB105" s="341"/>
      <c r="AC105" s="341"/>
    </row>
    <row r="106" spans="1:68" x14ac:dyDescent="0.2">
      <c r="A106" s="343"/>
      <c r="B106" s="343"/>
      <c r="C106" s="343"/>
      <c r="D106" s="343"/>
      <c r="E106" s="343"/>
      <c r="F106" s="343"/>
      <c r="G106" s="343"/>
      <c r="H106" s="343"/>
      <c r="I106" s="343"/>
      <c r="J106" s="343"/>
      <c r="K106" s="343"/>
      <c r="L106" s="343"/>
      <c r="M106" s="343"/>
      <c r="N106" s="343"/>
      <c r="O106" s="363"/>
      <c r="P106" s="348" t="s">
        <v>72</v>
      </c>
      <c r="Q106" s="349"/>
      <c r="R106" s="349"/>
      <c r="S106" s="349"/>
      <c r="T106" s="349"/>
      <c r="U106" s="349"/>
      <c r="V106" s="350"/>
      <c r="W106" s="37" t="s">
        <v>73</v>
      </c>
      <c r="X106" s="340">
        <f>IFERROR(SUMPRODUCT(X99:X104*H99:H104),"0")</f>
        <v>314.16000000000003</v>
      </c>
      <c r="Y106" s="340">
        <f>IFERROR(SUMPRODUCT(Y99:Y104*H99:H104),"0")</f>
        <v>314.16000000000003</v>
      </c>
      <c r="Z106" s="37"/>
      <c r="AA106" s="341"/>
      <c r="AB106" s="341"/>
      <c r="AC106" s="341"/>
    </row>
    <row r="107" spans="1:68" ht="16.5" hidden="1" customHeight="1" x14ac:dyDescent="0.25">
      <c r="A107" s="342" t="s">
        <v>200</v>
      </c>
      <c r="B107" s="343"/>
      <c r="C107" s="343"/>
      <c r="D107" s="343"/>
      <c r="E107" s="343"/>
      <c r="F107" s="343"/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  <c r="T107" s="343"/>
      <c r="U107" s="343"/>
      <c r="V107" s="343"/>
      <c r="W107" s="343"/>
      <c r="X107" s="343"/>
      <c r="Y107" s="343"/>
      <c r="Z107" s="343"/>
      <c r="AA107" s="333"/>
      <c r="AB107" s="333"/>
      <c r="AC107" s="333"/>
    </row>
    <row r="108" spans="1:68" ht="14.25" hidden="1" customHeight="1" x14ac:dyDescent="0.25">
      <c r="A108" s="366" t="s">
        <v>141</v>
      </c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  <c r="T108" s="343"/>
      <c r="U108" s="343"/>
      <c r="V108" s="343"/>
      <c r="W108" s="343"/>
      <c r="X108" s="343"/>
      <c r="Y108" s="343"/>
      <c r="Z108" s="343"/>
      <c r="AA108" s="334"/>
      <c r="AB108" s="334"/>
      <c r="AC108" s="334"/>
    </row>
    <row r="109" spans="1:68" ht="27" hidden="1" customHeight="1" x14ac:dyDescent="0.25">
      <c r="A109" s="54" t="s">
        <v>201</v>
      </c>
      <c r="B109" s="54" t="s">
        <v>202</v>
      </c>
      <c r="C109" s="31">
        <v>4301136042</v>
      </c>
      <c r="D109" s="346">
        <v>4607025784012</v>
      </c>
      <c r="E109" s="347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54"/>
      <c r="R109" s="354"/>
      <c r="S109" s="354"/>
      <c r="T109" s="355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203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204</v>
      </c>
      <c r="B110" s="54" t="s">
        <v>205</v>
      </c>
      <c r="C110" s="31">
        <v>4301136040</v>
      </c>
      <c r="D110" s="346">
        <v>4607025784319</v>
      </c>
      <c r="E110" s="347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3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54"/>
      <c r="R110" s="354"/>
      <c r="S110" s="354"/>
      <c r="T110" s="355"/>
      <c r="U110" s="34"/>
      <c r="V110" s="34"/>
      <c r="W110" s="35" t="s">
        <v>69</v>
      </c>
      <c r="X110" s="338">
        <v>0</v>
      </c>
      <c r="Y110" s="33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206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hidden="1" customHeight="1" x14ac:dyDescent="0.25">
      <c r="A111" s="54" t="s">
        <v>207</v>
      </c>
      <c r="B111" s="54" t="s">
        <v>208</v>
      </c>
      <c r="C111" s="31">
        <v>4301136039</v>
      </c>
      <c r="D111" s="346">
        <v>4607111035370</v>
      </c>
      <c r="E111" s="347"/>
      <c r="F111" s="337">
        <v>0.14000000000000001</v>
      </c>
      <c r="G111" s="32">
        <v>22</v>
      </c>
      <c r="H111" s="337">
        <v>3.08</v>
      </c>
      <c r="I111" s="337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0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54"/>
      <c r="R111" s="354"/>
      <c r="S111" s="354"/>
      <c r="T111" s="355"/>
      <c r="U111" s="34"/>
      <c r="V111" s="34"/>
      <c r="W111" s="35" t="s">
        <v>69</v>
      </c>
      <c r="X111" s="338">
        <v>0</v>
      </c>
      <c r="Y111" s="339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209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62"/>
      <c r="B112" s="343"/>
      <c r="C112" s="343"/>
      <c r="D112" s="343"/>
      <c r="E112" s="343"/>
      <c r="F112" s="343"/>
      <c r="G112" s="343"/>
      <c r="H112" s="343"/>
      <c r="I112" s="343"/>
      <c r="J112" s="343"/>
      <c r="K112" s="343"/>
      <c r="L112" s="343"/>
      <c r="M112" s="343"/>
      <c r="N112" s="343"/>
      <c r="O112" s="363"/>
      <c r="P112" s="348" t="s">
        <v>72</v>
      </c>
      <c r="Q112" s="349"/>
      <c r="R112" s="349"/>
      <c r="S112" s="349"/>
      <c r="T112" s="349"/>
      <c r="U112" s="349"/>
      <c r="V112" s="350"/>
      <c r="W112" s="37" t="s">
        <v>69</v>
      </c>
      <c r="X112" s="340">
        <f>IFERROR(SUM(X109:X111),"0")</f>
        <v>0</v>
      </c>
      <c r="Y112" s="340">
        <f>IFERROR(SUM(Y109:Y111),"0")</f>
        <v>0</v>
      </c>
      <c r="Z112" s="340">
        <f>IFERROR(IF(Z109="",0,Z109),"0")+IFERROR(IF(Z110="",0,Z110),"0")+IFERROR(IF(Z111="",0,Z111),"0")</f>
        <v>0</v>
      </c>
      <c r="AA112" s="341"/>
      <c r="AB112" s="341"/>
      <c r="AC112" s="341"/>
    </row>
    <row r="113" spans="1:68" hidden="1" x14ac:dyDescent="0.2">
      <c r="A113" s="343"/>
      <c r="B113" s="343"/>
      <c r="C113" s="343"/>
      <c r="D113" s="343"/>
      <c r="E113" s="343"/>
      <c r="F113" s="343"/>
      <c r="G113" s="343"/>
      <c r="H113" s="343"/>
      <c r="I113" s="343"/>
      <c r="J113" s="343"/>
      <c r="K113" s="343"/>
      <c r="L113" s="343"/>
      <c r="M113" s="343"/>
      <c r="N113" s="343"/>
      <c r="O113" s="363"/>
      <c r="P113" s="348" t="s">
        <v>72</v>
      </c>
      <c r="Q113" s="349"/>
      <c r="R113" s="349"/>
      <c r="S113" s="349"/>
      <c r="T113" s="349"/>
      <c r="U113" s="349"/>
      <c r="V113" s="350"/>
      <c r="W113" s="37" t="s">
        <v>73</v>
      </c>
      <c r="X113" s="340">
        <f>IFERROR(SUMPRODUCT(X109:X111*H109:H111),"0")</f>
        <v>0</v>
      </c>
      <c r="Y113" s="340">
        <f>IFERROR(SUMPRODUCT(Y109:Y111*H109:H111),"0")</f>
        <v>0</v>
      </c>
      <c r="Z113" s="37"/>
      <c r="AA113" s="341"/>
      <c r="AB113" s="341"/>
      <c r="AC113" s="341"/>
    </row>
    <row r="114" spans="1:68" ht="16.5" hidden="1" customHeight="1" x14ac:dyDescent="0.25">
      <c r="A114" s="342" t="s">
        <v>210</v>
      </c>
      <c r="B114" s="343"/>
      <c r="C114" s="343"/>
      <c r="D114" s="343"/>
      <c r="E114" s="343"/>
      <c r="F114" s="343"/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  <c r="T114" s="343"/>
      <c r="U114" s="343"/>
      <c r="V114" s="343"/>
      <c r="W114" s="343"/>
      <c r="X114" s="343"/>
      <c r="Y114" s="343"/>
      <c r="Z114" s="343"/>
      <c r="AA114" s="333"/>
      <c r="AB114" s="333"/>
      <c r="AC114" s="333"/>
    </row>
    <row r="115" spans="1:68" ht="14.25" hidden="1" customHeight="1" x14ac:dyDescent="0.25">
      <c r="A115" s="366" t="s">
        <v>63</v>
      </c>
      <c r="B115" s="343"/>
      <c r="C115" s="343"/>
      <c r="D115" s="343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3"/>
      <c r="V115" s="343"/>
      <c r="W115" s="343"/>
      <c r="X115" s="343"/>
      <c r="Y115" s="343"/>
      <c r="Z115" s="343"/>
      <c r="AA115" s="334"/>
      <c r="AB115" s="334"/>
      <c r="AC115" s="334"/>
    </row>
    <row r="116" spans="1:68" ht="27" customHeight="1" x14ac:dyDescent="0.25">
      <c r="A116" s="54" t="s">
        <v>211</v>
      </c>
      <c r="B116" s="54" t="s">
        <v>212</v>
      </c>
      <c r="C116" s="31">
        <v>4301071051</v>
      </c>
      <c r="D116" s="346">
        <v>4607111039262</v>
      </c>
      <c r="E116" s="347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4"/>
      <c r="R116" s="354"/>
      <c r="S116" s="354"/>
      <c r="T116" s="355"/>
      <c r="U116" s="34"/>
      <c r="V116" s="34"/>
      <c r="W116" s="35" t="s">
        <v>69</v>
      </c>
      <c r="X116" s="338">
        <v>12</v>
      </c>
      <c r="Y116" s="339">
        <f>IFERROR(IF(X116="","",X116),"")</f>
        <v>12</v>
      </c>
      <c r="Z116" s="36">
        <f>IFERROR(IF(X116="","",X116*0.0155),"")</f>
        <v>0.186</v>
      </c>
      <c r="AA116" s="56"/>
      <c r="AB116" s="57"/>
      <c r="AC116" s="154" t="s">
        <v>166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80.635199999999998</v>
      </c>
      <c r="BN116" s="67">
        <f>IFERROR(Y116*I116,"0")</f>
        <v>80.635199999999998</v>
      </c>
      <c r="BO116" s="67">
        <f>IFERROR(X116/J116,"0")</f>
        <v>0.14285714285714285</v>
      </c>
      <c r="BP116" s="67">
        <f>IFERROR(Y116/J116,"0")</f>
        <v>0.14285714285714285</v>
      </c>
    </row>
    <row r="117" spans="1:68" ht="27" hidden="1" customHeight="1" x14ac:dyDescent="0.25">
      <c r="A117" s="54" t="s">
        <v>213</v>
      </c>
      <c r="B117" s="54" t="s">
        <v>214</v>
      </c>
      <c r="C117" s="31">
        <v>4301070976</v>
      </c>
      <c r="D117" s="346">
        <v>4607111034144</v>
      </c>
      <c r="E117" s="347"/>
      <c r="F117" s="337">
        <v>0.9</v>
      </c>
      <c r="G117" s="32">
        <v>8</v>
      </c>
      <c r="H117" s="337">
        <v>7.2</v>
      </c>
      <c r="I117" s="337">
        <v>7.4859999999999998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54"/>
      <c r="R117" s="354"/>
      <c r="S117" s="354"/>
      <c r="T117" s="355"/>
      <c r="U117" s="34"/>
      <c r="V117" s="34"/>
      <c r="W117" s="35" t="s">
        <v>69</v>
      </c>
      <c r="X117" s="338">
        <v>0</v>
      </c>
      <c r="Y117" s="339">
        <f>IFERROR(IF(X117="","",X117),"")</f>
        <v>0</v>
      </c>
      <c r="Z117" s="36">
        <f>IFERROR(IF(X117="","",X117*0.0155),"")</f>
        <v>0</v>
      </c>
      <c r="AA117" s="56"/>
      <c r="AB117" s="57"/>
      <c r="AC117" s="156" t="s">
        <v>166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hidden="1" customHeight="1" x14ac:dyDescent="0.25">
      <c r="A118" s="54" t="s">
        <v>215</v>
      </c>
      <c r="B118" s="54" t="s">
        <v>216</v>
      </c>
      <c r="C118" s="31">
        <v>4301071038</v>
      </c>
      <c r="D118" s="346">
        <v>4607111039248</v>
      </c>
      <c r="E118" s="347"/>
      <c r="F118" s="337">
        <v>0.7</v>
      </c>
      <c r="G118" s="32">
        <v>10</v>
      </c>
      <c r="H118" s="337">
        <v>7</v>
      </c>
      <c r="I118" s="337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54"/>
      <c r="R118" s="354"/>
      <c r="S118" s="354"/>
      <c r="T118" s="355"/>
      <c r="U118" s="34"/>
      <c r="V118" s="34"/>
      <c r="W118" s="35" t="s">
        <v>69</v>
      </c>
      <c r="X118" s="338">
        <v>0</v>
      </c>
      <c r="Y118" s="339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166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hidden="1" customHeight="1" x14ac:dyDescent="0.25">
      <c r="A119" s="54" t="s">
        <v>217</v>
      </c>
      <c r="B119" s="54" t="s">
        <v>218</v>
      </c>
      <c r="C119" s="31">
        <v>4301071049</v>
      </c>
      <c r="D119" s="346">
        <v>4607111039293</v>
      </c>
      <c r="E119" s="347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4"/>
      <c r="R119" s="354"/>
      <c r="S119" s="354"/>
      <c r="T119" s="355"/>
      <c r="U119" s="34"/>
      <c r="V119" s="34"/>
      <c r="W119" s="35" t="s">
        <v>69</v>
      </c>
      <c r="X119" s="338">
        <v>0</v>
      </c>
      <c r="Y119" s="339">
        <f>IFERROR(IF(X119="","",X119),"")</f>
        <v>0</v>
      </c>
      <c r="Z119" s="36">
        <f>IFERROR(IF(X119="","",X119*0.0155),"")</f>
        <v>0</v>
      </c>
      <c r="AA119" s="56"/>
      <c r="AB119" s="57"/>
      <c r="AC119" s="160" t="s">
        <v>166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219</v>
      </c>
      <c r="B120" s="54" t="s">
        <v>220</v>
      </c>
      <c r="C120" s="31">
        <v>4301071039</v>
      </c>
      <c r="D120" s="346">
        <v>4607111039279</v>
      </c>
      <c r="E120" s="347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4"/>
      <c r="R120" s="354"/>
      <c r="S120" s="354"/>
      <c r="T120" s="355"/>
      <c r="U120" s="34"/>
      <c r="V120" s="34"/>
      <c r="W120" s="35" t="s">
        <v>69</v>
      </c>
      <c r="X120" s="338">
        <v>36</v>
      </c>
      <c r="Y120" s="339">
        <f>IFERROR(IF(X120="","",X120),"")</f>
        <v>36</v>
      </c>
      <c r="Z120" s="36">
        <f>IFERROR(IF(X120="","",X120*0.0155),"")</f>
        <v>0.55800000000000005</v>
      </c>
      <c r="AA120" s="56"/>
      <c r="AB120" s="57"/>
      <c r="AC120" s="162" t="s">
        <v>166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262.8</v>
      </c>
      <c r="BN120" s="67">
        <f>IFERROR(Y120*I120,"0")</f>
        <v>262.8</v>
      </c>
      <c r="BO120" s="67">
        <f>IFERROR(X120/J120,"0")</f>
        <v>0.42857142857142855</v>
      </c>
      <c r="BP120" s="67">
        <f>IFERROR(Y120/J120,"0")</f>
        <v>0.42857142857142855</v>
      </c>
    </row>
    <row r="121" spans="1:68" x14ac:dyDescent="0.2">
      <c r="A121" s="362"/>
      <c r="B121" s="343"/>
      <c r="C121" s="343"/>
      <c r="D121" s="343"/>
      <c r="E121" s="343"/>
      <c r="F121" s="343"/>
      <c r="G121" s="343"/>
      <c r="H121" s="343"/>
      <c r="I121" s="343"/>
      <c r="J121" s="343"/>
      <c r="K121" s="343"/>
      <c r="L121" s="343"/>
      <c r="M121" s="343"/>
      <c r="N121" s="343"/>
      <c r="O121" s="363"/>
      <c r="P121" s="348" t="s">
        <v>72</v>
      </c>
      <c r="Q121" s="349"/>
      <c r="R121" s="349"/>
      <c r="S121" s="349"/>
      <c r="T121" s="349"/>
      <c r="U121" s="349"/>
      <c r="V121" s="350"/>
      <c r="W121" s="37" t="s">
        <v>69</v>
      </c>
      <c r="X121" s="340">
        <f>IFERROR(SUM(X116:X120),"0")</f>
        <v>48</v>
      </c>
      <c r="Y121" s="340">
        <f>IFERROR(SUM(Y116:Y120),"0")</f>
        <v>48</v>
      </c>
      <c r="Z121" s="340">
        <f>IFERROR(IF(Z116="",0,Z116),"0")+IFERROR(IF(Z117="",0,Z117),"0")+IFERROR(IF(Z118="",0,Z118),"0")+IFERROR(IF(Z119="",0,Z119),"0")+IFERROR(IF(Z120="",0,Z120),"0")</f>
        <v>0.74399999999999999</v>
      </c>
      <c r="AA121" s="341"/>
      <c r="AB121" s="341"/>
      <c r="AC121" s="341"/>
    </row>
    <row r="122" spans="1:68" x14ac:dyDescent="0.2">
      <c r="A122" s="343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63"/>
      <c r="P122" s="348" t="s">
        <v>72</v>
      </c>
      <c r="Q122" s="349"/>
      <c r="R122" s="349"/>
      <c r="S122" s="349"/>
      <c r="T122" s="349"/>
      <c r="U122" s="349"/>
      <c r="V122" s="350"/>
      <c r="W122" s="37" t="s">
        <v>73</v>
      </c>
      <c r="X122" s="340">
        <f>IFERROR(SUMPRODUCT(X116:X120*H116:H120),"0")</f>
        <v>328.8</v>
      </c>
      <c r="Y122" s="340">
        <f>IFERROR(SUMPRODUCT(Y116:Y120*H116:H120),"0")</f>
        <v>328.8</v>
      </c>
      <c r="Z122" s="37"/>
      <c r="AA122" s="341"/>
      <c r="AB122" s="341"/>
      <c r="AC122" s="341"/>
    </row>
    <row r="123" spans="1:68" ht="16.5" hidden="1" customHeight="1" x14ac:dyDescent="0.25">
      <c r="A123" s="342" t="s">
        <v>221</v>
      </c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  <c r="T123" s="343"/>
      <c r="U123" s="343"/>
      <c r="V123" s="343"/>
      <c r="W123" s="343"/>
      <c r="X123" s="343"/>
      <c r="Y123" s="343"/>
      <c r="Z123" s="343"/>
      <c r="AA123" s="333"/>
      <c r="AB123" s="333"/>
      <c r="AC123" s="333"/>
    </row>
    <row r="124" spans="1:68" ht="14.25" hidden="1" customHeight="1" x14ac:dyDescent="0.25">
      <c r="A124" s="366" t="s">
        <v>147</v>
      </c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  <c r="AA124" s="334"/>
      <c r="AB124" s="334"/>
      <c r="AC124" s="334"/>
    </row>
    <row r="125" spans="1:68" ht="27" customHeight="1" x14ac:dyDescent="0.25">
      <c r="A125" s="54" t="s">
        <v>222</v>
      </c>
      <c r="B125" s="54" t="s">
        <v>223</v>
      </c>
      <c r="C125" s="31">
        <v>4301135533</v>
      </c>
      <c r="D125" s="346">
        <v>4607111034014</v>
      </c>
      <c r="E125" s="347"/>
      <c r="F125" s="337">
        <v>0.25</v>
      </c>
      <c r="G125" s="32">
        <v>12</v>
      </c>
      <c r="H125" s="337">
        <v>3</v>
      </c>
      <c r="I125" s="337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1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4"/>
      <c r="R125" s="354"/>
      <c r="S125" s="354"/>
      <c r="T125" s="355"/>
      <c r="U125" s="34"/>
      <c r="V125" s="34"/>
      <c r="W125" s="35" t="s">
        <v>69</v>
      </c>
      <c r="X125" s="338">
        <v>84</v>
      </c>
      <c r="Y125" s="339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64" t="s">
        <v>224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ht="27" customHeight="1" x14ac:dyDescent="0.25">
      <c r="A126" s="54" t="s">
        <v>225</v>
      </c>
      <c r="B126" s="54" t="s">
        <v>226</v>
      </c>
      <c r="C126" s="31">
        <v>4301135532</v>
      </c>
      <c r="D126" s="346">
        <v>4607111033994</v>
      </c>
      <c r="E126" s="347"/>
      <c r="F126" s="337">
        <v>0.25</v>
      </c>
      <c r="G126" s="32">
        <v>12</v>
      </c>
      <c r="H126" s="337">
        <v>3</v>
      </c>
      <c r="I126" s="337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4"/>
      <c r="R126" s="354"/>
      <c r="S126" s="354"/>
      <c r="T126" s="355"/>
      <c r="U126" s="34"/>
      <c r="V126" s="34"/>
      <c r="W126" s="35" t="s">
        <v>69</v>
      </c>
      <c r="X126" s="338">
        <v>42</v>
      </c>
      <c r="Y126" s="339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6" t="s">
        <v>173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155.55119999999999</v>
      </c>
      <c r="BN126" s="67">
        <f>IFERROR(Y126*I126,"0")</f>
        <v>155.55119999999999</v>
      </c>
      <c r="BO126" s="67">
        <f>IFERROR(X126/J126,"0")</f>
        <v>0.6</v>
      </c>
      <c r="BP126" s="67">
        <f>IFERROR(Y126/J126,"0")</f>
        <v>0.6</v>
      </c>
    </row>
    <row r="127" spans="1:68" x14ac:dyDescent="0.2">
      <c r="A127" s="362"/>
      <c r="B127" s="343"/>
      <c r="C127" s="343"/>
      <c r="D127" s="343"/>
      <c r="E127" s="343"/>
      <c r="F127" s="343"/>
      <c r="G127" s="343"/>
      <c r="H127" s="343"/>
      <c r="I127" s="343"/>
      <c r="J127" s="343"/>
      <c r="K127" s="343"/>
      <c r="L127" s="343"/>
      <c r="M127" s="343"/>
      <c r="N127" s="343"/>
      <c r="O127" s="363"/>
      <c r="P127" s="348" t="s">
        <v>72</v>
      </c>
      <c r="Q127" s="349"/>
      <c r="R127" s="349"/>
      <c r="S127" s="349"/>
      <c r="T127" s="349"/>
      <c r="U127" s="349"/>
      <c r="V127" s="350"/>
      <c r="W127" s="37" t="s">
        <v>69</v>
      </c>
      <c r="X127" s="340">
        <f>IFERROR(SUM(X125:X126),"0")</f>
        <v>126</v>
      </c>
      <c r="Y127" s="340">
        <f>IFERROR(SUM(Y125:Y126),"0")</f>
        <v>126</v>
      </c>
      <c r="Z127" s="340">
        <f>IFERROR(IF(Z125="",0,Z125),"0")+IFERROR(IF(Z126="",0,Z126),"0")</f>
        <v>2.2528799999999998</v>
      </c>
      <c r="AA127" s="341"/>
      <c r="AB127" s="341"/>
      <c r="AC127" s="341"/>
    </row>
    <row r="128" spans="1:68" x14ac:dyDescent="0.2">
      <c r="A128" s="343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63"/>
      <c r="P128" s="348" t="s">
        <v>72</v>
      </c>
      <c r="Q128" s="349"/>
      <c r="R128" s="349"/>
      <c r="S128" s="349"/>
      <c r="T128" s="349"/>
      <c r="U128" s="349"/>
      <c r="V128" s="350"/>
      <c r="W128" s="37" t="s">
        <v>73</v>
      </c>
      <c r="X128" s="340">
        <f>IFERROR(SUMPRODUCT(X125:X126*H125:H126),"0")</f>
        <v>378</v>
      </c>
      <c r="Y128" s="340">
        <f>IFERROR(SUMPRODUCT(Y125:Y126*H125:H126),"0")</f>
        <v>378</v>
      </c>
      <c r="Z128" s="37"/>
      <c r="AA128" s="341"/>
      <c r="AB128" s="341"/>
      <c r="AC128" s="341"/>
    </row>
    <row r="129" spans="1:68" ht="16.5" hidden="1" customHeight="1" x14ac:dyDescent="0.25">
      <c r="A129" s="342" t="s">
        <v>227</v>
      </c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  <c r="T129" s="343"/>
      <c r="U129" s="343"/>
      <c r="V129" s="343"/>
      <c r="W129" s="343"/>
      <c r="X129" s="343"/>
      <c r="Y129" s="343"/>
      <c r="Z129" s="343"/>
      <c r="AA129" s="333"/>
      <c r="AB129" s="333"/>
      <c r="AC129" s="333"/>
    </row>
    <row r="130" spans="1:68" ht="14.25" hidden="1" customHeight="1" x14ac:dyDescent="0.25">
      <c r="A130" s="366" t="s">
        <v>147</v>
      </c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334"/>
      <c r="AB130" s="334"/>
      <c r="AC130" s="334"/>
    </row>
    <row r="131" spans="1:68" ht="27" customHeight="1" x14ac:dyDescent="0.25">
      <c r="A131" s="54" t="s">
        <v>228</v>
      </c>
      <c r="B131" s="54" t="s">
        <v>229</v>
      </c>
      <c r="C131" s="31">
        <v>4301135311</v>
      </c>
      <c r="D131" s="346">
        <v>4607111039095</v>
      </c>
      <c r="E131" s="347"/>
      <c r="F131" s="337">
        <v>0.25</v>
      </c>
      <c r="G131" s="32">
        <v>12</v>
      </c>
      <c r="H131" s="337">
        <v>3</v>
      </c>
      <c r="I131" s="337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4"/>
      <c r="R131" s="354"/>
      <c r="S131" s="354"/>
      <c r="T131" s="355"/>
      <c r="U131" s="34"/>
      <c r="V131" s="34"/>
      <c r="W131" s="35" t="s">
        <v>69</v>
      </c>
      <c r="X131" s="338">
        <v>14</v>
      </c>
      <c r="Y131" s="339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68" t="s">
        <v>230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hidden="1" customHeight="1" x14ac:dyDescent="0.25">
      <c r="A132" s="54" t="s">
        <v>231</v>
      </c>
      <c r="B132" s="54" t="s">
        <v>232</v>
      </c>
      <c r="C132" s="31">
        <v>4301135534</v>
      </c>
      <c r="D132" s="346">
        <v>4607111034199</v>
      </c>
      <c r="E132" s="347"/>
      <c r="F132" s="337">
        <v>0.25</v>
      </c>
      <c r="G132" s="32">
        <v>12</v>
      </c>
      <c r="H132" s="337">
        <v>3</v>
      </c>
      <c r="I132" s="337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4"/>
      <c r="R132" s="354"/>
      <c r="S132" s="354"/>
      <c r="T132" s="355"/>
      <c r="U132" s="34"/>
      <c r="V132" s="34"/>
      <c r="W132" s="35" t="s">
        <v>69</v>
      </c>
      <c r="X132" s="338">
        <v>0</v>
      </c>
      <c r="Y132" s="339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233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62"/>
      <c r="B133" s="343"/>
      <c r="C133" s="343"/>
      <c r="D133" s="343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63"/>
      <c r="P133" s="348" t="s">
        <v>72</v>
      </c>
      <c r="Q133" s="349"/>
      <c r="R133" s="349"/>
      <c r="S133" s="349"/>
      <c r="T133" s="349"/>
      <c r="U133" s="349"/>
      <c r="V133" s="350"/>
      <c r="W133" s="37" t="s">
        <v>69</v>
      </c>
      <c r="X133" s="340">
        <f>IFERROR(SUM(X131:X132),"0")</f>
        <v>14</v>
      </c>
      <c r="Y133" s="340">
        <f>IFERROR(SUM(Y131:Y132),"0")</f>
        <v>14</v>
      </c>
      <c r="Z133" s="340">
        <f>IFERROR(IF(Z131="",0,Z131),"0")+IFERROR(IF(Z132="",0,Z132),"0")</f>
        <v>0.25031999999999999</v>
      </c>
      <c r="AA133" s="341"/>
      <c r="AB133" s="341"/>
      <c r="AC133" s="341"/>
    </row>
    <row r="134" spans="1:68" x14ac:dyDescent="0.2">
      <c r="A134" s="343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63"/>
      <c r="P134" s="348" t="s">
        <v>72</v>
      </c>
      <c r="Q134" s="349"/>
      <c r="R134" s="349"/>
      <c r="S134" s="349"/>
      <c r="T134" s="349"/>
      <c r="U134" s="349"/>
      <c r="V134" s="350"/>
      <c r="W134" s="37" t="s">
        <v>73</v>
      </c>
      <c r="X134" s="340">
        <f>IFERROR(SUMPRODUCT(X131:X132*H131:H132),"0")</f>
        <v>42</v>
      </c>
      <c r="Y134" s="340">
        <f>IFERROR(SUMPRODUCT(Y131:Y132*H131:H132),"0")</f>
        <v>42</v>
      </c>
      <c r="Z134" s="37"/>
      <c r="AA134" s="341"/>
      <c r="AB134" s="341"/>
      <c r="AC134" s="341"/>
    </row>
    <row r="135" spans="1:68" ht="16.5" hidden="1" customHeight="1" x14ac:dyDescent="0.25">
      <c r="A135" s="342" t="s">
        <v>234</v>
      </c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  <c r="T135" s="343"/>
      <c r="U135" s="343"/>
      <c r="V135" s="343"/>
      <c r="W135" s="343"/>
      <c r="X135" s="343"/>
      <c r="Y135" s="343"/>
      <c r="Z135" s="343"/>
      <c r="AA135" s="333"/>
      <c r="AB135" s="333"/>
      <c r="AC135" s="333"/>
    </row>
    <row r="136" spans="1:68" ht="14.25" hidden="1" customHeight="1" x14ac:dyDescent="0.25">
      <c r="A136" s="366" t="s">
        <v>147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  <c r="AA136" s="334"/>
      <c r="AB136" s="334"/>
      <c r="AC136" s="334"/>
    </row>
    <row r="137" spans="1:68" ht="27" customHeight="1" x14ac:dyDescent="0.25">
      <c r="A137" s="54" t="s">
        <v>235</v>
      </c>
      <c r="B137" s="54" t="s">
        <v>236</v>
      </c>
      <c r="C137" s="31">
        <v>4301135275</v>
      </c>
      <c r="D137" s="346">
        <v>4607111034380</v>
      </c>
      <c r="E137" s="347"/>
      <c r="F137" s="337">
        <v>0.25</v>
      </c>
      <c r="G137" s="32">
        <v>12</v>
      </c>
      <c r="H137" s="337">
        <v>3</v>
      </c>
      <c r="I137" s="337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4"/>
      <c r="R137" s="354"/>
      <c r="S137" s="354"/>
      <c r="T137" s="355"/>
      <c r="U137" s="34"/>
      <c r="V137" s="34"/>
      <c r="W137" s="35" t="s">
        <v>69</v>
      </c>
      <c r="X137" s="338">
        <v>28</v>
      </c>
      <c r="Y137" s="339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2" t="s">
        <v>237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238</v>
      </c>
      <c r="B138" s="54" t="s">
        <v>239</v>
      </c>
      <c r="C138" s="31">
        <v>4301135277</v>
      </c>
      <c r="D138" s="346">
        <v>4607111034397</v>
      </c>
      <c r="E138" s="347"/>
      <c r="F138" s="337">
        <v>0.25</v>
      </c>
      <c r="G138" s="32">
        <v>12</v>
      </c>
      <c r="H138" s="337">
        <v>3</v>
      </c>
      <c r="I138" s="337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4"/>
      <c r="R138" s="354"/>
      <c r="S138" s="354"/>
      <c r="T138" s="355"/>
      <c r="U138" s="34"/>
      <c r="V138" s="34"/>
      <c r="W138" s="35" t="s">
        <v>69</v>
      </c>
      <c r="X138" s="338">
        <v>14</v>
      </c>
      <c r="Y138" s="339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4" t="s">
        <v>224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45.919999999999995</v>
      </c>
      <c r="BN138" s="67">
        <f>IFERROR(Y138*I138,"0")</f>
        <v>45.919999999999995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62"/>
      <c r="B139" s="343"/>
      <c r="C139" s="343"/>
      <c r="D139" s="343"/>
      <c r="E139" s="343"/>
      <c r="F139" s="343"/>
      <c r="G139" s="343"/>
      <c r="H139" s="343"/>
      <c r="I139" s="343"/>
      <c r="J139" s="343"/>
      <c r="K139" s="343"/>
      <c r="L139" s="343"/>
      <c r="M139" s="343"/>
      <c r="N139" s="343"/>
      <c r="O139" s="363"/>
      <c r="P139" s="348" t="s">
        <v>72</v>
      </c>
      <c r="Q139" s="349"/>
      <c r="R139" s="349"/>
      <c r="S139" s="349"/>
      <c r="T139" s="349"/>
      <c r="U139" s="349"/>
      <c r="V139" s="350"/>
      <c r="W139" s="37" t="s">
        <v>69</v>
      </c>
      <c r="X139" s="340">
        <f>IFERROR(SUM(X137:X138),"0")</f>
        <v>42</v>
      </c>
      <c r="Y139" s="340">
        <f>IFERROR(SUM(Y137:Y138),"0")</f>
        <v>42</v>
      </c>
      <c r="Z139" s="340">
        <f>IFERROR(IF(Z137="",0,Z137),"0")+IFERROR(IF(Z138="",0,Z138),"0")</f>
        <v>0.75095999999999996</v>
      </c>
      <c r="AA139" s="341"/>
      <c r="AB139" s="341"/>
      <c r="AC139" s="341"/>
    </row>
    <row r="140" spans="1:68" x14ac:dyDescent="0.2">
      <c r="A140" s="343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63"/>
      <c r="P140" s="348" t="s">
        <v>72</v>
      </c>
      <c r="Q140" s="349"/>
      <c r="R140" s="349"/>
      <c r="S140" s="349"/>
      <c r="T140" s="349"/>
      <c r="U140" s="349"/>
      <c r="V140" s="350"/>
      <c r="W140" s="37" t="s">
        <v>73</v>
      </c>
      <c r="X140" s="340">
        <f>IFERROR(SUMPRODUCT(X137:X138*H137:H138),"0")</f>
        <v>126</v>
      </c>
      <c r="Y140" s="340">
        <f>IFERROR(SUMPRODUCT(Y137:Y138*H137:H138),"0")</f>
        <v>126</v>
      </c>
      <c r="Z140" s="37"/>
      <c r="AA140" s="341"/>
      <c r="AB140" s="341"/>
      <c r="AC140" s="341"/>
    </row>
    <row r="141" spans="1:68" ht="16.5" hidden="1" customHeight="1" x14ac:dyDescent="0.25">
      <c r="A141" s="342" t="s">
        <v>240</v>
      </c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3"/>
      <c r="V141" s="343"/>
      <c r="W141" s="343"/>
      <c r="X141" s="343"/>
      <c r="Y141" s="343"/>
      <c r="Z141" s="343"/>
      <c r="AA141" s="333"/>
      <c r="AB141" s="333"/>
      <c r="AC141" s="333"/>
    </row>
    <row r="142" spans="1:68" ht="14.25" hidden="1" customHeight="1" x14ac:dyDescent="0.25">
      <c r="A142" s="366" t="s">
        <v>147</v>
      </c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  <c r="AA142" s="334"/>
      <c r="AB142" s="334"/>
      <c r="AC142" s="334"/>
    </row>
    <row r="143" spans="1:68" ht="27" customHeight="1" x14ac:dyDescent="0.25">
      <c r="A143" s="54" t="s">
        <v>241</v>
      </c>
      <c r="B143" s="54" t="s">
        <v>242</v>
      </c>
      <c r="C143" s="31">
        <v>4301135570</v>
      </c>
      <c r="D143" s="346">
        <v>4607111035806</v>
      </c>
      <c r="E143" s="347"/>
      <c r="F143" s="337">
        <v>0.25</v>
      </c>
      <c r="G143" s="32">
        <v>12</v>
      </c>
      <c r="H143" s="337">
        <v>3</v>
      </c>
      <c r="I143" s="337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97" t="s">
        <v>243</v>
      </c>
      <c r="Q143" s="354"/>
      <c r="R143" s="354"/>
      <c r="S143" s="354"/>
      <c r="T143" s="355"/>
      <c r="U143" s="34"/>
      <c r="V143" s="34"/>
      <c r="W143" s="35" t="s">
        <v>69</v>
      </c>
      <c r="X143" s="338">
        <v>14</v>
      </c>
      <c r="Y143" s="339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6" t="s">
        <v>244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62"/>
      <c r="B144" s="343"/>
      <c r="C144" s="343"/>
      <c r="D144" s="343"/>
      <c r="E144" s="343"/>
      <c r="F144" s="343"/>
      <c r="G144" s="343"/>
      <c r="H144" s="343"/>
      <c r="I144" s="343"/>
      <c r="J144" s="343"/>
      <c r="K144" s="343"/>
      <c r="L144" s="343"/>
      <c r="M144" s="343"/>
      <c r="N144" s="343"/>
      <c r="O144" s="363"/>
      <c r="P144" s="348" t="s">
        <v>72</v>
      </c>
      <c r="Q144" s="349"/>
      <c r="R144" s="349"/>
      <c r="S144" s="349"/>
      <c r="T144" s="349"/>
      <c r="U144" s="349"/>
      <c r="V144" s="350"/>
      <c r="W144" s="37" t="s">
        <v>69</v>
      </c>
      <c r="X144" s="340">
        <f>IFERROR(SUM(X143:X143),"0")</f>
        <v>14</v>
      </c>
      <c r="Y144" s="340">
        <f>IFERROR(SUM(Y143:Y143),"0")</f>
        <v>14</v>
      </c>
      <c r="Z144" s="340">
        <f>IFERROR(IF(Z143="",0,Z143),"0")</f>
        <v>0.25031999999999999</v>
      </c>
      <c r="AA144" s="341"/>
      <c r="AB144" s="341"/>
      <c r="AC144" s="341"/>
    </row>
    <row r="145" spans="1:68" x14ac:dyDescent="0.2">
      <c r="A145" s="343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63"/>
      <c r="P145" s="348" t="s">
        <v>72</v>
      </c>
      <c r="Q145" s="349"/>
      <c r="R145" s="349"/>
      <c r="S145" s="349"/>
      <c r="T145" s="349"/>
      <c r="U145" s="349"/>
      <c r="V145" s="350"/>
      <c r="W145" s="37" t="s">
        <v>73</v>
      </c>
      <c r="X145" s="340">
        <f>IFERROR(SUMPRODUCT(X143:X143*H143:H143),"0")</f>
        <v>42</v>
      </c>
      <c r="Y145" s="340">
        <f>IFERROR(SUMPRODUCT(Y143:Y143*H143:H143),"0")</f>
        <v>42</v>
      </c>
      <c r="Z145" s="37"/>
      <c r="AA145" s="341"/>
      <c r="AB145" s="341"/>
      <c r="AC145" s="341"/>
    </row>
    <row r="146" spans="1:68" ht="16.5" hidden="1" customHeight="1" x14ac:dyDescent="0.25">
      <c r="A146" s="342" t="s">
        <v>245</v>
      </c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  <c r="T146" s="343"/>
      <c r="U146" s="343"/>
      <c r="V146" s="343"/>
      <c r="W146" s="343"/>
      <c r="X146" s="343"/>
      <c r="Y146" s="343"/>
      <c r="Z146" s="343"/>
      <c r="AA146" s="333"/>
      <c r="AB146" s="333"/>
      <c r="AC146" s="333"/>
    </row>
    <row r="147" spans="1:68" ht="14.25" hidden="1" customHeight="1" x14ac:dyDescent="0.25">
      <c r="A147" s="366" t="s">
        <v>147</v>
      </c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334"/>
      <c r="AB147" s="334"/>
      <c r="AC147" s="334"/>
    </row>
    <row r="148" spans="1:68" ht="16.5" hidden="1" customHeight="1" x14ac:dyDescent="0.25">
      <c r="A148" s="54" t="s">
        <v>246</v>
      </c>
      <c r="B148" s="54" t="s">
        <v>247</v>
      </c>
      <c r="C148" s="31">
        <v>4301135596</v>
      </c>
      <c r="D148" s="346">
        <v>4607111039613</v>
      </c>
      <c r="E148" s="347"/>
      <c r="F148" s="337">
        <v>0.09</v>
      </c>
      <c r="G148" s="32">
        <v>30</v>
      </c>
      <c r="H148" s="337">
        <v>2.7</v>
      </c>
      <c r="I148" s="337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1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4"/>
      <c r="R148" s="354"/>
      <c r="S148" s="354"/>
      <c r="T148" s="355"/>
      <c r="U148" s="34"/>
      <c r="V148" s="34"/>
      <c r="W148" s="35" t="s">
        <v>69</v>
      </c>
      <c r="X148" s="338">
        <v>0</v>
      </c>
      <c r="Y148" s="339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230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62"/>
      <c r="B149" s="343"/>
      <c r="C149" s="343"/>
      <c r="D149" s="343"/>
      <c r="E149" s="343"/>
      <c r="F149" s="343"/>
      <c r="G149" s="343"/>
      <c r="H149" s="343"/>
      <c r="I149" s="343"/>
      <c r="J149" s="343"/>
      <c r="K149" s="343"/>
      <c r="L149" s="343"/>
      <c r="M149" s="343"/>
      <c r="N149" s="343"/>
      <c r="O149" s="363"/>
      <c r="P149" s="348" t="s">
        <v>72</v>
      </c>
      <c r="Q149" s="349"/>
      <c r="R149" s="349"/>
      <c r="S149" s="349"/>
      <c r="T149" s="349"/>
      <c r="U149" s="349"/>
      <c r="V149" s="350"/>
      <c r="W149" s="37" t="s">
        <v>69</v>
      </c>
      <c r="X149" s="340">
        <f>IFERROR(SUM(X148:X148),"0")</f>
        <v>0</v>
      </c>
      <c r="Y149" s="340">
        <f>IFERROR(SUM(Y148:Y148),"0")</f>
        <v>0</v>
      </c>
      <c r="Z149" s="340">
        <f>IFERROR(IF(Z148="",0,Z148),"0")</f>
        <v>0</v>
      </c>
      <c r="AA149" s="341"/>
      <c r="AB149" s="341"/>
      <c r="AC149" s="341"/>
    </row>
    <row r="150" spans="1:68" hidden="1" x14ac:dyDescent="0.2">
      <c r="A150" s="343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63"/>
      <c r="P150" s="348" t="s">
        <v>72</v>
      </c>
      <c r="Q150" s="349"/>
      <c r="R150" s="349"/>
      <c r="S150" s="349"/>
      <c r="T150" s="349"/>
      <c r="U150" s="349"/>
      <c r="V150" s="350"/>
      <c r="W150" s="37" t="s">
        <v>73</v>
      </c>
      <c r="X150" s="340">
        <f>IFERROR(SUMPRODUCT(X148:X148*H148:H148),"0")</f>
        <v>0</v>
      </c>
      <c r="Y150" s="340">
        <f>IFERROR(SUMPRODUCT(Y148:Y148*H148:H148),"0")</f>
        <v>0</v>
      </c>
      <c r="Z150" s="37"/>
      <c r="AA150" s="341"/>
      <c r="AB150" s="341"/>
      <c r="AC150" s="341"/>
    </row>
    <row r="151" spans="1:68" ht="16.5" hidden="1" customHeight="1" x14ac:dyDescent="0.25">
      <c r="A151" s="342" t="s">
        <v>248</v>
      </c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  <c r="T151" s="343"/>
      <c r="U151" s="343"/>
      <c r="V151" s="343"/>
      <c r="W151" s="343"/>
      <c r="X151" s="343"/>
      <c r="Y151" s="343"/>
      <c r="Z151" s="343"/>
      <c r="AA151" s="333"/>
      <c r="AB151" s="333"/>
      <c r="AC151" s="333"/>
    </row>
    <row r="152" spans="1:68" ht="14.25" hidden="1" customHeight="1" x14ac:dyDescent="0.25">
      <c r="A152" s="366" t="s">
        <v>249</v>
      </c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334"/>
      <c r="AB152" s="334"/>
      <c r="AC152" s="334"/>
    </row>
    <row r="153" spans="1:68" ht="27" customHeight="1" x14ac:dyDescent="0.25">
      <c r="A153" s="54" t="s">
        <v>250</v>
      </c>
      <c r="B153" s="54" t="s">
        <v>251</v>
      </c>
      <c r="C153" s="31">
        <v>4301071054</v>
      </c>
      <c r="D153" s="346">
        <v>4607111035639</v>
      </c>
      <c r="E153" s="347"/>
      <c r="F153" s="337">
        <v>0.2</v>
      </c>
      <c r="G153" s="32">
        <v>8</v>
      </c>
      <c r="H153" s="337">
        <v>1.6</v>
      </c>
      <c r="I153" s="337">
        <v>2.12</v>
      </c>
      <c r="J153" s="32">
        <v>72</v>
      </c>
      <c r="K153" s="32" t="s">
        <v>252</v>
      </c>
      <c r="L153" s="32" t="s">
        <v>67</v>
      </c>
      <c r="M153" s="33" t="s">
        <v>68</v>
      </c>
      <c r="N153" s="33"/>
      <c r="O153" s="32">
        <v>180</v>
      </c>
      <c r="P153" s="54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4"/>
      <c r="R153" s="354"/>
      <c r="S153" s="354"/>
      <c r="T153" s="355"/>
      <c r="U153" s="34"/>
      <c r="V153" s="34"/>
      <c r="W153" s="35" t="s">
        <v>69</v>
      </c>
      <c r="X153" s="338">
        <v>12</v>
      </c>
      <c r="Y153" s="339">
        <f>IFERROR(IF(X153="","",X153),"")</f>
        <v>12</v>
      </c>
      <c r="Z153" s="36">
        <f>IFERROR(IF(X153="","",X153*0.01157),"")</f>
        <v>0.13884000000000002</v>
      </c>
      <c r="AA153" s="56"/>
      <c r="AB153" s="57"/>
      <c r="AC153" s="180" t="s">
        <v>253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25.44</v>
      </c>
      <c r="BN153" s="67">
        <f>IFERROR(Y153*I153,"0")</f>
        <v>25.44</v>
      </c>
      <c r="BO153" s="67">
        <f>IFERROR(X153/J153,"0")</f>
        <v>0.16666666666666666</v>
      </c>
      <c r="BP153" s="67">
        <f>IFERROR(Y153/J153,"0")</f>
        <v>0.16666666666666666</v>
      </c>
    </row>
    <row r="154" spans="1:68" ht="27" customHeight="1" x14ac:dyDescent="0.25">
      <c r="A154" s="54" t="s">
        <v>254</v>
      </c>
      <c r="B154" s="54" t="s">
        <v>255</v>
      </c>
      <c r="C154" s="31">
        <v>4301135540</v>
      </c>
      <c r="D154" s="346">
        <v>4607111035646</v>
      </c>
      <c r="E154" s="347"/>
      <c r="F154" s="337">
        <v>0.2</v>
      </c>
      <c r="G154" s="32">
        <v>8</v>
      </c>
      <c r="H154" s="337">
        <v>1.6</v>
      </c>
      <c r="I154" s="337">
        <v>2.12</v>
      </c>
      <c r="J154" s="32">
        <v>72</v>
      </c>
      <c r="K154" s="32" t="s">
        <v>252</v>
      </c>
      <c r="L154" s="32" t="s">
        <v>67</v>
      </c>
      <c r="M154" s="33" t="s">
        <v>68</v>
      </c>
      <c r="N154" s="33"/>
      <c r="O154" s="32">
        <v>180</v>
      </c>
      <c r="P154" s="47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4"/>
      <c r="R154" s="354"/>
      <c r="S154" s="354"/>
      <c r="T154" s="355"/>
      <c r="U154" s="34"/>
      <c r="V154" s="34"/>
      <c r="W154" s="35" t="s">
        <v>69</v>
      </c>
      <c r="X154" s="338">
        <v>12</v>
      </c>
      <c r="Y154" s="339">
        <f>IFERROR(IF(X154="","",X154),"")</f>
        <v>12</v>
      </c>
      <c r="Z154" s="36">
        <f>IFERROR(IF(X154="","",X154*0.01157),"")</f>
        <v>0.13884000000000002</v>
      </c>
      <c r="AA154" s="56"/>
      <c r="AB154" s="57"/>
      <c r="AC154" s="182" t="s">
        <v>253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25.44</v>
      </c>
      <c r="BN154" s="67">
        <f>IFERROR(Y154*I154,"0")</f>
        <v>25.44</v>
      </c>
      <c r="BO154" s="67">
        <f>IFERROR(X154/J154,"0")</f>
        <v>0.16666666666666666</v>
      </c>
      <c r="BP154" s="67">
        <f>IFERROR(Y154/J154,"0")</f>
        <v>0.16666666666666666</v>
      </c>
    </row>
    <row r="155" spans="1:68" x14ac:dyDescent="0.2">
      <c r="A155" s="362"/>
      <c r="B155" s="343"/>
      <c r="C155" s="343"/>
      <c r="D155" s="343"/>
      <c r="E155" s="343"/>
      <c r="F155" s="343"/>
      <c r="G155" s="343"/>
      <c r="H155" s="343"/>
      <c r="I155" s="343"/>
      <c r="J155" s="343"/>
      <c r="K155" s="343"/>
      <c r="L155" s="343"/>
      <c r="M155" s="343"/>
      <c r="N155" s="343"/>
      <c r="O155" s="363"/>
      <c r="P155" s="348" t="s">
        <v>72</v>
      </c>
      <c r="Q155" s="349"/>
      <c r="R155" s="349"/>
      <c r="S155" s="349"/>
      <c r="T155" s="349"/>
      <c r="U155" s="349"/>
      <c r="V155" s="350"/>
      <c r="W155" s="37" t="s">
        <v>69</v>
      </c>
      <c r="X155" s="340">
        <f>IFERROR(SUM(X153:X154),"0")</f>
        <v>24</v>
      </c>
      <c r="Y155" s="340">
        <f>IFERROR(SUM(Y153:Y154),"0")</f>
        <v>24</v>
      </c>
      <c r="Z155" s="340">
        <f>IFERROR(IF(Z153="",0,Z153),"0")+IFERROR(IF(Z154="",0,Z154),"0")</f>
        <v>0.27768000000000004</v>
      </c>
      <c r="AA155" s="341"/>
      <c r="AB155" s="341"/>
      <c r="AC155" s="341"/>
    </row>
    <row r="156" spans="1:68" x14ac:dyDescent="0.2">
      <c r="A156" s="343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63"/>
      <c r="P156" s="348" t="s">
        <v>72</v>
      </c>
      <c r="Q156" s="349"/>
      <c r="R156" s="349"/>
      <c r="S156" s="349"/>
      <c r="T156" s="349"/>
      <c r="U156" s="349"/>
      <c r="V156" s="350"/>
      <c r="W156" s="37" t="s">
        <v>73</v>
      </c>
      <c r="X156" s="340">
        <f>IFERROR(SUMPRODUCT(X153:X154*H153:H154),"0")</f>
        <v>38.400000000000006</v>
      </c>
      <c r="Y156" s="340">
        <f>IFERROR(SUMPRODUCT(Y153:Y154*H153:H154),"0")</f>
        <v>38.400000000000006</v>
      </c>
      <c r="Z156" s="37"/>
      <c r="AA156" s="341"/>
      <c r="AB156" s="341"/>
      <c r="AC156" s="341"/>
    </row>
    <row r="157" spans="1:68" ht="16.5" hidden="1" customHeight="1" x14ac:dyDescent="0.25">
      <c r="A157" s="342" t="s">
        <v>256</v>
      </c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  <c r="T157" s="343"/>
      <c r="U157" s="343"/>
      <c r="V157" s="343"/>
      <c r="W157" s="343"/>
      <c r="X157" s="343"/>
      <c r="Y157" s="343"/>
      <c r="Z157" s="343"/>
      <c r="AA157" s="333"/>
      <c r="AB157" s="333"/>
      <c r="AC157" s="333"/>
    </row>
    <row r="158" spans="1:68" ht="14.25" hidden="1" customHeight="1" x14ac:dyDescent="0.25">
      <c r="A158" s="366" t="s">
        <v>147</v>
      </c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334"/>
      <c r="AB158" s="334"/>
      <c r="AC158" s="334"/>
    </row>
    <row r="159" spans="1:68" ht="27" customHeight="1" x14ac:dyDescent="0.25">
      <c r="A159" s="54" t="s">
        <v>257</v>
      </c>
      <c r="B159" s="54" t="s">
        <v>258</v>
      </c>
      <c r="C159" s="31">
        <v>4301135281</v>
      </c>
      <c r="D159" s="346">
        <v>4607111036568</v>
      </c>
      <c r="E159" s="347"/>
      <c r="F159" s="337">
        <v>0.28000000000000003</v>
      </c>
      <c r="G159" s="32">
        <v>6</v>
      </c>
      <c r="H159" s="337">
        <v>1.68</v>
      </c>
      <c r="I159" s="337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7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4"/>
      <c r="R159" s="354"/>
      <c r="S159" s="354"/>
      <c r="T159" s="355"/>
      <c r="U159" s="34"/>
      <c r="V159" s="34"/>
      <c r="W159" s="35" t="s">
        <v>69</v>
      </c>
      <c r="X159" s="338">
        <v>28</v>
      </c>
      <c r="Y159" s="339">
        <f>IFERROR(IF(X159="","",X159),"")</f>
        <v>28</v>
      </c>
      <c r="Z159" s="36">
        <f>IFERROR(IF(X159="","",X159*0.00941),"")</f>
        <v>0.26347999999999999</v>
      </c>
      <c r="AA159" s="56"/>
      <c r="AB159" s="57"/>
      <c r="AC159" s="184" t="s">
        <v>259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58.850399999999993</v>
      </c>
      <c r="BN159" s="67">
        <f>IFERROR(Y159*I159,"0")</f>
        <v>58.850399999999993</v>
      </c>
      <c r="BO159" s="67">
        <f>IFERROR(X159/J159,"0")</f>
        <v>0.2</v>
      </c>
      <c r="BP159" s="67">
        <f>IFERROR(Y159/J159,"0")</f>
        <v>0.2</v>
      </c>
    </row>
    <row r="160" spans="1:68" x14ac:dyDescent="0.2">
      <c r="A160" s="362"/>
      <c r="B160" s="343"/>
      <c r="C160" s="343"/>
      <c r="D160" s="343"/>
      <c r="E160" s="343"/>
      <c r="F160" s="343"/>
      <c r="G160" s="343"/>
      <c r="H160" s="343"/>
      <c r="I160" s="343"/>
      <c r="J160" s="343"/>
      <c r="K160" s="343"/>
      <c r="L160" s="343"/>
      <c r="M160" s="343"/>
      <c r="N160" s="343"/>
      <c r="O160" s="363"/>
      <c r="P160" s="348" t="s">
        <v>72</v>
      </c>
      <c r="Q160" s="349"/>
      <c r="R160" s="349"/>
      <c r="S160" s="349"/>
      <c r="T160" s="349"/>
      <c r="U160" s="349"/>
      <c r="V160" s="350"/>
      <c r="W160" s="37" t="s">
        <v>69</v>
      </c>
      <c r="X160" s="340">
        <f>IFERROR(SUM(X159:X159),"0")</f>
        <v>28</v>
      </c>
      <c r="Y160" s="340">
        <f>IFERROR(SUM(Y159:Y159),"0")</f>
        <v>28</v>
      </c>
      <c r="Z160" s="340">
        <f>IFERROR(IF(Z159="",0,Z159),"0")</f>
        <v>0.26347999999999999</v>
      </c>
      <c r="AA160" s="341"/>
      <c r="AB160" s="341"/>
      <c r="AC160" s="341"/>
    </row>
    <row r="161" spans="1:68" x14ac:dyDescent="0.2">
      <c r="A161" s="343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63"/>
      <c r="P161" s="348" t="s">
        <v>72</v>
      </c>
      <c r="Q161" s="349"/>
      <c r="R161" s="349"/>
      <c r="S161" s="349"/>
      <c r="T161" s="349"/>
      <c r="U161" s="349"/>
      <c r="V161" s="350"/>
      <c r="W161" s="37" t="s">
        <v>73</v>
      </c>
      <c r="X161" s="340">
        <f>IFERROR(SUMPRODUCT(X159:X159*H159:H159),"0")</f>
        <v>47.04</v>
      </c>
      <c r="Y161" s="340">
        <f>IFERROR(SUMPRODUCT(Y159:Y159*H159:H159),"0")</f>
        <v>47.04</v>
      </c>
      <c r="Z161" s="37"/>
      <c r="AA161" s="341"/>
      <c r="AB161" s="341"/>
      <c r="AC161" s="341"/>
    </row>
    <row r="162" spans="1:68" ht="27.75" hidden="1" customHeight="1" x14ac:dyDescent="0.2">
      <c r="A162" s="383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84"/>
      <c r="AA162" s="48"/>
      <c r="AB162" s="48"/>
      <c r="AC162" s="48"/>
    </row>
    <row r="163" spans="1:68" ht="16.5" hidden="1" customHeight="1" x14ac:dyDescent="0.25">
      <c r="A163" s="342" t="s">
        <v>261</v>
      </c>
      <c r="B163" s="343"/>
      <c r="C163" s="343"/>
      <c r="D163" s="343"/>
      <c r="E163" s="343"/>
      <c r="F163" s="343"/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  <c r="T163" s="343"/>
      <c r="U163" s="343"/>
      <c r="V163" s="343"/>
      <c r="W163" s="343"/>
      <c r="X163" s="343"/>
      <c r="Y163" s="343"/>
      <c r="Z163" s="343"/>
      <c r="AA163" s="333"/>
      <c r="AB163" s="333"/>
      <c r="AC163" s="333"/>
    </row>
    <row r="164" spans="1:68" ht="14.25" hidden="1" customHeight="1" x14ac:dyDescent="0.25">
      <c r="A164" s="366" t="s">
        <v>147</v>
      </c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  <c r="AA164" s="334"/>
      <c r="AB164" s="334"/>
      <c r="AC164" s="334"/>
    </row>
    <row r="165" spans="1:68" ht="27" hidden="1" customHeight="1" x14ac:dyDescent="0.25">
      <c r="A165" s="54" t="s">
        <v>262</v>
      </c>
      <c r="B165" s="54" t="s">
        <v>263</v>
      </c>
      <c r="C165" s="31">
        <v>4301135317</v>
      </c>
      <c r="D165" s="346">
        <v>4607111039057</v>
      </c>
      <c r="E165" s="347"/>
      <c r="F165" s="337">
        <v>1.8</v>
      </c>
      <c r="G165" s="32">
        <v>1</v>
      </c>
      <c r="H165" s="337">
        <v>1.8</v>
      </c>
      <c r="I165" s="337">
        <v>1.9</v>
      </c>
      <c r="J165" s="32">
        <v>234</v>
      </c>
      <c r="K165" s="32" t="s">
        <v>165</v>
      </c>
      <c r="L165" s="32" t="s">
        <v>67</v>
      </c>
      <c r="M165" s="33" t="s">
        <v>68</v>
      </c>
      <c r="N165" s="33"/>
      <c r="O165" s="32">
        <v>180</v>
      </c>
      <c r="P165" s="379" t="s">
        <v>264</v>
      </c>
      <c r="Q165" s="354"/>
      <c r="R165" s="354"/>
      <c r="S165" s="354"/>
      <c r="T165" s="355"/>
      <c r="U165" s="34"/>
      <c r="V165" s="34"/>
      <c r="W165" s="35" t="s">
        <v>69</v>
      </c>
      <c r="X165" s="338">
        <v>0</v>
      </c>
      <c r="Y165" s="339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230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2"/>
      <c r="B166" s="343"/>
      <c r="C166" s="343"/>
      <c r="D166" s="343"/>
      <c r="E166" s="343"/>
      <c r="F166" s="343"/>
      <c r="G166" s="343"/>
      <c r="H166" s="343"/>
      <c r="I166" s="343"/>
      <c r="J166" s="343"/>
      <c r="K166" s="343"/>
      <c r="L166" s="343"/>
      <c r="M166" s="343"/>
      <c r="N166" s="343"/>
      <c r="O166" s="363"/>
      <c r="P166" s="348" t="s">
        <v>72</v>
      </c>
      <c r="Q166" s="349"/>
      <c r="R166" s="349"/>
      <c r="S166" s="349"/>
      <c r="T166" s="349"/>
      <c r="U166" s="349"/>
      <c r="V166" s="350"/>
      <c r="W166" s="37" t="s">
        <v>69</v>
      </c>
      <c r="X166" s="340">
        <f>IFERROR(SUM(X165:X165),"0")</f>
        <v>0</v>
      </c>
      <c r="Y166" s="340">
        <f>IFERROR(SUM(Y165:Y165),"0")</f>
        <v>0</v>
      </c>
      <c r="Z166" s="340">
        <f>IFERROR(IF(Z165="",0,Z165),"0")</f>
        <v>0</v>
      </c>
      <c r="AA166" s="341"/>
      <c r="AB166" s="341"/>
      <c r="AC166" s="341"/>
    </row>
    <row r="167" spans="1:68" hidden="1" x14ac:dyDescent="0.2">
      <c r="A167" s="343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63"/>
      <c r="P167" s="348" t="s">
        <v>72</v>
      </c>
      <c r="Q167" s="349"/>
      <c r="R167" s="349"/>
      <c r="S167" s="349"/>
      <c r="T167" s="349"/>
      <c r="U167" s="349"/>
      <c r="V167" s="350"/>
      <c r="W167" s="37" t="s">
        <v>73</v>
      </c>
      <c r="X167" s="340">
        <f>IFERROR(SUMPRODUCT(X165:X165*H165:H165),"0")</f>
        <v>0</v>
      </c>
      <c r="Y167" s="340">
        <f>IFERROR(SUMPRODUCT(Y165:Y165*H165:H165),"0")</f>
        <v>0</v>
      </c>
      <c r="Z167" s="37"/>
      <c r="AA167" s="341"/>
      <c r="AB167" s="341"/>
      <c r="AC167" s="341"/>
    </row>
    <row r="168" spans="1:68" ht="16.5" hidden="1" customHeight="1" x14ac:dyDescent="0.25">
      <c r="A168" s="342" t="s">
        <v>265</v>
      </c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  <c r="T168" s="343"/>
      <c r="U168" s="343"/>
      <c r="V168" s="343"/>
      <c r="W168" s="343"/>
      <c r="X168" s="343"/>
      <c r="Y168" s="343"/>
      <c r="Z168" s="343"/>
      <c r="AA168" s="333"/>
      <c r="AB168" s="333"/>
      <c r="AC168" s="333"/>
    </row>
    <row r="169" spans="1:68" ht="14.25" hidden="1" customHeight="1" x14ac:dyDescent="0.25">
      <c r="A169" s="366" t="s">
        <v>63</v>
      </c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  <c r="Y169" s="343"/>
      <c r="Z169" s="343"/>
      <c r="AA169" s="334"/>
      <c r="AB169" s="334"/>
      <c r="AC169" s="334"/>
    </row>
    <row r="170" spans="1:68" ht="16.5" hidden="1" customHeight="1" x14ac:dyDescent="0.25">
      <c r="A170" s="54" t="s">
        <v>266</v>
      </c>
      <c r="B170" s="54" t="s">
        <v>267</v>
      </c>
      <c r="C170" s="31">
        <v>4301071062</v>
      </c>
      <c r="D170" s="346">
        <v>4607111036384</v>
      </c>
      <c r="E170" s="347"/>
      <c r="F170" s="337">
        <v>5</v>
      </c>
      <c r="G170" s="32">
        <v>1</v>
      </c>
      <c r="H170" s="337">
        <v>5</v>
      </c>
      <c r="I170" s="337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8" t="s">
        <v>268</v>
      </c>
      <c r="Q170" s="354"/>
      <c r="R170" s="354"/>
      <c r="S170" s="354"/>
      <c r="T170" s="355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269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270</v>
      </c>
      <c r="B171" s="54" t="s">
        <v>271</v>
      </c>
      <c r="C171" s="31">
        <v>4301071056</v>
      </c>
      <c r="D171" s="346">
        <v>4640242180250</v>
      </c>
      <c r="E171" s="347"/>
      <c r="F171" s="337">
        <v>5</v>
      </c>
      <c r="G171" s="32">
        <v>1</v>
      </c>
      <c r="H171" s="337">
        <v>5</v>
      </c>
      <c r="I171" s="337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8" t="s">
        <v>272</v>
      </c>
      <c r="Q171" s="354"/>
      <c r="R171" s="354"/>
      <c r="S171" s="354"/>
      <c r="T171" s="355"/>
      <c r="U171" s="34"/>
      <c r="V171" s="34"/>
      <c r="W171" s="35" t="s">
        <v>69</v>
      </c>
      <c r="X171" s="338">
        <v>0</v>
      </c>
      <c r="Y171" s="339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273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274</v>
      </c>
      <c r="B172" s="54" t="s">
        <v>275</v>
      </c>
      <c r="C172" s="31">
        <v>4301071050</v>
      </c>
      <c r="D172" s="346">
        <v>4607111036216</v>
      </c>
      <c r="E172" s="347"/>
      <c r="F172" s="337">
        <v>5</v>
      </c>
      <c r="G172" s="32">
        <v>1</v>
      </c>
      <c r="H172" s="337">
        <v>5</v>
      </c>
      <c r="I172" s="337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4"/>
      <c r="R172" s="354"/>
      <c r="S172" s="354"/>
      <c r="T172" s="355"/>
      <c r="U172" s="34"/>
      <c r="V172" s="34"/>
      <c r="W172" s="35" t="s">
        <v>69</v>
      </c>
      <c r="X172" s="338">
        <v>0</v>
      </c>
      <c r="Y172" s="339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276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277</v>
      </c>
      <c r="B173" s="54" t="s">
        <v>278</v>
      </c>
      <c r="C173" s="31">
        <v>4301071061</v>
      </c>
      <c r="D173" s="346">
        <v>4607111036278</v>
      </c>
      <c r="E173" s="347"/>
      <c r="F173" s="337">
        <v>5</v>
      </c>
      <c r="G173" s="32">
        <v>1</v>
      </c>
      <c r="H173" s="337">
        <v>5</v>
      </c>
      <c r="I173" s="337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4"/>
      <c r="R173" s="354"/>
      <c r="S173" s="354"/>
      <c r="T173" s="355"/>
      <c r="U173" s="34"/>
      <c r="V173" s="34"/>
      <c r="W173" s="35" t="s">
        <v>69</v>
      </c>
      <c r="X173" s="338">
        <v>0</v>
      </c>
      <c r="Y173" s="339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279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62"/>
      <c r="B174" s="343"/>
      <c r="C174" s="343"/>
      <c r="D174" s="343"/>
      <c r="E174" s="343"/>
      <c r="F174" s="343"/>
      <c r="G174" s="343"/>
      <c r="H174" s="343"/>
      <c r="I174" s="343"/>
      <c r="J174" s="343"/>
      <c r="K174" s="343"/>
      <c r="L174" s="343"/>
      <c r="M174" s="343"/>
      <c r="N174" s="343"/>
      <c r="O174" s="363"/>
      <c r="P174" s="348" t="s">
        <v>72</v>
      </c>
      <c r="Q174" s="349"/>
      <c r="R174" s="349"/>
      <c r="S174" s="349"/>
      <c r="T174" s="349"/>
      <c r="U174" s="349"/>
      <c r="V174" s="350"/>
      <c r="W174" s="37" t="s">
        <v>69</v>
      </c>
      <c r="X174" s="340">
        <f>IFERROR(SUM(X170:X173),"0")</f>
        <v>0</v>
      </c>
      <c r="Y174" s="340">
        <f>IFERROR(SUM(Y170:Y173),"0")</f>
        <v>0</v>
      </c>
      <c r="Z174" s="340">
        <f>IFERROR(IF(Z170="",0,Z170),"0")+IFERROR(IF(Z171="",0,Z171),"0")+IFERROR(IF(Z172="",0,Z172),"0")+IFERROR(IF(Z173="",0,Z173),"0")</f>
        <v>0</v>
      </c>
      <c r="AA174" s="341"/>
      <c r="AB174" s="341"/>
      <c r="AC174" s="341"/>
    </row>
    <row r="175" spans="1:68" hidden="1" x14ac:dyDescent="0.2">
      <c r="A175" s="343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63"/>
      <c r="P175" s="348" t="s">
        <v>72</v>
      </c>
      <c r="Q175" s="349"/>
      <c r="R175" s="349"/>
      <c r="S175" s="349"/>
      <c r="T175" s="349"/>
      <c r="U175" s="349"/>
      <c r="V175" s="350"/>
      <c r="W175" s="37" t="s">
        <v>73</v>
      </c>
      <c r="X175" s="340">
        <f>IFERROR(SUMPRODUCT(X170:X173*H170:H173),"0")</f>
        <v>0</v>
      </c>
      <c r="Y175" s="340">
        <f>IFERROR(SUMPRODUCT(Y170:Y173*H170:H173),"0")</f>
        <v>0</v>
      </c>
      <c r="Z175" s="37"/>
      <c r="AA175" s="341"/>
      <c r="AB175" s="341"/>
      <c r="AC175" s="341"/>
    </row>
    <row r="176" spans="1:68" ht="14.25" hidden="1" customHeight="1" x14ac:dyDescent="0.25">
      <c r="A176" s="366" t="s">
        <v>280</v>
      </c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  <c r="T176" s="343"/>
      <c r="U176" s="343"/>
      <c r="V176" s="343"/>
      <c r="W176" s="343"/>
      <c r="X176" s="343"/>
      <c r="Y176" s="343"/>
      <c r="Z176" s="343"/>
      <c r="AA176" s="334"/>
      <c r="AB176" s="334"/>
      <c r="AC176" s="334"/>
    </row>
    <row r="177" spans="1:68" ht="27" hidden="1" customHeight="1" x14ac:dyDescent="0.25">
      <c r="A177" s="54" t="s">
        <v>281</v>
      </c>
      <c r="B177" s="54" t="s">
        <v>282</v>
      </c>
      <c r="C177" s="31">
        <v>4301080153</v>
      </c>
      <c r="D177" s="346">
        <v>4607111036827</v>
      </c>
      <c r="E177" s="347"/>
      <c r="F177" s="337">
        <v>1</v>
      </c>
      <c r="G177" s="32">
        <v>5</v>
      </c>
      <c r="H177" s="337">
        <v>5</v>
      </c>
      <c r="I177" s="337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4"/>
      <c r="R177" s="354"/>
      <c r="S177" s="354"/>
      <c r="T177" s="355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284</v>
      </c>
      <c r="B178" s="54" t="s">
        <v>285</v>
      </c>
      <c r="C178" s="31">
        <v>4301080154</v>
      </c>
      <c r="D178" s="346">
        <v>4607111036834</v>
      </c>
      <c r="E178" s="347"/>
      <c r="F178" s="337">
        <v>1</v>
      </c>
      <c r="G178" s="32">
        <v>5</v>
      </c>
      <c r="H178" s="337">
        <v>5</v>
      </c>
      <c r="I178" s="337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4"/>
      <c r="R178" s="354"/>
      <c r="S178" s="354"/>
      <c r="T178" s="355"/>
      <c r="U178" s="34"/>
      <c r="V178" s="34"/>
      <c r="W178" s="35" t="s">
        <v>69</v>
      </c>
      <c r="X178" s="338">
        <v>12</v>
      </c>
      <c r="Y178" s="339">
        <f>IFERROR(IF(X178="","",X178),"")</f>
        <v>12</v>
      </c>
      <c r="Z178" s="36">
        <f>IFERROR(IF(X178="","",X178*0.00866),"")</f>
        <v>0.10391999999999998</v>
      </c>
      <c r="AA178" s="56"/>
      <c r="AB178" s="57"/>
      <c r="AC178" s="198" t="s">
        <v>283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63.036000000000001</v>
      </c>
      <c r="BN178" s="67">
        <f>IFERROR(Y178*I178,"0")</f>
        <v>63.036000000000001</v>
      </c>
      <c r="BO178" s="67">
        <f>IFERROR(X178/J178,"0")</f>
        <v>8.3333333333333329E-2</v>
      </c>
      <c r="BP178" s="67">
        <f>IFERROR(Y178/J178,"0")</f>
        <v>8.3333333333333329E-2</v>
      </c>
    </row>
    <row r="179" spans="1:68" x14ac:dyDescent="0.2">
      <c r="A179" s="362"/>
      <c r="B179" s="343"/>
      <c r="C179" s="343"/>
      <c r="D179" s="343"/>
      <c r="E179" s="343"/>
      <c r="F179" s="343"/>
      <c r="G179" s="343"/>
      <c r="H179" s="343"/>
      <c r="I179" s="343"/>
      <c r="J179" s="343"/>
      <c r="K179" s="343"/>
      <c r="L179" s="343"/>
      <c r="M179" s="343"/>
      <c r="N179" s="343"/>
      <c r="O179" s="363"/>
      <c r="P179" s="348" t="s">
        <v>72</v>
      </c>
      <c r="Q179" s="349"/>
      <c r="R179" s="349"/>
      <c r="S179" s="349"/>
      <c r="T179" s="349"/>
      <c r="U179" s="349"/>
      <c r="V179" s="350"/>
      <c r="W179" s="37" t="s">
        <v>69</v>
      </c>
      <c r="X179" s="340">
        <f>IFERROR(SUM(X177:X178),"0")</f>
        <v>12</v>
      </c>
      <c r="Y179" s="340">
        <f>IFERROR(SUM(Y177:Y178),"0")</f>
        <v>12</v>
      </c>
      <c r="Z179" s="340">
        <f>IFERROR(IF(Z177="",0,Z177),"0")+IFERROR(IF(Z178="",0,Z178),"0")</f>
        <v>0.10391999999999998</v>
      </c>
      <c r="AA179" s="341"/>
      <c r="AB179" s="341"/>
      <c r="AC179" s="341"/>
    </row>
    <row r="180" spans="1:68" x14ac:dyDescent="0.2">
      <c r="A180" s="343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63"/>
      <c r="P180" s="348" t="s">
        <v>72</v>
      </c>
      <c r="Q180" s="349"/>
      <c r="R180" s="349"/>
      <c r="S180" s="349"/>
      <c r="T180" s="349"/>
      <c r="U180" s="349"/>
      <c r="V180" s="350"/>
      <c r="W180" s="37" t="s">
        <v>73</v>
      </c>
      <c r="X180" s="340">
        <f>IFERROR(SUMPRODUCT(X177:X178*H177:H178),"0")</f>
        <v>60</v>
      </c>
      <c r="Y180" s="340">
        <f>IFERROR(SUMPRODUCT(Y177:Y178*H177:H178),"0")</f>
        <v>60</v>
      </c>
      <c r="Z180" s="37"/>
      <c r="AA180" s="341"/>
      <c r="AB180" s="341"/>
      <c r="AC180" s="341"/>
    </row>
    <row r="181" spans="1:68" ht="27.75" hidden="1" customHeight="1" x14ac:dyDescent="0.2">
      <c r="A181" s="383" t="s">
        <v>286</v>
      </c>
      <c r="B181" s="384"/>
      <c r="C181" s="384"/>
      <c r="D181" s="384"/>
      <c r="E181" s="384"/>
      <c r="F181" s="384"/>
      <c r="G181" s="384"/>
      <c r="H181" s="384"/>
      <c r="I181" s="384"/>
      <c r="J181" s="384"/>
      <c r="K181" s="384"/>
      <c r="L181" s="384"/>
      <c r="M181" s="384"/>
      <c r="N181" s="384"/>
      <c r="O181" s="384"/>
      <c r="P181" s="384"/>
      <c r="Q181" s="384"/>
      <c r="R181" s="384"/>
      <c r="S181" s="384"/>
      <c r="T181" s="384"/>
      <c r="U181" s="384"/>
      <c r="V181" s="384"/>
      <c r="W181" s="384"/>
      <c r="X181" s="384"/>
      <c r="Y181" s="384"/>
      <c r="Z181" s="384"/>
      <c r="AA181" s="48"/>
      <c r="AB181" s="48"/>
      <c r="AC181" s="48"/>
    </row>
    <row r="182" spans="1:68" ht="16.5" hidden="1" customHeight="1" x14ac:dyDescent="0.25">
      <c r="A182" s="342" t="s">
        <v>287</v>
      </c>
      <c r="B182" s="343"/>
      <c r="C182" s="343"/>
      <c r="D182" s="343"/>
      <c r="E182" s="343"/>
      <c r="F182" s="343"/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  <c r="T182" s="343"/>
      <c r="U182" s="343"/>
      <c r="V182" s="343"/>
      <c r="W182" s="343"/>
      <c r="X182" s="343"/>
      <c r="Y182" s="343"/>
      <c r="Z182" s="343"/>
      <c r="AA182" s="333"/>
      <c r="AB182" s="333"/>
      <c r="AC182" s="333"/>
    </row>
    <row r="183" spans="1:68" ht="14.25" hidden="1" customHeight="1" x14ac:dyDescent="0.25">
      <c r="A183" s="366" t="s">
        <v>76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334"/>
      <c r="AB183" s="334"/>
      <c r="AC183" s="334"/>
    </row>
    <row r="184" spans="1:68" ht="27" hidden="1" customHeight="1" x14ac:dyDescent="0.25">
      <c r="A184" s="54" t="s">
        <v>288</v>
      </c>
      <c r="B184" s="54" t="s">
        <v>289</v>
      </c>
      <c r="C184" s="31">
        <v>4301132182</v>
      </c>
      <c r="D184" s="346">
        <v>4607111035721</v>
      </c>
      <c r="E184" s="347"/>
      <c r="F184" s="337">
        <v>0.25</v>
      </c>
      <c r="G184" s="32">
        <v>12</v>
      </c>
      <c r="H184" s="337">
        <v>3</v>
      </c>
      <c r="I184" s="337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54"/>
      <c r="R184" s="354"/>
      <c r="S184" s="354"/>
      <c r="T184" s="355"/>
      <c r="U184" s="34"/>
      <c r="V184" s="34"/>
      <c r="W184" s="35" t="s">
        <v>69</v>
      </c>
      <c r="X184" s="338">
        <v>0</v>
      </c>
      <c r="Y184" s="33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290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291</v>
      </c>
      <c r="B185" s="54" t="s">
        <v>292</v>
      </c>
      <c r="C185" s="31">
        <v>4301132100</v>
      </c>
      <c r="D185" s="346">
        <v>4607111035691</v>
      </c>
      <c r="E185" s="347"/>
      <c r="F185" s="337">
        <v>0.25</v>
      </c>
      <c r="G185" s="32">
        <v>12</v>
      </c>
      <c r="H185" s="337">
        <v>3</v>
      </c>
      <c r="I185" s="337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4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4"/>
      <c r="R185" s="354"/>
      <c r="S185" s="354"/>
      <c r="T185" s="355"/>
      <c r="U185" s="34"/>
      <c r="V185" s="34"/>
      <c r="W185" s="35" t="s">
        <v>69</v>
      </c>
      <c r="X185" s="338">
        <v>0</v>
      </c>
      <c r="Y185" s="33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293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294</v>
      </c>
      <c r="B186" s="54" t="s">
        <v>295</v>
      </c>
      <c r="C186" s="31">
        <v>4301132170</v>
      </c>
      <c r="D186" s="346">
        <v>4607111038487</v>
      </c>
      <c r="E186" s="347"/>
      <c r="F186" s="337">
        <v>0.25</v>
      </c>
      <c r="G186" s="32">
        <v>12</v>
      </c>
      <c r="H186" s="337">
        <v>3</v>
      </c>
      <c r="I186" s="337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54"/>
      <c r="R186" s="354"/>
      <c r="S186" s="354"/>
      <c r="T186" s="355"/>
      <c r="U186" s="34"/>
      <c r="V186" s="34"/>
      <c r="W186" s="35" t="s">
        <v>69</v>
      </c>
      <c r="X186" s="338">
        <v>14</v>
      </c>
      <c r="Y186" s="339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204" t="s">
        <v>296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52.304000000000002</v>
      </c>
      <c r="BN186" s="67">
        <f>IFERROR(Y186*I186,"0")</f>
        <v>52.304000000000002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62"/>
      <c r="B187" s="343"/>
      <c r="C187" s="343"/>
      <c r="D187" s="343"/>
      <c r="E187" s="343"/>
      <c r="F187" s="343"/>
      <c r="G187" s="343"/>
      <c r="H187" s="343"/>
      <c r="I187" s="343"/>
      <c r="J187" s="343"/>
      <c r="K187" s="343"/>
      <c r="L187" s="343"/>
      <c r="M187" s="343"/>
      <c r="N187" s="343"/>
      <c r="O187" s="363"/>
      <c r="P187" s="348" t="s">
        <v>72</v>
      </c>
      <c r="Q187" s="349"/>
      <c r="R187" s="349"/>
      <c r="S187" s="349"/>
      <c r="T187" s="349"/>
      <c r="U187" s="349"/>
      <c r="V187" s="350"/>
      <c r="W187" s="37" t="s">
        <v>69</v>
      </c>
      <c r="X187" s="340">
        <f>IFERROR(SUM(X184:X186),"0")</f>
        <v>14</v>
      </c>
      <c r="Y187" s="340">
        <f>IFERROR(SUM(Y184:Y186),"0")</f>
        <v>14</v>
      </c>
      <c r="Z187" s="340">
        <f>IFERROR(IF(Z184="",0,Z184),"0")+IFERROR(IF(Z185="",0,Z185),"0")+IFERROR(IF(Z186="",0,Z186),"0")</f>
        <v>0.25031999999999999</v>
      </c>
      <c r="AA187" s="341"/>
      <c r="AB187" s="341"/>
      <c r="AC187" s="341"/>
    </row>
    <row r="188" spans="1:68" x14ac:dyDescent="0.2">
      <c r="A188" s="343"/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63"/>
      <c r="P188" s="348" t="s">
        <v>72</v>
      </c>
      <c r="Q188" s="349"/>
      <c r="R188" s="349"/>
      <c r="S188" s="349"/>
      <c r="T188" s="349"/>
      <c r="U188" s="349"/>
      <c r="V188" s="350"/>
      <c r="W188" s="37" t="s">
        <v>73</v>
      </c>
      <c r="X188" s="340">
        <f>IFERROR(SUMPRODUCT(X184:X186*H184:H186),"0")</f>
        <v>42</v>
      </c>
      <c r="Y188" s="340">
        <f>IFERROR(SUMPRODUCT(Y184:Y186*H184:H186),"0")</f>
        <v>42</v>
      </c>
      <c r="Z188" s="37"/>
      <c r="AA188" s="341"/>
      <c r="AB188" s="341"/>
      <c r="AC188" s="341"/>
    </row>
    <row r="189" spans="1:68" ht="14.25" hidden="1" customHeight="1" x14ac:dyDescent="0.25">
      <c r="A189" s="366" t="s">
        <v>297</v>
      </c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  <c r="T189" s="343"/>
      <c r="U189" s="343"/>
      <c r="V189" s="343"/>
      <c r="W189" s="343"/>
      <c r="X189" s="343"/>
      <c r="Y189" s="343"/>
      <c r="Z189" s="343"/>
      <c r="AA189" s="334"/>
      <c r="AB189" s="334"/>
      <c r="AC189" s="334"/>
    </row>
    <row r="190" spans="1:68" ht="27" hidden="1" customHeight="1" x14ac:dyDescent="0.25">
      <c r="A190" s="54" t="s">
        <v>298</v>
      </c>
      <c r="B190" s="54" t="s">
        <v>299</v>
      </c>
      <c r="C190" s="31">
        <v>4301051855</v>
      </c>
      <c r="D190" s="346">
        <v>4680115885875</v>
      </c>
      <c r="E190" s="347"/>
      <c r="F190" s="337">
        <v>1</v>
      </c>
      <c r="G190" s="32">
        <v>9</v>
      </c>
      <c r="H190" s="337">
        <v>9</v>
      </c>
      <c r="I190" s="337">
        <v>9.4350000000000005</v>
      </c>
      <c r="J190" s="32">
        <v>64</v>
      </c>
      <c r="K190" s="32" t="s">
        <v>300</v>
      </c>
      <c r="L190" s="32" t="s">
        <v>67</v>
      </c>
      <c r="M190" s="33" t="s">
        <v>301</v>
      </c>
      <c r="N190" s="33"/>
      <c r="O190" s="32">
        <v>365</v>
      </c>
      <c r="P190" s="505" t="s">
        <v>302</v>
      </c>
      <c r="Q190" s="354"/>
      <c r="R190" s="354"/>
      <c r="S190" s="354"/>
      <c r="T190" s="355"/>
      <c r="U190" s="34"/>
      <c r="V190" s="34"/>
      <c r="W190" s="35" t="s">
        <v>69</v>
      </c>
      <c r="X190" s="338">
        <v>0</v>
      </c>
      <c r="Y190" s="339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303</v>
      </c>
      <c r="AG190" s="67"/>
      <c r="AJ190" s="71" t="s">
        <v>71</v>
      </c>
      <c r="AK190" s="71">
        <v>1</v>
      </c>
      <c r="BB190" s="207" t="s">
        <v>304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2"/>
      <c r="B191" s="343"/>
      <c r="C191" s="343"/>
      <c r="D191" s="343"/>
      <c r="E191" s="343"/>
      <c r="F191" s="343"/>
      <c r="G191" s="343"/>
      <c r="H191" s="343"/>
      <c r="I191" s="343"/>
      <c r="J191" s="343"/>
      <c r="K191" s="343"/>
      <c r="L191" s="343"/>
      <c r="M191" s="343"/>
      <c r="N191" s="343"/>
      <c r="O191" s="363"/>
      <c r="P191" s="348" t="s">
        <v>72</v>
      </c>
      <c r="Q191" s="349"/>
      <c r="R191" s="349"/>
      <c r="S191" s="349"/>
      <c r="T191" s="349"/>
      <c r="U191" s="349"/>
      <c r="V191" s="350"/>
      <c r="W191" s="37" t="s">
        <v>69</v>
      </c>
      <c r="X191" s="340">
        <f>IFERROR(SUM(X190:X190),"0")</f>
        <v>0</v>
      </c>
      <c r="Y191" s="340">
        <f>IFERROR(SUM(Y190:Y190),"0")</f>
        <v>0</v>
      </c>
      <c r="Z191" s="340">
        <f>IFERROR(IF(Z190="",0,Z190),"0")</f>
        <v>0</v>
      </c>
      <c r="AA191" s="341"/>
      <c r="AB191" s="341"/>
      <c r="AC191" s="341"/>
    </row>
    <row r="192" spans="1:68" hidden="1" x14ac:dyDescent="0.2">
      <c r="A192" s="343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63"/>
      <c r="P192" s="348" t="s">
        <v>72</v>
      </c>
      <c r="Q192" s="349"/>
      <c r="R192" s="349"/>
      <c r="S192" s="349"/>
      <c r="T192" s="349"/>
      <c r="U192" s="349"/>
      <c r="V192" s="350"/>
      <c r="W192" s="37" t="s">
        <v>73</v>
      </c>
      <c r="X192" s="340">
        <f>IFERROR(SUMPRODUCT(X190:X190*H190:H190),"0")</f>
        <v>0</v>
      </c>
      <c r="Y192" s="340">
        <f>IFERROR(SUMPRODUCT(Y190:Y190*H190:H190),"0")</f>
        <v>0</v>
      </c>
      <c r="Z192" s="37"/>
      <c r="AA192" s="341"/>
      <c r="AB192" s="341"/>
      <c r="AC192" s="341"/>
    </row>
    <row r="193" spans="1:68" ht="27.75" hidden="1" customHeight="1" x14ac:dyDescent="0.2">
      <c r="A193" s="383" t="s">
        <v>305</v>
      </c>
      <c r="B193" s="384"/>
      <c r="C193" s="384"/>
      <c r="D193" s="384"/>
      <c r="E193" s="384"/>
      <c r="F193" s="384"/>
      <c r="G193" s="384"/>
      <c r="H193" s="384"/>
      <c r="I193" s="384"/>
      <c r="J193" s="384"/>
      <c r="K193" s="384"/>
      <c r="L193" s="384"/>
      <c r="M193" s="384"/>
      <c r="N193" s="384"/>
      <c r="O193" s="384"/>
      <c r="P193" s="384"/>
      <c r="Q193" s="384"/>
      <c r="R193" s="384"/>
      <c r="S193" s="384"/>
      <c r="T193" s="384"/>
      <c r="U193" s="384"/>
      <c r="V193" s="384"/>
      <c r="W193" s="384"/>
      <c r="X193" s="384"/>
      <c r="Y193" s="384"/>
      <c r="Z193" s="384"/>
      <c r="AA193" s="48"/>
      <c r="AB193" s="48"/>
      <c r="AC193" s="48"/>
    </row>
    <row r="194" spans="1:68" ht="16.5" hidden="1" customHeight="1" x14ac:dyDescent="0.25">
      <c r="A194" s="342" t="s">
        <v>306</v>
      </c>
      <c r="B194" s="343"/>
      <c r="C194" s="343"/>
      <c r="D194" s="343"/>
      <c r="E194" s="343"/>
      <c r="F194" s="343"/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  <c r="T194" s="343"/>
      <c r="U194" s="343"/>
      <c r="V194" s="343"/>
      <c r="W194" s="343"/>
      <c r="X194" s="343"/>
      <c r="Y194" s="343"/>
      <c r="Z194" s="343"/>
      <c r="AA194" s="333"/>
      <c r="AB194" s="333"/>
      <c r="AC194" s="333"/>
    </row>
    <row r="195" spans="1:68" ht="14.25" hidden="1" customHeight="1" x14ac:dyDescent="0.25">
      <c r="A195" s="366" t="s">
        <v>147</v>
      </c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  <c r="AA195" s="334"/>
      <c r="AB195" s="334"/>
      <c r="AC195" s="334"/>
    </row>
    <row r="196" spans="1:68" ht="27" hidden="1" customHeight="1" x14ac:dyDescent="0.25">
      <c r="A196" s="54" t="s">
        <v>307</v>
      </c>
      <c r="B196" s="54" t="s">
        <v>308</v>
      </c>
      <c r="C196" s="31">
        <v>4301135707</v>
      </c>
      <c r="D196" s="346">
        <v>4620207490198</v>
      </c>
      <c r="E196" s="347"/>
      <c r="F196" s="337">
        <v>0.2</v>
      </c>
      <c r="G196" s="32">
        <v>12</v>
      </c>
      <c r="H196" s="337">
        <v>2.4</v>
      </c>
      <c r="I196" s="337">
        <v>3.1036000000000001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5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54"/>
      <c r="R196" s="354"/>
      <c r="S196" s="354"/>
      <c r="T196" s="355"/>
      <c r="U196" s="34"/>
      <c r="V196" s="34"/>
      <c r="W196" s="35" t="s">
        <v>69</v>
      </c>
      <c r="X196" s="338">
        <v>0</v>
      </c>
      <c r="Y196" s="339">
        <f>IFERROR(IF(X196="","",X196),"")</f>
        <v>0</v>
      </c>
      <c r="Z196" s="36">
        <f>IFERROR(IF(X196="","",X196*0.01788),"")</f>
        <v>0</v>
      </c>
      <c r="AA196" s="56"/>
      <c r="AB196" s="57"/>
      <c r="AC196" s="208" t="s">
        <v>309</v>
      </c>
      <c r="AG196" s="67"/>
      <c r="AJ196" s="71" t="s">
        <v>71</v>
      </c>
      <c r="AK196" s="71">
        <v>1</v>
      </c>
      <c r="BB196" s="209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310</v>
      </c>
      <c r="B197" s="54" t="s">
        <v>311</v>
      </c>
      <c r="C197" s="31">
        <v>4301135719</v>
      </c>
      <c r="D197" s="346">
        <v>4620207490235</v>
      </c>
      <c r="E197" s="347"/>
      <c r="F197" s="337">
        <v>0.2</v>
      </c>
      <c r="G197" s="32">
        <v>12</v>
      </c>
      <c r="H197" s="337">
        <v>2.4</v>
      </c>
      <c r="I197" s="337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54"/>
      <c r="R197" s="354"/>
      <c r="S197" s="354"/>
      <c r="T197" s="355"/>
      <c r="U197" s="34"/>
      <c r="V197" s="34"/>
      <c r="W197" s="35" t="s">
        <v>69</v>
      </c>
      <c r="X197" s="338">
        <v>0</v>
      </c>
      <c r="Y197" s="339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312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4301135697</v>
      </c>
      <c r="D198" s="346">
        <v>4620207490259</v>
      </c>
      <c r="E198" s="347"/>
      <c r="F198" s="337">
        <v>0.2</v>
      </c>
      <c r="G198" s="32">
        <v>12</v>
      </c>
      <c r="H198" s="337">
        <v>2.4</v>
      </c>
      <c r="I198" s="337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54"/>
      <c r="R198" s="354"/>
      <c r="S198" s="354"/>
      <c r="T198" s="355"/>
      <c r="U198" s="34"/>
      <c r="V198" s="34"/>
      <c r="W198" s="35" t="s">
        <v>69</v>
      </c>
      <c r="X198" s="338">
        <v>0</v>
      </c>
      <c r="Y198" s="339">
        <f>IFERROR(IF(X198="","",X198),"")</f>
        <v>0</v>
      </c>
      <c r="Z198" s="36">
        <f>IFERROR(IF(X198="","",X198*0.01788),"")</f>
        <v>0</v>
      </c>
      <c r="AA198" s="56"/>
      <c r="AB198" s="57"/>
      <c r="AC198" s="212" t="s">
        <v>309</v>
      </c>
      <c r="AG198" s="67"/>
      <c r="AJ198" s="71" t="s">
        <v>71</v>
      </c>
      <c r="AK198" s="71">
        <v>1</v>
      </c>
      <c r="BB198" s="213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315</v>
      </c>
      <c r="B199" s="54" t="s">
        <v>316</v>
      </c>
      <c r="C199" s="31">
        <v>4301135681</v>
      </c>
      <c r="D199" s="346">
        <v>4620207490143</v>
      </c>
      <c r="E199" s="347"/>
      <c r="F199" s="337">
        <v>0.22</v>
      </c>
      <c r="G199" s="32">
        <v>12</v>
      </c>
      <c r="H199" s="337">
        <v>2.64</v>
      </c>
      <c r="I199" s="337">
        <v>3.3435999999999999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0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54"/>
      <c r="R199" s="354"/>
      <c r="S199" s="354"/>
      <c r="T199" s="355"/>
      <c r="U199" s="34"/>
      <c r="V199" s="34"/>
      <c r="W199" s="35" t="s">
        <v>69</v>
      </c>
      <c r="X199" s="338">
        <v>0</v>
      </c>
      <c r="Y199" s="339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71</v>
      </c>
      <c r="AK199" s="71">
        <v>1</v>
      </c>
      <c r="BB199" s="215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62"/>
      <c r="B200" s="343"/>
      <c r="C200" s="343"/>
      <c r="D200" s="343"/>
      <c r="E200" s="343"/>
      <c r="F200" s="343"/>
      <c r="G200" s="343"/>
      <c r="H200" s="343"/>
      <c r="I200" s="343"/>
      <c r="J200" s="343"/>
      <c r="K200" s="343"/>
      <c r="L200" s="343"/>
      <c r="M200" s="343"/>
      <c r="N200" s="343"/>
      <c r="O200" s="363"/>
      <c r="P200" s="348" t="s">
        <v>72</v>
      </c>
      <c r="Q200" s="349"/>
      <c r="R200" s="349"/>
      <c r="S200" s="349"/>
      <c r="T200" s="349"/>
      <c r="U200" s="349"/>
      <c r="V200" s="350"/>
      <c r="W200" s="37" t="s">
        <v>69</v>
      </c>
      <c r="X200" s="340">
        <f>IFERROR(SUM(X196:X199),"0")</f>
        <v>0</v>
      </c>
      <c r="Y200" s="340">
        <f>IFERROR(SUM(Y196:Y199),"0")</f>
        <v>0</v>
      </c>
      <c r="Z200" s="340">
        <f>IFERROR(IF(Z196="",0,Z196),"0")+IFERROR(IF(Z197="",0,Z197),"0")+IFERROR(IF(Z198="",0,Z198),"0")+IFERROR(IF(Z199="",0,Z199),"0")</f>
        <v>0</v>
      </c>
      <c r="AA200" s="341"/>
      <c r="AB200" s="341"/>
      <c r="AC200" s="341"/>
    </row>
    <row r="201" spans="1:68" hidden="1" x14ac:dyDescent="0.2">
      <c r="A201" s="343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63"/>
      <c r="P201" s="348" t="s">
        <v>72</v>
      </c>
      <c r="Q201" s="349"/>
      <c r="R201" s="349"/>
      <c r="S201" s="349"/>
      <c r="T201" s="349"/>
      <c r="U201" s="349"/>
      <c r="V201" s="350"/>
      <c r="W201" s="37" t="s">
        <v>73</v>
      </c>
      <c r="X201" s="340">
        <f>IFERROR(SUMPRODUCT(X196:X199*H196:H199),"0")</f>
        <v>0</v>
      </c>
      <c r="Y201" s="340">
        <f>IFERROR(SUMPRODUCT(Y196:Y199*H196:H199),"0")</f>
        <v>0</v>
      </c>
      <c r="Z201" s="37"/>
      <c r="AA201" s="341"/>
      <c r="AB201" s="341"/>
      <c r="AC201" s="341"/>
    </row>
    <row r="202" spans="1:68" ht="16.5" hidden="1" customHeight="1" x14ac:dyDescent="0.25">
      <c r="A202" s="342" t="s">
        <v>318</v>
      </c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  <c r="T202" s="343"/>
      <c r="U202" s="343"/>
      <c r="V202" s="343"/>
      <c r="W202" s="343"/>
      <c r="X202" s="343"/>
      <c r="Y202" s="343"/>
      <c r="Z202" s="343"/>
      <c r="AA202" s="333"/>
      <c r="AB202" s="333"/>
      <c r="AC202" s="333"/>
    </row>
    <row r="203" spans="1:68" ht="14.25" hidden="1" customHeight="1" x14ac:dyDescent="0.25">
      <c r="A203" s="366" t="s">
        <v>63</v>
      </c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  <c r="AA203" s="334"/>
      <c r="AB203" s="334"/>
      <c r="AC203" s="334"/>
    </row>
    <row r="204" spans="1:68" ht="16.5" hidden="1" customHeight="1" x14ac:dyDescent="0.25">
      <c r="A204" s="54" t="s">
        <v>319</v>
      </c>
      <c r="B204" s="54" t="s">
        <v>320</v>
      </c>
      <c r="C204" s="31">
        <v>4301070948</v>
      </c>
      <c r="D204" s="346">
        <v>4607111037022</v>
      </c>
      <c r="E204" s="347"/>
      <c r="F204" s="337">
        <v>0.7</v>
      </c>
      <c r="G204" s="32">
        <v>8</v>
      </c>
      <c r="H204" s="337">
        <v>5.6</v>
      </c>
      <c r="I204" s="33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6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54"/>
      <c r="R204" s="354"/>
      <c r="S204" s="354"/>
      <c r="T204" s="355"/>
      <c r="U204" s="34"/>
      <c r="V204" s="34"/>
      <c r="W204" s="35" t="s">
        <v>69</v>
      </c>
      <c r="X204" s="338">
        <v>0</v>
      </c>
      <c r="Y204" s="339">
        <f>IFERROR(IF(X204="","",X204),"")</f>
        <v>0</v>
      </c>
      <c r="Z204" s="36">
        <f>IFERROR(IF(X204="","",X204*0.0155),"")</f>
        <v>0</v>
      </c>
      <c r="AA204" s="56"/>
      <c r="AB204" s="57"/>
      <c r="AC204" s="216" t="s">
        <v>321</v>
      </c>
      <c r="AG204" s="67"/>
      <c r="AJ204" s="71" t="s">
        <v>71</v>
      </c>
      <c r="AK204" s="71">
        <v>1</v>
      </c>
      <c r="BB204" s="217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322</v>
      </c>
      <c r="B205" s="54" t="s">
        <v>323</v>
      </c>
      <c r="C205" s="31">
        <v>4301070990</v>
      </c>
      <c r="D205" s="346">
        <v>4607111038494</v>
      </c>
      <c r="E205" s="347"/>
      <c r="F205" s="337">
        <v>0.7</v>
      </c>
      <c r="G205" s="32">
        <v>8</v>
      </c>
      <c r="H205" s="337">
        <v>5.6</v>
      </c>
      <c r="I205" s="337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54"/>
      <c r="R205" s="354"/>
      <c r="S205" s="354"/>
      <c r="T205" s="355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IFERROR(IF(X205="","",X205*0.0155),"")</f>
        <v>0</v>
      </c>
      <c r="AA205" s="56"/>
      <c r="AB205" s="57"/>
      <c r="AC205" s="218" t="s">
        <v>324</v>
      </c>
      <c r="AG205" s="67"/>
      <c r="AJ205" s="71" t="s">
        <v>71</v>
      </c>
      <c r="AK205" s="71">
        <v>1</v>
      </c>
      <c r="BB205" s="219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325</v>
      </c>
      <c r="B206" s="54" t="s">
        <v>326</v>
      </c>
      <c r="C206" s="31">
        <v>4301070966</v>
      </c>
      <c r="D206" s="346">
        <v>4607111038135</v>
      </c>
      <c r="E206" s="347"/>
      <c r="F206" s="337">
        <v>0.7</v>
      </c>
      <c r="G206" s="32">
        <v>8</v>
      </c>
      <c r="H206" s="337">
        <v>5.6</v>
      </c>
      <c r="I206" s="33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54"/>
      <c r="R206" s="354"/>
      <c r="S206" s="354"/>
      <c r="T206" s="355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327</v>
      </c>
      <c r="AG206" s="67"/>
      <c r="AJ206" s="71" t="s">
        <v>71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62"/>
      <c r="B207" s="343"/>
      <c r="C207" s="343"/>
      <c r="D207" s="343"/>
      <c r="E207" s="343"/>
      <c r="F207" s="343"/>
      <c r="G207" s="343"/>
      <c r="H207" s="343"/>
      <c r="I207" s="343"/>
      <c r="J207" s="343"/>
      <c r="K207" s="343"/>
      <c r="L207" s="343"/>
      <c r="M207" s="343"/>
      <c r="N207" s="343"/>
      <c r="O207" s="363"/>
      <c r="P207" s="348" t="s">
        <v>72</v>
      </c>
      <c r="Q207" s="349"/>
      <c r="R207" s="349"/>
      <c r="S207" s="349"/>
      <c r="T207" s="349"/>
      <c r="U207" s="349"/>
      <c r="V207" s="350"/>
      <c r="W207" s="37" t="s">
        <v>69</v>
      </c>
      <c r="X207" s="340">
        <f>IFERROR(SUM(X204:X206),"0")</f>
        <v>0</v>
      </c>
      <c r="Y207" s="340">
        <f>IFERROR(SUM(Y204:Y206),"0")</f>
        <v>0</v>
      </c>
      <c r="Z207" s="340">
        <f>IFERROR(IF(Z204="",0,Z204),"0")+IFERROR(IF(Z205="",0,Z205),"0")+IFERROR(IF(Z206="",0,Z206),"0")</f>
        <v>0</v>
      </c>
      <c r="AA207" s="341"/>
      <c r="AB207" s="341"/>
      <c r="AC207" s="341"/>
    </row>
    <row r="208" spans="1:68" hidden="1" x14ac:dyDescent="0.2">
      <c r="A208" s="343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63"/>
      <c r="P208" s="348" t="s">
        <v>72</v>
      </c>
      <c r="Q208" s="349"/>
      <c r="R208" s="349"/>
      <c r="S208" s="349"/>
      <c r="T208" s="349"/>
      <c r="U208" s="349"/>
      <c r="V208" s="350"/>
      <c r="W208" s="37" t="s">
        <v>73</v>
      </c>
      <c r="X208" s="340">
        <f>IFERROR(SUMPRODUCT(X204:X206*H204:H206),"0")</f>
        <v>0</v>
      </c>
      <c r="Y208" s="340">
        <f>IFERROR(SUMPRODUCT(Y204:Y206*H204:H206),"0")</f>
        <v>0</v>
      </c>
      <c r="Z208" s="37"/>
      <c r="AA208" s="341"/>
      <c r="AB208" s="341"/>
      <c r="AC208" s="341"/>
    </row>
    <row r="209" spans="1:68" ht="16.5" hidden="1" customHeight="1" x14ac:dyDescent="0.25">
      <c r="A209" s="342" t="s">
        <v>328</v>
      </c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  <c r="T209" s="343"/>
      <c r="U209" s="343"/>
      <c r="V209" s="343"/>
      <c r="W209" s="343"/>
      <c r="X209" s="343"/>
      <c r="Y209" s="343"/>
      <c r="Z209" s="343"/>
      <c r="AA209" s="333"/>
      <c r="AB209" s="333"/>
      <c r="AC209" s="333"/>
    </row>
    <row r="210" spans="1:68" ht="14.25" hidden="1" customHeight="1" x14ac:dyDescent="0.25">
      <c r="A210" s="366" t="s">
        <v>63</v>
      </c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334"/>
      <c r="AB210" s="334"/>
      <c r="AC210" s="334"/>
    </row>
    <row r="211" spans="1:68" ht="27" hidden="1" customHeight="1" x14ac:dyDescent="0.25">
      <c r="A211" s="54" t="s">
        <v>329</v>
      </c>
      <c r="B211" s="54" t="s">
        <v>330</v>
      </c>
      <c r="C211" s="31">
        <v>4301070996</v>
      </c>
      <c r="D211" s="346">
        <v>4607111038654</v>
      </c>
      <c r="E211" s="347"/>
      <c r="F211" s="337">
        <v>0.4</v>
      </c>
      <c r="G211" s="32">
        <v>16</v>
      </c>
      <c r="H211" s="337">
        <v>6.4</v>
      </c>
      <c r="I211" s="337">
        <v>6.63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54"/>
      <c r="R211" s="354"/>
      <c r="S211" s="354"/>
      <c r="T211" s="355"/>
      <c r="U211" s="34"/>
      <c r="V211" s="34"/>
      <c r="W211" s="35" t="s">
        <v>69</v>
      </c>
      <c r="X211" s="338">
        <v>0</v>
      </c>
      <c r="Y211" s="339">
        <f t="shared" ref="Y211:Y216" si="12">IFERROR(IF(X211="","",X211),"")</f>
        <v>0</v>
      </c>
      <c r="Z211" s="36">
        <f t="shared" ref="Z211:Z216" si="13">IFERROR(IF(X211="","",X211*0.0155),"")</f>
        <v>0</v>
      </c>
      <c r="AA211" s="56"/>
      <c r="AB211" s="57"/>
      <c r="AC211" s="222" t="s">
        <v>331</v>
      </c>
      <c r="AG211" s="67"/>
      <c r="AJ211" s="71" t="s">
        <v>71</v>
      </c>
      <c r="AK211" s="71">
        <v>1</v>
      </c>
      <c r="BB211" s="223" t="s">
        <v>1</v>
      </c>
      <c r="BM211" s="67">
        <f t="shared" ref="BM211:BM216" si="14">IFERROR(X211*I211,"0")</f>
        <v>0</v>
      </c>
      <c r="BN211" s="67">
        <f t="shared" ref="BN211:BN216" si="15">IFERROR(Y211*I211,"0")</f>
        <v>0</v>
      </c>
      <c r="BO211" s="67">
        <f t="shared" ref="BO211:BO216" si="16">IFERROR(X211/J211,"0")</f>
        <v>0</v>
      </c>
      <c r="BP211" s="67">
        <f t="shared" ref="BP211:BP216" si="17">IFERROR(Y211/J211,"0")</f>
        <v>0</v>
      </c>
    </row>
    <row r="212" spans="1:68" ht="27" hidden="1" customHeight="1" x14ac:dyDescent="0.25">
      <c r="A212" s="54" t="s">
        <v>332</v>
      </c>
      <c r="B212" s="54" t="s">
        <v>333</v>
      </c>
      <c r="C212" s="31">
        <v>4301070997</v>
      </c>
      <c r="D212" s="346">
        <v>4607111038586</v>
      </c>
      <c r="E212" s="347"/>
      <c r="F212" s="337">
        <v>0.7</v>
      </c>
      <c r="G212" s="32">
        <v>8</v>
      </c>
      <c r="H212" s="337">
        <v>5.6</v>
      </c>
      <c r="I212" s="337">
        <v>5.83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3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54"/>
      <c r="R212" s="354"/>
      <c r="S212" s="354"/>
      <c r="T212" s="355"/>
      <c r="U212" s="34"/>
      <c r="V212" s="34"/>
      <c r="W212" s="35" t="s">
        <v>69</v>
      </c>
      <c r="X212" s="338">
        <v>0</v>
      </c>
      <c r="Y212" s="339">
        <f t="shared" si="12"/>
        <v>0</v>
      </c>
      <c r="Z212" s="36">
        <f t="shared" si="13"/>
        <v>0</v>
      </c>
      <c r="AA212" s="56"/>
      <c r="AB212" s="57"/>
      <c r="AC212" s="224" t="s">
        <v>331</v>
      </c>
      <c r="AG212" s="67"/>
      <c r="AJ212" s="71" t="s">
        <v>71</v>
      </c>
      <c r="AK212" s="71">
        <v>1</v>
      </c>
      <c r="BB212" s="225" t="s">
        <v>1</v>
      </c>
      <c r="BM212" s="67">
        <f t="shared" si="14"/>
        <v>0</v>
      </c>
      <c r="BN212" s="67">
        <f t="shared" si="15"/>
        <v>0</v>
      </c>
      <c r="BO212" s="67">
        <f t="shared" si="16"/>
        <v>0</v>
      </c>
      <c r="BP212" s="67">
        <f t="shared" si="17"/>
        <v>0</v>
      </c>
    </row>
    <row r="213" spans="1:68" ht="27" hidden="1" customHeight="1" x14ac:dyDescent="0.25">
      <c r="A213" s="54" t="s">
        <v>334</v>
      </c>
      <c r="B213" s="54" t="s">
        <v>335</v>
      </c>
      <c r="C213" s="31">
        <v>4301070962</v>
      </c>
      <c r="D213" s="346">
        <v>4607111038609</v>
      </c>
      <c r="E213" s="347"/>
      <c r="F213" s="337">
        <v>0.4</v>
      </c>
      <c r="G213" s="32">
        <v>16</v>
      </c>
      <c r="H213" s="337">
        <v>6.4</v>
      </c>
      <c r="I213" s="337">
        <v>6.71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54"/>
      <c r="R213" s="354"/>
      <c r="S213" s="354"/>
      <c r="T213" s="355"/>
      <c r="U213" s="34"/>
      <c r="V213" s="34"/>
      <c r="W213" s="35" t="s">
        <v>69</v>
      </c>
      <c r="X213" s="338">
        <v>0</v>
      </c>
      <c r="Y213" s="339">
        <f t="shared" si="12"/>
        <v>0</v>
      </c>
      <c r="Z213" s="36">
        <f t="shared" si="13"/>
        <v>0</v>
      </c>
      <c r="AA213" s="56"/>
      <c r="AB213" s="57"/>
      <c r="AC213" s="226" t="s">
        <v>336</v>
      </c>
      <c r="AG213" s="67"/>
      <c r="AJ213" s="71" t="s">
        <v>71</v>
      </c>
      <c r="AK213" s="71">
        <v>1</v>
      </c>
      <c r="BB213" s="227" t="s">
        <v>1</v>
      </c>
      <c r="BM213" s="67">
        <f t="shared" si="14"/>
        <v>0</v>
      </c>
      <c r="BN213" s="67">
        <f t="shared" si="15"/>
        <v>0</v>
      </c>
      <c r="BO213" s="67">
        <f t="shared" si="16"/>
        <v>0</v>
      </c>
      <c r="BP213" s="67">
        <f t="shared" si="17"/>
        <v>0</v>
      </c>
    </row>
    <row r="214" spans="1:68" ht="27" hidden="1" customHeight="1" x14ac:dyDescent="0.25">
      <c r="A214" s="54" t="s">
        <v>337</v>
      </c>
      <c r="B214" s="54" t="s">
        <v>338</v>
      </c>
      <c r="C214" s="31">
        <v>4301070963</v>
      </c>
      <c r="D214" s="346">
        <v>4607111038630</v>
      </c>
      <c r="E214" s="347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54"/>
      <c r="R214" s="354"/>
      <c r="S214" s="354"/>
      <c r="T214" s="355"/>
      <c r="U214" s="34"/>
      <c r="V214" s="34"/>
      <c r="W214" s="35" t="s">
        <v>69</v>
      </c>
      <c r="X214" s="338">
        <v>0</v>
      </c>
      <c r="Y214" s="339">
        <f t="shared" si="12"/>
        <v>0</v>
      </c>
      <c r="Z214" s="36">
        <f t="shared" si="13"/>
        <v>0</v>
      </c>
      <c r="AA214" s="56"/>
      <c r="AB214" s="57"/>
      <c r="AC214" s="228" t="s">
        <v>336</v>
      </c>
      <c r="AG214" s="67"/>
      <c r="AJ214" s="71" t="s">
        <v>71</v>
      </c>
      <c r="AK214" s="71">
        <v>1</v>
      </c>
      <c r="BB214" s="229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339</v>
      </c>
      <c r="B215" s="54" t="s">
        <v>340</v>
      </c>
      <c r="C215" s="31">
        <v>4301070959</v>
      </c>
      <c r="D215" s="346">
        <v>4607111038616</v>
      </c>
      <c r="E215" s="347"/>
      <c r="F215" s="337">
        <v>0.4</v>
      </c>
      <c r="G215" s="32">
        <v>16</v>
      </c>
      <c r="H215" s="337">
        <v>6.4</v>
      </c>
      <c r="I215" s="337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54"/>
      <c r="R215" s="354"/>
      <c r="S215" s="354"/>
      <c r="T215" s="355"/>
      <c r="U215" s="34"/>
      <c r="V215" s="34"/>
      <c r="W215" s="35" t="s">
        <v>69</v>
      </c>
      <c r="X215" s="338">
        <v>0</v>
      </c>
      <c r="Y215" s="339">
        <f t="shared" si="12"/>
        <v>0</v>
      </c>
      <c r="Z215" s="36">
        <f t="shared" si="13"/>
        <v>0</v>
      </c>
      <c r="AA215" s="56"/>
      <c r="AB215" s="57"/>
      <c r="AC215" s="230" t="s">
        <v>331</v>
      </c>
      <c r="AG215" s="67"/>
      <c r="AJ215" s="71" t="s">
        <v>71</v>
      </c>
      <c r="AK215" s="71">
        <v>1</v>
      </c>
      <c r="BB215" s="231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341</v>
      </c>
      <c r="B216" s="54" t="s">
        <v>342</v>
      </c>
      <c r="C216" s="31">
        <v>4301070960</v>
      </c>
      <c r="D216" s="346">
        <v>4607111038623</v>
      </c>
      <c r="E216" s="347"/>
      <c r="F216" s="337">
        <v>0.7</v>
      </c>
      <c r="G216" s="32">
        <v>8</v>
      </c>
      <c r="H216" s="337">
        <v>5.6</v>
      </c>
      <c r="I216" s="337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54"/>
      <c r="R216" s="354"/>
      <c r="S216" s="354"/>
      <c r="T216" s="355"/>
      <c r="U216" s="34"/>
      <c r="V216" s="34"/>
      <c r="W216" s="35" t="s">
        <v>69</v>
      </c>
      <c r="X216" s="338">
        <v>0</v>
      </c>
      <c r="Y216" s="339">
        <f t="shared" si="12"/>
        <v>0</v>
      </c>
      <c r="Z216" s="36">
        <f t="shared" si="13"/>
        <v>0</v>
      </c>
      <c r="AA216" s="56"/>
      <c r="AB216" s="57"/>
      <c r="AC216" s="232" t="s">
        <v>331</v>
      </c>
      <c r="AG216" s="67"/>
      <c r="AJ216" s="71" t="s">
        <v>71</v>
      </c>
      <c r="AK216" s="71">
        <v>1</v>
      </c>
      <c r="BB216" s="233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idden="1" x14ac:dyDescent="0.2">
      <c r="A217" s="362"/>
      <c r="B217" s="343"/>
      <c r="C217" s="343"/>
      <c r="D217" s="343"/>
      <c r="E217" s="343"/>
      <c r="F217" s="343"/>
      <c r="G217" s="343"/>
      <c r="H217" s="343"/>
      <c r="I217" s="343"/>
      <c r="J217" s="343"/>
      <c r="K217" s="343"/>
      <c r="L217" s="343"/>
      <c r="M217" s="343"/>
      <c r="N217" s="343"/>
      <c r="O217" s="363"/>
      <c r="P217" s="348" t="s">
        <v>72</v>
      </c>
      <c r="Q217" s="349"/>
      <c r="R217" s="349"/>
      <c r="S217" s="349"/>
      <c r="T217" s="349"/>
      <c r="U217" s="349"/>
      <c r="V217" s="350"/>
      <c r="W217" s="37" t="s">
        <v>69</v>
      </c>
      <c r="X217" s="340">
        <f>IFERROR(SUM(X211:X216),"0")</f>
        <v>0</v>
      </c>
      <c r="Y217" s="340">
        <f>IFERROR(SUM(Y211:Y216),"0")</f>
        <v>0</v>
      </c>
      <c r="Z217" s="340">
        <f>IFERROR(IF(Z211="",0,Z211),"0")+IFERROR(IF(Z212="",0,Z212),"0")+IFERROR(IF(Z213="",0,Z213),"0")+IFERROR(IF(Z214="",0,Z214),"0")+IFERROR(IF(Z215="",0,Z215),"0")+IFERROR(IF(Z216="",0,Z216),"0")</f>
        <v>0</v>
      </c>
      <c r="AA217" s="341"/>
      <c r="AB217" s="341"/>
      <c r="AC217" s="341"/>
    </row>
    <row r="218" spans="1:68" hidden="1" x14ac:dyDescent="0.2">
      <c r="A218" s="343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63"/>
      <c r="P218" s="348" t="s">
        <v>72</v>
      </c>
      <c r="Q218" s="349"/>
      <c r="R218" s="349"/>
      <c r="S218" s="349"/>
      <c r="T218" s="349"/>
      <c r="U218" s="349"/>
      <c r="V218" s="350"/>
      <c r="W218" s="37" t="s">
        <v>73</v>
      </c>
      <c r="X218" s="340">
        <f>IFERROR(SUMPRODUCT(X211:X216*H211:H216),"0")</f>
        <v>0</v>
      </c>
      <c r="Y218" s="340">
        <f>IFERROR(SUMPRODUCT(Y211:Y216*H211:H216),"0")</f>
        <v>0</v>
      </c>
      <c r="Z218" s="37"/>
      <c r="AA218" s="341"/>
      <c r="AB218" s="341"/>
      <c r="AC218" s="341"/>
    </row>
    <row r="219" spans="1:68" ht="16.5" hidden="1" customHeight="1" x14ac:dyDescent="0.25">
      <c r="A219" s="342" t="s">
        <v>343</v>
      </c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  <c r="T219" s="343"/>
      <c r="U219" s="343"/>
      <c r="V219" s="343"/>
      <c r="W219" s="343"/>
      <c r="X219" s="343"/>
      <c r="Y219" s="343"/>
      <c r="Z219" s="343"/>
      <c r="AA219" s="333"/>
      <c r="AB219" s="333"/>
      <c r="AC219" s="333"/>
    </row>
    <row r="220" spans="1:68" ht="14.25" hidden="1" customHeight="1" x14ac:dyDescent="0.25">
      <c r="A220" s="366" t="s">
        <v>63</v>
      </c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334"/>
      <c r="AB220" s="334"/>
      <c r="AC220" s="334"/>
    </row>
    <row r="221" spans="1:68" ht="27" hidden="1" customHeight="1" x14ac:dyDescent="0.25">
      <c r="A221" s="54" t="s">
        <v>344</v>
      </c>
      <c r="B221" s="54" t="s">
        <v>345</v>
      </c>
      <c r="C221" s="31">
        <v>4301070917</v>
      </c>
      <c r="D221" s="346">
        <v>4607111035912</v>
      </c>
      <c r="E221" s="347"/>
      <c r="F221" s="337">
        <v>0.43</v>
      </c>
      <c r="G221" s="32">
        <v>16</v>
      </c>
      <c r="H221" s="337">
        <v>6.88</v>
      </c>
      <c r="I221" s="337">
        <v>7.19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54"/>
      <c r="R221" s="354"/>
      <c r="S221" s="354"/>
      <c r="T221" s="355"/>
      <c r="U221" s="34"/>
      <c r="V221" s="34"/>
      <c r="W221" s="35" t="s">
        <v>69</v>
      </c>
      <c r="X221" s="338">
        <v>0</v>
      </c>
      <c r="Y221" s="339">
        <f>IFERROR(IF(X221="","",X221),"")</f>
        <v>0</v>
      </c>
      <c r="Z221" s="36">
        <f>IFERROR(IF(X221="","",X221*0.0155),"")</f>
        <v>0</v>
      </c>
      <c r="AA221" s="56"/>
      <c r="AB221" s="57"/>
      <c r="AC221" s="234" t="s">
        <v>346</v>
      </c>
      <c r="AG221" s="67"/>
      <c r="AJ221" s="71" t="s">
        <v>71</v>
      </c>
      <c r="AK221" s="71">
        <v>1</v>
      </c>
      <c r="BB221" s="23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347</v>
      </c>
      <c r="B222" s="54" t="s">
        <v>348</v>
      </c>
      <c r="C222" s="31">
        <v>4301070920</v>
      </c>
      <c r="D222" s="346">
        <v>4607111035929</v>
      </c>
      <c r="E222" s="347"/>
      <c r="F222" s="337">
        <v>0.9</v>
      </c>
      <c r="G222" s="32">
        <v>8</v>
      </c>
      <c r="H222" s="337">
        <v>7.2</v>
      </c>
      <c r="I222" s="337">
        <v>7.47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54"/>
      <c r="R222" s="354"/>
      <c r="S222" s="354"/>
      <c r="T222" s="355"/>
      <c r="U222" s="34"/>
      <c r="V222" s="34"/>
      <c r="W222" s="35" t="s">
        <v>69</v>
      </c>
      <c r="X222" s="338">
        <v>24</v>
      </c>
      <c r="Y222" s="339">
        <f>IFERROR(IF(X222="","",X222),"")</f>
        <v>24</v>
      </c>
      <c r="Z222" s="36">
        <f>IFERROR(IF(X222="","",X222*0.0155),"")</f>
        <v>0.372</v>
      </c>
      <c r="AA222" s="56"/>
      <c r="AB222" s="57"/>
      <c r="AC222" s="236" t="s">
        <v>346</v>
      </c>
      <c r="AG222" s="67"/>
      <c r="AJ222" s="71" t="s">
        <v>71</v>
      </c>
      <c r="AK222" s="71">
        <v>1</v>
      </c>
      <c r="BB222" s="237" t="s">
        <v>1</v>
      </c>
      <c r="BM222" s="67">
        <f>IFERROR(X222*I222,"0")</f>
        <v>179.28</v>
      </c>
      <c r="BN222" s="67">
        <f>IFERROR(Y222*I222,"0")</f>
        <v>179.28</v>
      </c>
      <c r="BO222" s="67">
        <f>IFERROR(X222/J222,"0")</f>
        <v>0.2857142857142857</v>
      </c>
      <c r="BP222" s="67">
        <f>IFERROR(Y222/J222,"0")</f>
        <v>0.2857142857142857</v>
      </c>
    </row>
    <row r="223" spans="1:68" ht="27" hidden="1" customHeight="1" x14ac:dyDescent="0.25">
      <c r="A223" s="54" t="s">
        <v>349</v>
      </c>
      <c r="B223" s="54" t="s">
        <v>350</v>
      </c>
      <c r="C223" s="31">
        <v>4301070915</v>
      </c>
      <c r="D223" s="346">
        <v>4607111035882</v>
      </c>
      <c r="E223" s="347"/>
      <c r="F223" s="337">
        <v>0.43</v>
      </c>
      <c r="G223" s="32">
        <v>16</v>
      </c>
      <c r="H223" s="337">
        <v>6.88</v>
      </c>
      <c r="I223" s="337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54"/>
      <c r="R223" s="354"/>
      <c r="S223" s="354"/>
      <c r="T223" s="355"/>
      <c r="U223" s="34"/>
      <c r="V223" s="34"/>
      <c r="W223" s="35" t="s">
        <v>69</v>
      </c>
      <c r="X223" s="338">
        <v>0</v>
      </c>
      <c r="Y223" s="33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351</v>
      </c>
      <c r="AG223" s="67"/>
      <c r="AJ223" s="71" t="s">
        <v>71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352</v>
      </c>
      <c r="B224" s="54" t="s">
        <v>353</v>
      </c>
      <c r="C224" s="31">
        <v>4301070921</v>
      </c>
      <c r="D224" s="346">
        <v>4607111035905</v>
      </c>
      <c r="E224" s="347"/>
      <c r="F224" s="337">
        <v>0.9</v>
      </c>
      <c r="G224" s="32">
        <v>8</v>
      </c>
      <c r="H224" s="337">
        <v>7.2</v>
      </c>
      <c r="I224" s="337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54"/>
      <c r="R224" s="354"/>
      <c r="S224" s="354"/>
      <c r="T224" s="355"/>
      <c r="U224" s="34"/>
      <c r="V224" s="34"/>
      <c r="W224" s="35" t="s">
        <v>69</v>
      </c>
      <c r="X224" s="338">
        <v>24</v>
      </c>
      <c r="Y224" s="339">
        <f>IFERROR(IF(X224="","",X224),"")</f>
        <v>24</v>
      </c>
      <c r="Z224" s="36">
        <f>IFERROR(IF(X224="","",X224*0.0155),"")</f>
        <v>0.372</v>
      </c>
      <c r="AA224" s="56"/>
      <c r="AB224" s="57"/>
      <c r="AC224" s="240" t="s">
        <v>351</v>
      </c>
      <c r="AG224" s="67"/>
      <c r="AJ224" s="71" t="s">
        <v>71</v>
      </c>
      <c r="AK224" s="71">
        <v>1</v>
      </c>
      <c r="BB224" s="241" t="s">
        <v>1</v>
      </c>
      <c r="BM224" s="67">
        <f>IFERROR(X224*I224,"0")</f>
        <v>179.28</v>
      </c>
      <c r="BN224" s="67">
        <f>IFERROR(Y224*I224,"0")</f>
        <v>179.28</v>
      </c>
      <c r="BO224" s="67">
        <f>IFERROR(X224/J224,"0")</f>
        <v>0.2857142857142857</v>
      </c>
      <c r="BP224" s="67">
        <f>IFERROR(Y224/J224,"0")</f>
        <v>0.2857142857142857</v>
      </c>
    </row>
    <row r="225" spans="1:68" x14ac:dyDescent="0.2">
      <c r="A225" s="362"/>
      <c r="B225" s="343"/>
      <c r="C225" s="343"/>
      <c r="D225" s="343"/>
      <c r="E225" s="343"/>
      <c r="F225" s="343"/>
      <c r="G225" s="343"/>
      <c r="H225" s="343"/>
      <c r="I225" s="343"/>
      <c r="J225" s="343"/>
      <c r="K225" s="343"/>
      <c r="L225" s="343"/>
      <c r="M225" s="343"/>
      <c r="N225" s="343"/>
      <c r="O225" s="363"/>
      <c r="P225" s="348" t="s">
        <v>72</v>
      </c>
      <c r="Q225" s="349"/>
      <c r="R225" s="349"/>
      <c r="S225" s="349"/>
      <c r="T225" s="349"/>
      <c r="U225" s="349"/>
      <c r="V225" s="350"/>
      <c r="W225" s="37" t="s">
        <v>69</v>
      </c>
      <c r="X225" s="340">
        <f>IFERROR(SUM(X221:X224),"0")</f>
        <v>48</v>
      </c>
      <c r="Y225" s="340">
        <f>IFERROR(SUM(Y221:Y224),"0")</f>
        <v>48</v>
      </c>
      <c r="Z225" s="340">
        <f>IFERROR(IF(Z221="",0,Z221),"0")+IFERROR(IF(Z222="",0,Z222),"0")+IFERROR(IF(Z223="",0,Z223),"0")+IFERROR(IF(Z224="",0,Z224),"0")</f>
        <v>0.74399999999999999</v>
      </c>
      <c r="AA225" s="341"/>
      <c r="AB225" s="341"/>
      <c r="AC225" s="341"/>
    </row>
    <row r="226" spans="1:68" x14ac:dyDescent="0.2">
      <c r="A226" s="343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63"/>
      <c r="P226" s="348" t="s">
        <v>72</v>
      </c>
      <c r="Q226" s="349"/>
      <c r="R226" s="349"/>
      <c r="S226" s="349"/>
      <c r="T226" s="349"/>
      <c r="U226" s="349"/>
      <c r="V226" s="350"/>
      <c r="W226" s="37" t="s">
        <v>73</v>
      </c>
      <c r="X226" s="340">
        <f>IFERROR(SUMPRODUCT(X221:X224*H221:H224),"0")</f>
        <v>345.6</v>
      </c>
      <c r="Y226" s="340">
        <f>IFERROR(SUMPRODUCT(Y221:Y224*H221:H224),"0")</f>
        <v>345.6</v>
      </c>
      <c r="Z226" s="37"/>
      <c r="AA226" s="341"/>
      <c r="AB226" s="341"/>
      <c r="AC226" s="341"/>
    </row>
    <row r="227" spans="1:68" ht="16.5" hidden="1" customHeight="1" x14ac:dyDescent="0.25">
      <c r="A227" s="342" t="s">
        <v>354</v>
      </c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  <c r="T227" s="343"/>
      <c r="U227" s="343"/>
      <c r="V227" s="343"/>
      <c r="W227" s="343"/>
      <c r="X227" s="343"/>
      <c r="Y227" s="343"/>
      <c r="Z227" s="343"/>
      <c r="AA227" s="333"/>
      <c r="AB227" s="333"/>
      <c r="AC227" s="333"/>
    </row>
    <row r="228" spans="1:68" ht="14.25" hidden="1" customHeight="1" x14ac:dyDescent="0.25">
      <c r="A228" s="366" t="s">
        <v>63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334"/>
      <c r="AB228" s="334"/>
      <c r="AC228" s="334"/>
    </row>
    <row r="229" spans="1:68" ht="16.5" hidden="1" customHeight="1" x14ac:dyDescent="0.25">
      <c r="A229" s="54" t="s">
        <v>355</v>
      </c>
      <c r="B229" s="54" t="s">
        <v>356</v>
      </c>
      <c r="C229" s="31">
        <v>4301070912</v>
      </c>
      <c r="D229" s="346">
        <v>4607111037213</v>
      </c>
      <c r="E229" s="347"/>
      <c r="F229" s="337">
        <v>0.4</v>
      </c>
      <c r="G229" s="32">
        <v>8</v>
      </c>
      <c r="H229" s="337">
        <v>3.2</v>
      </c>
      <c r="I229" s="337">
        <v>3.44</v>
      </c>
      <c r="J229" s="32">
        <v>144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54"/>
      <c r="R229" s="354"/>
      <c r="S229" s="354"/>
      <c r="T229" s="355"/>
      <c r="U229" s="34"/>
      <c r="V229" s="34"/>
      <c r="W229" s="35" t="s">
        <v>69</v>
      </c>
      <c r="X229" s="338">
        <v>0</v>
      </c>
      <c r="Y229" s="339">
        <f>IFERROR(IF(X229="","",X229),"")</f>
        <v>0</v>
      </c>
      <c r="Z229" s="36">
        <f>IFERROR(IF(X229="","",X229*0.00866),"")</f>
        <v>0</v>
      </c>
      <c r="AA229" s="56"/>
      <c r="AB229" s="57"/>
      <c r="AC229" s="242" t="s">
        <v>357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2"/>
      <c r="B230" s="343"/>
      <c r="C230" s="343"/>
      <c r="D230" s="343"/>
      <c r="E230" s="343"/>
      <c r="F230" s="343"/>
      <c r="G230" s="343"/>
      <c r="H230" s="343"/>
      <c r="I230" s="343"/>
      <c r="J230" s="343"/>
      <c r="K230" s="343"/>
      <c r="L230" s="343"/>
      <c r="M230" s="343"/>
      <c r="N230" s="343"/>
      <c r="O230" s="363"/>
      <c r="P230" s="348" t="s">
        <v>72</v>
      </c>
      <c r="Q230" s="349"/>
      <c r="R230" s="349"/>
      <c r="S230" s="349"/>
      <c r="T230" s="349"/>
      <c r="U230" s="349"/>
      <c r="V230" s="350"/>
      <c r="W230" s="37" t="s">
        <v>69</v>
      </c>
      <c r="X230" s="340">
        <f>IFERROR(SUM(X229:X229),"0")</f>
        <v>0</v>
      </c>
      <c r="Y230" s="340">
        <f>IFERROR(SUM(Y229:Y229),"0")</f>
        <v>0</v>
      </c>
      <c r="Z230" s="340">
        <f>IFERROR(IF(Z229="",0,Z229),"0")</f>
        <v>0</v>
      </c>
      <c r="AA230" s="341"/>
      <c r="AB230" s="341"/>
      <c r="AC230" s="341"/>
    </row>
    <row r="231" spans="1:68" hidden="1" x14ac:dyDescent="0.2">
      <c r="A231" s="343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63"/>
      <c r="P231" s="348" t="s">
        <v>72</v>
      </c>
      <c r="Q231" s="349"/>
      <c r="R231" s="349"/>
      <c r="S231" s="349"/>
      <c r="T231" s="349"/>
      <c r="U231" s="349"/>
      <c r="V231" s="350"/>
      <c r="W231" s="37" t="s">
        <v>73</v>
      </c>
      <c r="X231" s="340">
        <f>IFERROR(SUMPRODUCT(X229:X229*H229:H229),"0")</f>
        <v>0</v>
      </c>
      <c r="Y231" s="340">
        <f>IFERROR(SUMPRODUCT(Y229:Y229*H229:H229),"0")</f>
        <v>0</v>
      </c>
      <c r="Z231" s="37"/>
      <c r="AA231" s="341"/>
      <c r="AB231" s="341"/>
      <c r="AC231" s="341"/>
    </row>
    <row r="232" spans="1:68" ht="16.5" hidden="1" customHeight="1" x14ac:dyDescent="0.25">
      <c r="A232" s="342" t="s">
        <v>358</v>
      </c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  <c r="U232" s="343"/>
      <c r="V232" s="343"/>
      <c r="W232" s="343"/>
      <c r="X232" s="343"/>
      <c r="Y232" s="343"/>
      <c r="Z232" s="343"/>
      <c r="AA232" s="333"/>
      <c r="AB232" s="333"/>
      <c r="AC232" s="333"/>
    </row>
    <row r="233" spans="1:68" ht="14.25" hidden="1" customHeight="1" x14ac:dyDescent="0.25">
      <c r="A233" s="366" t="s">
        <v>63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334"/>
      <c r="AB233" s="334"/>
      <c r="AC233" s="334"/>
    </row>
    <row r="234" spans="1:68" ht="27" hidden="1" customHeight="1" x14ac:dyDescent="0.25">
      <c r="A234" s="54" t="s">
        <v>359</v>
      </c>
      <c r="B234" s="54" t="s">
        <v>360</v>
      </c>
      <c r="C234" s="31">
        <v>4301071093</v>
      </c>
      <c r="D234" s="346">
        <v>4620207490709</v>
      </c>
      <c r="E234" s="347"/>
      <c r="F234" s="337">
        <v>0.65</v>
      </c>
      <c r="G234" s="32">
        <v>8</v>
      </c>
      <c r="H234" s="337">
        <v>5.2</v>
      </c>
      <c r="I234" s="337">
        <v>5.47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7" t="s">
        <v>361</v>
      </c>
      <c r="Q234" s="354"/>
      <c r="R234" s="354"/>
      <c r="S234" s="354"/>
      <c r="T234" s="355"/>
      <c r="U234" s="34"/>
      <c r="V234" s="34"/>
      <c r="W234" s="35" t="s">
        <v>69</v>
      </c>
      <c r="X234" s="338">
        <v>0</v>
      </c>
      <c r="Y234" s="339">
        <f>IFERROR(IF(X234="","",X234),"")</f>
        <v>0</v>
      </c>
      <c r="Z234" s="36">
        <f>IFERROR(IF(X234="","",X234*0.0155),"")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2"/>
      <c r="B235" s="343"/>
      <c r="C235" s="343"/>
      <c r="D235" s="343"/>
      <c r="E235" s="343"/>
      <c r="F235" s="343"/>
      <c r="G235" s="343"/>
      <c r="H235" s="343"/>
      <c r="I235" s="343"/>
      <c r="J235" s="343"/>
      <c r="K235" s="343"/>
      <c r="L235" s="343"/>
      <c r="M235" s="343"/>
      <c r="N235" s="343"/>
      <c r="O235" s="363"/>
      <c r="P235" s="348" t="s">
        <v>72</v>
      </c>
      <c r="Q235" s="349"/>
      <c r="R235" s="349"/>
      <c r="S235" s="349"/>
      <c r="T235" s="349"/>
      <c r="U235" s="349"/>
      <c r="V235" s="350"/>
      <c r="W235" s="37" t="s">
        <v>69</v>
      </c>
      <c r="X235" s="340">
        <f>IFERROR(SUM(X234:X234),"0")</f>
        <v>0</v>
      </c>
      <c r="Y235" s="340">
        <f>IFERROR(SUM(Y234:Y234),"0")</f>
        <v>0</v>
      </c>
      <c r="Z235" s="340">
        <f>IFERROR(IF(Z234="",0,Z234),"0")</f>
        <v>0</v>
      </c>
      <c r="AA235" s="341"/>
      <c r="AB235" s="341"/>
      <c r="AC235" s="341"/>
    </row>
    <row r="236" spans="1:68" hidden="1" x14ac:dyDescent="0.2">
      <c r="A236" s="343"/>
      <c r="B236" s="343"/>
      <c r="C236" s="343"/>
      <c r="D236" s="343"/>
      <c r="E236" s="343"/>
      <c r="F236" s="343"/>
      <c r="G236" s="343"/>
      <c r="H236" s="343"/>
      <c r="I236" s="343"/>
      <c r="J236" s="343"/>
      <c r="K236" s="343"/>
      <c r="L236" s="343"/>
      <c r="M236" s="343"/>
      <c r="N236" s="343"/>
      <c r="O236" s="363"/>
      <c r="P236" s="348" t="s">
        <v>72</v>
      </c>
      <c r="Q236" s="349"/>
      <c r="R236" s="349"/>
      <c r="S236" s="349"/>
      <c r="T236" s="349"/>
      <c r="U236" s="349"/>
      <c r="V236" s="350"/>
      <c r="W236" s="37" t="s">
        <v>73</v>
      </c>
      <c r="X236" s="340">
        <f>IFERROR(SUMPRODUCT(X234:X234*H234:H234),"0")</f>
        <v>0</v>
      </c>
      <c r="Y236" s="340">
        <f>IFERROR(SUMPRODUCT(Y234:Y234*H234:H234),"0")</f>
        <v>0</v>
      </c>
      <c r="Z236" s="37"/>
      <c r="AA236" s="341"/>
      <c r="AB236" s="341"/>
      <c r="AC236" s="341"/>
    </row>
    <row r="237" spans="1:68" ht="14.25" hidden="1" customHeight="1" x14ac:dyDescent="0.25">
      <c r="A237" s="366" t="s">
        <v>147</v>
      </c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  <c r="T237" s="343"/>
      <c r="U237" s="343"/>
      <c r="V237" s="343"/>
      <c r="W237" s="343"/>
      <c r="X237" s="343"/>
      <c r="Y237" s="343"/>
      <c r="Z237" s="343"/>
      <c r="AA237" s="334"/>
      <c r="AB237" s="334"/>
      <c r="AC237" s="334"/>
    </row>
    <row r="238" spans="1:68" ht="27" hidden="1" customHeight="1" x14ac:dyDescent="0.25">
      <c r="A238" s="54" t="s">
        <v>363</v>
      </c>
      <c r="B238" s="54" t="s">
        <v>364</v>
      </c>
      <c r="C238" s="31">
        <v>4301135692</v>
      </c>
      <c r="D238" s="346">
        <v>4620207490570</v>
      </c>
      <c r="E238" s="347"/>
      <c r="F238" s="337">
        <v>0.2</v>
      </c>
      <c r="G238" s="32">
        <v>12</v>
      </c>
      <c r="H238" s="337">
        <v>2.4</v>
      </c>
      <c r="I238" s="337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65" t="s">
        <v>365</v>
      </c>
      <c r="Q238" s="354"/>
      <c r="R238" s="354"/>
      <c r="S238" s="354"/>
      <c r="T238" s="355"/>
      <c r="U238" s="34"/>
      <c r="V238" s="34"/>
      <c r="W238" s="35" t="s">
        <v>69</v>
      </c>
      <c r="X238" s="338">
        <v>0</v>
      </c>
      <c r="Y238" s="339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366</v>
      </c>
      <c r="AG238" s="67"/>
      <c r="AJ238" s="71" t="s">
        <v>71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367</v>
      </c>
      <c r="B239" s="54" t="s">
        <v>368</v>
      </c>
      <c r="C239" s="31">
        <v>4301135691</v>
      </c>
      <c r="D239" s="346">
        <v>4620207490549</v>
      </c>
      <c r="E239" s="347"/>
      <c r="F239" s="337">
        <v>0.2</v>
      </c>
      <c r="G239" s="32">
        <v>12</v>
      </c>
      <c r="H239" s="337">
        <v>2.4</v>
      </c>
      <c r="I239" s="337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56" t="s">
        <v>369</v>
      </c>
      <c r="Q239" s="354"/>
      <c r="R239" s="354"/>
      <c r="S239" s="354"/>
      <c r="T239" s="355"/>
      <c r="U239" s="34"/>
      <c r="V239" s="34"/>
      <c r="W239" s="35" t="s">
        <v>69</v>
      </c>
      <c r="X239" s="338">
        <v>0</v>
      </c>
      <c r="Y239" s="339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366</v>
      </c>
      <c r="AG239" s="67"/>
      <c r="AJ239" s="71" t="s">
        <v>71</v>
      </c>
      <c r="AK239" s="71">
        <v>1</v>
      </c>
      <c r="BB239" s="249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370</v>
      </c>
      <c r="B240" s="54" t="s">
        <v>371</v>
      </c>
      <c r="C240" s="31">
        <v>4301135694</v>
      </c>
      <c r="D240" s="346">
        <v>4620207490501</v>
      </c>
      <c r="E240" s="347"/>
      <c r="F240" s="337">
        <v>0.2</v>
      </c>
      <c r="G240" s="32">
        <v>12</v>
      </c>
      <c r="H240" s="337">
        <v>2.4</v>
      </c>
      <c r="I240" s="337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12" t="s">
        <v>372</v>
      </c>
      <c r="Q240" s="354"/>
      <c r="R240" s="354"/>
      <c r="S240" s="354"/>
      <c r="T240" s="355"/>
      <c r="U240" s="34"/>
      <c r="V240" s="34"/>
      <c r="W240" s="35" t="s">
        <v>69</v>
      </c>
      <c r="X240" s="338">
        <v>0</v>
      </c>
      <c r="Y240" s="339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366</v>
      </c>
      <c r="AG240" s="67"/>
      <c r="AJ240" s="71" t="s">
        <v>71</v>
      </c>
      <c r="AK240" s="71">
        <v>1</v>
      </c>
      <c r="BB240" s="251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62"/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63"/>
      <c r="P241" s="348" t="s">
        <v>72</v>
      </c>
      <c r="Q241" s="349"/>
      <c r="R241" s="349"/>
      <c r="S241" s="349"/>
      <c r="T241" s="349"/>
      <c r="U241" s="349"/>
      <c r="V241" s="350"/>
      <c r="W241" s="37" t="s">
        <v>69</v>
      </c>
      <c r="X241" s="340">
        <f>IFERROR(SUM(X238:X240),"0")</f>
        <v>0</v>
      </c>
      <c r="Y241" s="340">
        <f>IFERROR(SUM(Y238:Y240),"0")</f>
        <v>0</v>
      </c>
      <c r="Z241" s="340">
        <f>IFERROR(IF(Z238="",0,Z238),"0")+IFERROR(IF(Z239="",0,Z239),"0")+IFERROR(IF(Z240="",0,Z240),"0")</f>
        <v>0</v>
      </c>
      <c r="AA241" s="341"/>
      <c r="AB241" s="341"/>
      <c r="AC241" s="341"/>
    </row>
    <row r="242" spans="1:68" hidden="1" x14ac:dyDescent="0.2">
      <c r="A242" s="343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63"/>
      <c r="P242" s="348" t="s">
        <v>72</v>
      </c>
      <c r="Q242" s="349"/>
      <c r="R242" s="349"/>
      <c r="S242" s="349"/>
      <c r="T242" s="349"/>
      <c r="U242" s="349"/>
      <c r="V242" s="350"/>
      <c r="W242" s="37" t="s">
        <v>73</v>
      </c>
      <c r="X242" s="340">
        <f>IFERROR(SUMPRODUCT(X238:X240*H238:H240),"0")</f>
        <v>0</v>
      </c>
      <c r="Y242" s="340">
        <f>IFERROR(SUMPRODUCT(Y238:Y240*H238:H240),"0")</f>
        <v>0</v>
      </c>
      <c r="Z242" s="37"/>
      <c r="AA242" s="341"/>
      <c r="AB242" s="341"/>
      <c r="AC242" s="341"/>
    </row>
    <row r="243" spans="1:68" ht="16.5" hidden="1" customHeight="1" x14ac:dyDescent="0.25">
      <c r="A243" s="342" t="s">
        <v>373</v>
      </c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  <c r="T243" s="343"/>
      <c r="U243" s="343"/>
      <c r="V243" s="343"/>
      <c r="W243" s="343"/>
      <c r="X243" s="343"/>
      <c r="Y243" s="343"/>
      <c r="Z243" s="343"/>
      <c r="AA243" s="333"/>
      <c r="AB243" s="333"/>
      <c r="AC243" s="333"/>
    </row>
    <row r="244" spans="1:68" ht="14.25" hidden="1" customHeight="1" x14ac:dyDescent="0.25">
      <c r="A244" s="366" t="s">
        <v>297</v>
      </c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334"/>
      <c r="AB244" s="334"/>
      <c r="AC244" s="334"/>
    </row>
    <row r="245" spans="1:68" ht="27" hidden="1" customHeight="1" x14ac:dyDescent="0.25">
      <c r="A245" s="54" t="s">
        <v>374</v>
      </c>
      <c r="B245" s="54" t="s">
        <v>375</v>
      </c>
      <c r="C245" s="31">
        <v>4301051320</v>
      </c>
      <c r="D245" s="346">
        <v>4680115881334</v>
      </c>
      <c r="E245" s="347"/>
      <c r="F245" s="337">
        <v>0.33</v>
      </c>
      <c r="G245" s="32">
        <v>6</v>
      </c>
      <c r="H245" s="337">
        <v>1.98</v>
      </c>
      <c r="I245" s="337">
        <v>2.25</v>
      </c>
      <c r="J245" s="32">
        <v>182</v>
      </c>
      <c r="K245" s="32" t="s">
        <v>79</v>
      </c>
      <c r="L245" s="32" t="s">
        <v>67</v>
      </c>
      <c r="M245" s="33" t="s">
        <v>301</v>
      </c>
      <c r="N245" s="33"/>
      <c r="O245" s="32">
        <v>365</v>
      </c>
      <c r="P245" s="46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354"/>
      <c r="R245" s="354"/>
      <c r="S245" s="354"/>
      <c r="T245" s="355"/>
      <c r="U245" s="34"/>
      <c r="V245" s="34"/>
      <c r="W245" s="35" t="s">
        <v>69</v>
      </c>
      <c r="X245" s="338">
        <v>0</v>
      </c>
      <c r="Y245" s="339">
        <f>IFERROR(IF(X245="","",X245),"")</f>
        <v>0</v>
      </c>
      <c r="Z245" s="36">
        <f>IFERROR(IF(X245="","",X245*0.00651),"")</f>
        <v>0</v>
      </c>
      <c r="AA245" s="56"/>
      <c r="AB245" s="57"/>
      <c r="AC245" s="252" t="s">
        <v>376</v>
      </c>
      <c r="AG245" s="67"/>
      <c r="AJ245" s="71" t="s">
        <v>71</v>
      </c>
      <c r="AK245" s="71">
        <v>1</v>
      </c>
      <c r="BB245" s="253" t="s">
        <v>304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62"/>
      <c r="B246" s="343"/>
      <c r="C246" s="343"/>
      <c r="D246" s="343"/>
      <c r="E246" s="343"/>
      <c r="F246" s="343"/>
      <c r="G246" s="343"/>
      <c r="H246" s="343"/>
      <c r="I246" s="343"/>
      <c r="J246" s="343"/>
      <c r="K246" s="343"/>
      <c r="L246" s="343"/>
      <c r="M246" s="343"/>
      <c r="N246" s="343"/>
      <c r="O246" s="363"/>
      <c r="P246" s="348" t="s">
        <v>72</v>
      </c>
      <c r="Q246" s="349"/>
      <c r="R246" s="349"/>
      <c r="S246" s="349"/>
      <c r="T246" s="349"/>
      <c r="U246" s="349"/>
      <c r="V246" s="350"/>
      <c r="W246" s="37" t="s">
        <v>69</v>
      </c>
      <c r="X246" s="340">
        <f>IFERROR(SUM(X245:X245),"0")</f>
        <v>0</v>
      </c>
      <c r="Y246" s="340">
        <f>IFERROR(SUM(Y245:Y245),"0")</f>
        <v>0</v>
      </c>
      <c r="Z246" s="340">
        <f>IFERROR(IF(Z245="",0,Z245),"0")</f>
        <v>0</v>
      </c>
      <c r="AA246" s="341"/>
      <c r="AB246" s="341"/>
      <c r="AC246" s="341"/>
    </row>
    <row r="247" spans="1:68" hidden="1" x14ac:dyDescent="0.2">
      <c r="A247" s="343"/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63"/>
      <c r="P247" s="348" t="s">
        <v>72</v>
      </c>
      <c r="Q247" s="349"/>
      <c r="R247" s="349"/>
      <c r="S247" s="349"/>
      <c r="T247" s="349"/>
      <c r="U247" s="349"/>
      <c r="V247" s="350"/>
      <c r="W247" s="37" t="s">
        <v>73</v>
      </c>
      <c r="X247" s="340">
        <f>IFERROR(SUMPRODUCT(X245:X245*H245:H245),"0")</f>
        <v>0</v>
      </c>
      <c r="Y247" s="340">
        <f>IFERROR(SUMPRODUCT(Y245:Y245*H245:H245),"0")</f>
        <v>0</v>
      </c>
      <c r="Z247" s="37"/>
      <c r="AA247" s="341"/>
      <c r="AB247" s="341"/>
      <c r="AC247" s="341"/>
    </row>
    <row r="248" spans="1:68" ht="16.5" hidden="1" customHeight="1" x14ac:dyDescent="0.25">
      <c r="A248" s="342" t="s">
        <v>377</v>
      </c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  <c r="T248" s="343"/>
      <c r="U248" s="343"/>
      <c r="V248" s="343"/>
      <c r="W248" s="343"/>
      <c r="X248" s="343"/>
      <c r="Y248" s="343"/>
      <c r="Z248" s="343"/>
      <c r="AA248" s="333"/>
      <c r="AB248" s="333"/>
      <c r="AC248" s="333"/>
    </row>
    <row r="249" spans="1:68" ht="14.25" hidden="1" customHeight="1" x14ac:dyDescent="0.25">
      <c r="A249" s="366" t="s">
        <v>63</v>
      </c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  <c r="T249" s="343"/>
      <c r="U249" s="343"/>
      <c r="V249" s="343"/>
      <c r="W249" s="343"/>
      <c r="X249" s="343"/>
      <c r="Y249" s="343"/>
      <c r="Z249" s="343"/>
      <c r="AA249" s="334"/>
      <c r="AB249" s="334"/>
      <c r="AC249" s="334"/>
    </row>
    <row r="250" spans="1:68" ht="16.5" hidden="1" customHeight="1" x14ac:dyDescent="0.25">
      <c r="A250" s="54" t="s">
        <v>378</v>
      </c>
      <c r="B250" s="54" t="s">
        <v>379</v>
      </c>
      <c r="C250" s="31">
        <v>4301071063</v>
      </c>
      <c r="D250" s="346">
        <v>4607111039019</v>
      </c>
      <c r="E250" s="347"/>
      <c r="F250" s="337">
        <v>0.43</v>
      </c>
      <c r="G250" s="32">
        <v>16</v>
      </c>
      <c r="H250" s="337">
        <v>6.88</v>
      </c>
      <c r="I250" s="337">
        <v>7.2060000000000004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54"/>
      <c r="R250" s="354"/>
      <c r="S250" s="354"/>
      <c r="T250" s="355"/>
      <c r="U250" s="34"/>
      <c r="V250" s="34"/>
      <c r="W250" s="35" t="s">
        <v>69</v>
      </c>
      <c r="X250" s="338">
        <v>0</v>
      </c>
      <c r="Y250" s="339">
        <f>IFERROR(IF(X250="","",X250),"")</f>
        <v>0</v>
      </c>
      <c r="Z250" s="36">
        <f>IFERROR(IF(X250="","",X250*0.0155),"")</f>
        <v>0</v>
      </c>
      <c r="AA250" s="56"/>
      <c r="AB250" s="57"/>
      <c r="AC250" s="254" t="s">
        <v>380</v>
      </c>
      <c r="AG250" s="67"/>
      <c r="AJ250" s="71" t="s">
        <v>71</v>
      </c>
      <c r="AK250" s="71">
        <v>1</v>
      </c>
      <c r="BB250" s="255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hidden="1" customHeight="1" x14ac:dyDescent="0.25">
      <c r="A251" s="54" t="s">
        <v>381</v>
      </c>
      <c r="B251" s="54" t="s">
        <v>382</v>
      </c>
      <c r="C251" s="31">
        <v>4301071000</v>
      </c>
      <c r="D251" s="346">
        <v>4607111038708</v>
      </c>
      <c r="E251" s="347"/>
      <c r="F251" s="337">
        <v>0.8</v>
      </c>
      <c r="G251" s="32">
        <v>8</v>
      </c>
      <c r="H251" s="337">
        <v>6.4</v>
      </c>
      <c r="I251" s="337">
        <v>6.67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54"/>
      <c r="R251" s="354"/>
      <c r="S251" s="354"/>
      <c r="T251" s="355"/>
      <c r="U251" s="34"/>
      <c r="V251" s="34"/>
      <c r="W251" s="35" t="s">
        <v>69</v>
      </c>
      <c r="X251" s="338">
        <v>0</v>
      </c>
      <c r="Y251" s="339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380</v>
      </c>
      <c r="AG251" s="67"/>
      <c r="AJ251" s="71" t="s">
        <v>71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62"/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63"/>
      <c r="P252" s="348" t="s">
        <v>72</v>
      </c>
      <c r="Q252" s="349"/>
      <c r="R252" s="349"/>
      <c r="S252" s="349"/>
      <c r="T252" s="349"/>
      <c r="U252" s="349"/>
      <c r="V252" s="350"/>
      <c r="W252" s="37" t="s">
        <v>69</v>
      </c>
      <c r="X252" s="340">
        <f>IFERROR(SUM(X250:X251),"0")</f>
        <v>0</v>
      </c>
      <c r="Y252" s="340">
        <f>IFERROR(SUM(Y250:Y251),"0")</f>
        <v>0</v>
      </c>
      <c r="Z252" s="340">
        <f>IFERROR(IF(Z250="",0,Z250),"0")+IFERROR(IF(Z251="",0,Z251),"0")</f>
        <v>0</v>
      </c>
      <c r="AA252" s="341"/>
      <c r="AB252" s="341"/>
      <c r="AC252" s="341"/>
    </row>
    <row r="253" spans="1:68" hidden="1" x14ac:dyDescent="0.2">
      <c r="A253" s="343"/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63"/>
      <c r="P253" s="348" t="s">
        <v>72</v>
      </c>
      <c r="Q253" s="349"/>
      <c r="R253" s="349"/>
      <c r="S253" s="349"/>
      <c r="T253" s="349"/>
      <c r="U253" s="349"/>
      <c r="V253" s="350"/>
      <c r="W253" s="37" t="s">
        <v>73</v>
      </c>
      <c r="X253" s="340">
        <f>IFERROR(SUMPRODUCT(X250:X251*H250:H251),"0")</f>
        <v>0</v>
      </c>
      <c r="Y253" s="340">
        <f>IFERROR(SUMPRODUCT(Y250:Y251*H250:H251),"0")</f>
        <v>0</v>
      </c>
      <c r="Z253" s="37"/>
      <c r="AA253" s="341"/>
      <c r="AB253" s="341"/>
      <c r="AC253" s="341"/>
    </row>
    <row r="254" spans="1:68" ht="27.75" hidden="1" customHeight="1" x14ac:dyDescent="0.2">
      <c r="A254" s="383" t="s">
        <v>383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84"/>
      <c r="AA254" s="48"/>
      <c r="AB254" s="48"/>
      <c r="AC254" s="48"/>
    </row>
    <row r="255" spans="1:68" ht="16.5" hidden="1" customHeight="1" x14ac:dyDescent="0.25">
      <c r="A255" s="342" t="s">
        <v>384</v>
      </c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  <c r="T255" s="343"/>
      <c r="U255" s="343"/>
      <c r="V255" s="343"/>
      <c r="W255" s="343"/>
      <c r="X255" s="343"/>
      <c r="Y255" s="343"/>
      <c r="Z255" s="343"/>
      <c r="AA255" s="333"/>
      <c r="AB255" s="333"/>
      <c r="AC255" s="333"/>
    </row>
    <row r="256" spans="1:68" ht="14.25" hidden="1" customHeight="1" x14ac:dyDescent="0.25">
      <c r="A256" s="366" t="s">
        <v>63</v>
      </c>
      <c r="B256" s="343"/>
      <c r="C256" s="343"/>
      <c r="D256" s="343"/>
      <c r="E256" s="343"/>
      <c r="F256" s="343"/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  <c r="T256" s="343"/>
      <c r="U256" s="343"/>
      <c r="V256" s="343"/>
      <c r="W256" s="343"/>
      <c r="X256" s="343"/>
      <c r="Y256" s="343"/>
      <c r="Z256" s="343"/>
      <c r="AA256" s="334"/>
      <c r="AB256" s="334"/>
      <c r="AC256" s="334"/>
    </row>
    <row r="257" spans="1:68" ht="27" hidden="1" customHeight="1" x14ac:dyDescent="0.25">
      <c r="A257" s="54" t="s">
        <v>385</v>
      </c>
      <c r="B257" s="54" t="s">
        <v>386</v>
      </c>
      <c r="C257" s="31">
        <v>4301071036</v>
      </c>
      <c r="D257" s="346">
        <v>4607111036162</v>
      </c>
      <c r="E257" s="347"/>
      <c r="F257" s="337">
        <v>0.8</v>
      </c>
      <c r="G257" s="32">
        <v>8</v>
      </c>
      <c r="H257" s="337">
        <v>6.4</v>
      </c>
      <c r="I257" s="337">
        <v>6.6811999999999996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90</v>
      </c>
      <c r="P257" s="4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54"/>
      <c r="R257" s="354"/>
      <c r="S257" s="354"/>
      <c r="T257" s="355"/>
      <c r="U257" s="34"/>
      <c r="V257" s="34"/>
      <c r="W257" s="35" t="s">
        <v>69</v>
      </c>
      <c r="X257" s="338">
        <v>0</v>
      </c>
      <c r="Y257" s="339">
        <f>IFERROR(IF(X257="","",X257),"")</f>
        <v>0</v>
      </c>
      <c r="Z257" s="36">
        <f>IFERROR(IF(X257="","",X257*0.0155),"")</f>
        <v>0</v>
      </c>
      <c r="AA257" s="56"/>
      <c r="AB257" s="57"/>
      <c r="AC257" s="258" t="s">
        <v>387</v>
      </c>
      <c r="AG257" s="67"/>
      <c r="AJ257" s="71" t="s">
        <v>71</v>
      </c>
      <c r="AK257" s="71">
        <v>1</v>
      </c>
      <c r="BB257" s="259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62"/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63"/>
      <c r="P258" s="348" t="s">
        <v>72</v>
      </c>
      <c r="Q258" s="349"/>
      <c r="R258" s="349"/>
      <c r="S258" s="349"/>
      <c r="T258" s="349"/>
      <c r="U258" s="349"/>
      <c r="V258" s="350"/>
      <c r="W258" s="37" t="s">
        <v>69</v>
      </c>
      <c r="X258" s="340">
        <f>IFERROR(SUM(X257:X257),"0")</f>
        <v>0</v>
      </c>
      <c r="Y258" s="340">
        <f>IFERROR(SUM(Y257:Y257),"0")</f>
        <v>0</v>
      </c>
      <c r="Z258" s="340">
        <f>IFERROR(IF(Z257="",0,Z257),"0")</f>
        <v>0</v>
      </c>
      <c r="AA258" s="341"/>
      <c r="AB258" s="341"/>
      <c r="AC258" s="341"/>
    </row>
    <row r="259" spans="1:68" hidden="1" x14ac:dyDescent="0.2">
      <c r="A259" s="343"/>
      <c r="B259" s="343"/>
      <c r="C259" s="343"/>
      <c r="D259" s="343"/>
      <c r="E259" s="343"/>
      <c r="F259" s="343"/>
      <c r="G259" s="343"/>
      <c r="H259" s="343"/>
      <c r="I259" s="343"/>
      <c r="J259" s="343"/>
      <c r="K259" s="343"/>
      <c r="L259" s="343"/>
      <c r="M259" s="343"/>
      <c r="N259" s="343"/>
      <c r="O259" s="363"/>
      <c r="P259" s="348" t="s">
        <v>72</v>
      </c>
      <c r="Q259" s="349"/>
      <c r="R259" s="349"/>
      <c r="S259" s="349"/>
      <c r="T259" s="349"/>
      <c r="U259" s="349"/>
      <c r="V259" s="350"/>
      <c r="W259" s="37" t="s">
        <v>73</v>
      </c>
      <c r="X259" s="340">
        <f>IFERROR(SUMPRODUCT(X257:X257*H257:H257),"0")</f>
        <v>0</v>
      </c>
      <c r="Y259" s="340">
        <f>IFERROR(SUMPRODUCT(Y257:Y257*H257:H257),"0")</f>
        <v>0</v>
      </c>
      <c r="Z259" s="37"/>
      <c r="AA259" s="341"/>
      <c r="AB259" s="341"/>
      <c r="AC259" s="341"/>
    </row>
    <row r="260" spans="1:68" ht="27.75" hidden="1" customHeight="1" x14ac:dyDescent="0.2">
      <c r="A260" s="383" t="s">
        <v>388</v>
      </c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84"/>
      <c r="O260" s="384"/>
      <c r="P260" s="384"/>
      <c r="Q260" s="384"/>
      <c r="R260" s="384"/>
      <c r="S260" s="384"/>
      <c r="T260" s="384"/>
      <c r="U260" s="384"/>
      <c r="V260" s="384"/>
      <c r="W260" s="384"/>
      <c r="X260" s="384"/>
      <c r="Y260" s="384"/>
      <c r="Z260" s="384"/>
      <c r="AA260" s="48"/>
      <c r="AB260" s="48"/>
      <c r="AC260" s="48"/>
    </row>
    <row r="261" spans="1:68" ht="16.5" hidden="1" customHeight="1" x14ac:dyDescent="0.25">
      <c r="A261" s="342" t="s">
        <v>389</v>
      </c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  <c r="T261" s="343"/>
      <c r="U261" s="343"/>
      <c r="V261" s="343"/>
      <c r="W261" s="343"/>
      <c r="X261" s="343"/>
      <c r="Y261" s="343"/>
      <c r="Z261" s="343"/>
      <c r="AA261" s="333"/>
      <c r="AB261" s="333"/>
      <c r="AC261" s="333"/>
    </row>
    <row r="262" spans="1:68" ht="14.25" hidden="1" customHeight="1" x14ac:dyDescent="0.25">
      <c r="A262" s="366" t="s">
        <v>63</v>
      </c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  <c r="T262" s="343"/>
      <c r="U262" s="343"/>
      <c r="V262" s="343"/>
      <c r="W262" s="343"/>
      <c r="X262" s="343"/>
      <c r="Y262" s="343"/>
      <c r="Z262" s="343"/>
      <c r="AA262" s="334"/>
      <c r="AB262" s="334"/>
      <c r="AC262" s="334"/>
    </row>
    <row r="263" spans="1:68" ht="27" hidden="1" customHeight="1" x14ac:dyDescent="0.25">
      <c r="A263" s="54" t="s">
        <v>390</v>
      </c>
      <c r="B263" s="54" t="s">
        <v>391</v>
      </c>
      <c r="C263" s="31">
        <v>4301071029</v>
      </c>
      <c r="D263" s="346">
        <v>4607111035899</v>
      </c>
      <c r="E263" s="347"/>
      <c r="F263" s="337">
        <v>1</v>
      </c>
      <c r="G263" s="32">
        <v>5</v>
      </c>
      <c r="H263" s="337">
        <v>5</v>
      </c>
      <c r="I263" s="337">
        <v>5.2619999999999996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54"/>
      <c r="R263" s="354"/>
      <c r="S263" s="354"/>
      <c r="T263" s="355"/>
      <c r="U263" s="34"/>
      <c r="V263" s="34"/>
      <c r="W263" s="35" t="s">
        <v>69</v>
      </c>
      <c r="X263" s="338">
        <v>0</v>
      </c>
      <c r="Y263" s="339">
        <f>IFERROR(IF(X263="","",X263),"")</f>
        <v>0</v>
      </c>
      <c r="Z263" s="36">
        <f>IFERROR(IF(X263="","",X263*0.0155),"")</f>
        <v>0</v>
      </c>
      <c r="AA263" s="56"/>
      <c r="AB263" s="57"/>
      <c r="AC263" s="260" t="s">
        <v>276</v>
      </c>
      <c r="AG263" s="67"/>
      <c r="AJ263" s="71" t="s">
        <v>71</v>
      </c>
      <c r="AK263" s="71">
        <v>1</v>
      </c>
      <c r="BB263" s="261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392</v>
      </c>
      <c r="B264" s="54" t="s">
        <v>393</v>
      </c>
      <c r="C264" s="31">
        <v>4301070991</v>
      </c>
      <c r="D264" s="346">
        <v>4607111038180</v>
      </c>
      <c r="E264" s="347"/>
      <c r="F264" s="337">
        <v>0.4</v>
      </c>
      <c r="G264" s="32">
        <v>16</v>
      </c>
      <c r="H264" s="337">
        <v>6.4</v>
      </c>
      <c r="I264" s="337">
        <v>6.71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5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54"/>
      <c r="R264" s="354"/>
      <c r="S264" s="354"/>
      <c r="T264" s="355"/>
      <c r="U264" s="34"/>
      <c r="V264" s="34"/>
      <c r="W264" s="35" t="s">
        <v>69</v>
      </c>
      <c r="X264" s="338">
        <v>0</v>
      </c>
      <c r="Y264" s="339">
        <f>IFERROR(IF(X264="","",X264),"")</f>
        <v>0</v>
      </c>
      <c r="Z264" s="36">
        <f>IFERROR(IF(X264="","",X264*0.0155),"")</f>
        <v>0</v>
      </c>
      <c r="AA264" s="56"/>
      <c r="AB264" s="57"/>
      <c r="AC264" s="262" t="s">
        <v>394</v>
      </c>
      <c r="AG264" s="67"/>
      <c r="AJ264" s="71" t="s">
        <v>71</v>
      </c>
      <c r="AK264" s="71">
        <v>1</v>
      </c>
      <c r="BB264" s="263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62"/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63"/>
      <c r="P265" s="348" t="s">
        <v>72</v>
      </c>
      <c r="Q265" s="349"/>
      <c r="R265" s="349"/>
      <c r="S265" s="349"/>
      <c r="T265" s="349"/>
      <c r="U265" s="349"/>
      <c r="V265" s="350"/>
      <c r="W265" s="37" t="s">
        <v>69</v>
      </c>
      <c r="X265" s="340">
        <f>IFERROR(SUM(X263:X264),"0")</f>
        <v>0</v>
      </c>
      <c r="Y265" s="340">
        <f>IFERROR(SUM(Y263:Y264),"0")</f>
        <v>0</v>
      </c>
      <c r="Z265" s="340">
        <f>IFERROR(IF(Z263="",0,Z263),"0")+IFERROR(IF(Z264="",0,Z264),"0")</f>
        <v>0</v>
      </c>
      <c r="AA265" s="341"/>
      <c r="AB265" s="341"/>
      <c r="AC265" s="341"/>
    </row>
    <row r="266" spans="1:68" hidden="1" x14ac:dyDescent="0.2">
      <c r="A266" s="343"/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63"/>
      <c r="P266" s="348" t="s">
        <v>72</v>
      </c>
      <c r="Q266" s="349"/>
      <c r="R266" s="349"/>
      <c r="S266" s="349"/>
      <c r="T266" s="349"/>
      <c r="U266" s="349"/>
      <c r="V266" s="350"/>
      <c r="W266" s="37" t="s">
        <v>73</v>
      </c>
      <c r="X266" s="340">
        <f>IFERROR(SUMPRODUCT(X263:X264*H263:H264),"0")</f>
        <v>0</v>
      </c>
      <c r="Y266" s="340">
        <f>IFERROR(SUMPRODUCT(Y263:Y264*H263:H264),"0")</f>
        <v>0</v>
      </c>
      <c r="Z266" s="37"/>
      <c r="AA266" s="341"/>
      <c r="AB266" s="341"/>
      <c r="AC266" s="341"/>
    </row>
    <row r="267" spans="1:68" ht="27.75" hidden="1" customHeight="1" x14ac:dyDescent="0.2">
      <c r="A267" s="383" t="s">
        <v>395</v>
      </c>
      <c r="B267" s="384"/>
      <c r="C267" s="384"/>
      <c r="D267" s="384"/>
      <c r="E267" s="384"/>
      <c r="F267" s="384"/>
      <c r="G267" s="384"/>
      <c r="H267" s="384"/>
      <c r="I267" s="384"/>
      <c r="J267" s="384"/>
      <c r="K267" s="384"/>
      <c r="L267" s="384"/>
      <c r="M267" s="384"/>
      <c r="N267" s="384"/>
      <c r="O267" s="384"/>
      <c r="P267" s="384"/>
      <c r="Q267" s="384"/>
      <c r="R267" s="384"/>
      <c r="S267" s="384"/>
      <c r="T267" s="384"/>
      <c r="U267" s="384"/>
      <c r="V267" s="384"/>
      <c r="W267" s="384"/>
      <c r="X267" s="384"/>
      <c r="Y267" s="384"/>
      <c r="Z267" s="384"/>
      <c r="AA267" s="48"/>
      <c r="AB267" s="48"/>
      <c r="AC267" s="48"/>
    </row>
    <row r="268" spans="1:68" ht="16.5" hidden="1" customHeight="1" x14ac:dyDescent="0.25">
      <c r="A268" s="342" t="s">
        <v>396</v>
      </c>
      <c r="B268" s="343"/>
      <c r="C268" s="343"/>
      <c r="D268" s="343"/>
      <c r="E268" s="343"/>
      <c r="F268" s="343"/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  <c r="T268" s="343"/>
      <c r="U268" s="343"/>
      <c r="V268" s="343"/>
      <c r="W268" s="343"/>
      <c r="X268" s="343"/>
      <c r="Y268" s="343"/>
      <c r="Z268" s="343"/>
      <c r="AA268" s="333"/>
      <c r="AB268" s="333"/>
      <c r="AC268" s="333"/>
    </row>
    <row r="269" spans="1:68" ht="14.25" hidden="1" customHeight="1" x14ac:dyDescent="0.25">
      <c r="A269" s="366" t="s">
        <v>397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334"/>
      <c r="AB269" s="334"/>
      <c r="AC269" s="334"/>
    </row>
    <row r="270" spans="1:68" ht="27" hidden="1" customHeight="1" x14ac:dyDescent="0.25">
      <c r="A270" s="54" t="s">
        <v>398</v>
      </c>
      <c r="B270" s="54" t="s">
        <v>399</v>
      </c>
      <c r="C270" s="31">
        <v>4301133004</v>
      </c>
      <c r="D270" s="346">
        <v>4607111039774</v>
      </c>
      <c r="E270" s="347"/>
      <c r="F270" s="337">
        <v>0.25</v>
      </c>
      <c r="G270" s="32">
        <v>12</v>
      </c>
      <c r="H270" s="337">
        <v>3</v>
      </c>
      <c r="I270" s="337">
        <v>3.22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21" t="s">
        <v>400</v>
      </c>
      <c r="Q270" s="354"/>
      <c r="R270" s="354"/>
      <c r="S270" s="354"/>
      <c r="T270" s="355"/>
      <c r="U270" s="34"/>
      <c r="V270" s="34"/>
      <c r="W270" s="35" t="s">
        <v>69</v>
      </c>
      <c r="X270" s="338">
        <v>0</v>
      </c>
      <c r="Y270" s="339">
        <f>IFERROR(IF(X270="","",X270),"")</f>
        <v>0</v>
      </c>
      <c r="Z270" s="36">
        <f>IFERROR(IF(X270="","",X270*0.01788),"")</f>
        <v>0</v>
      </c>
      <c r="AA270" s="56"/>
      <c r="AB270" s="57"/>
      <c r="AC270" s="264" t="s">
        <v>401</v>
      </c>
      <c r="AG270" s="67"/>
      <c r="AJ270" s="71" t="s">
        <v>71</v>
      </c>
      <c r="AK270" s="71">
        <v>1</v>
      </c>
      <c r="BB270" s="26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62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63"/>
      <c r="P271" s="348" t="s">
        <v>72</v>
      </c>
      <c r="Q271" s="349"/>
      <c r="R271" s="349"/>
      <c r="S271" s="349"/>
      <c r="T271" s="349"/>
      <c r="U271" s="349"/>
      <c r="V271" s="350"/>
      <c r="W271" s="37" t="s">
        <v>69</v>
      </c>
      <c r="X271" s="340">
        <f>IFERROR(SUM(X270:X270),"0")</f>
        <v>0</v>
      </c>
      <c r="Y271" s="340">
        <f>IFERROR(SUM(Y270:Y270),"0")</f>
        <v>0</v>
      </c>
      <c r="Z271" s="340">
        <f>IFERROR(IF(Z270="",0,Z270),"0")</f>
        <v>0</v>
      </c>
      <c r="AA271" s="341"/>
      <c r="AB271" s="341"/>
      <c r="AC271" s="341"/>
    </row>
    <row r="272" spans="1:68" hidden="1" x14ac:dyDescent="0.2">
      <c r="A272" s="343"/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63"/>
      <c r="P272" s="348" t="s">
        <v>72</v>
      </c>
      <c r="Q272" s="349"/>
      <c r="R272" s="349"/>
      <c r="S272" s="349"/>
      <c r="T272" s="349"/>
      <c r="U272" s="349"/>
      <c r="V272" s="350"/>
      <c r="W272" s="37" t="s">
        <v>73</v>
      </c>
      <c r="X272" s="340">
        <f>IFERROR(SUMPRODUCT(X270:X270*H270:H270),"0")</f>
        <v>0</v>
      </c>
      <c r="Y272" s="340">
        <f>IFERROR(SUMPRODUCT(Y270:Y270*H270:H270),"0")</f>
        <v>0</v>
      </c>
      <c r="Z272" s="37"/>
      <c r="AA272" s="341"/>
      <c r="AB272" s="341"/>
      <c r="AC272" s="341"/>
    </row>
    <row r="273" spans="1:68" ht="14.25" hidden="1" customHeight="1" x14ac:dyDescent="0.25">
      <c r="A273" s="366" t="s">
        <v>147</v>
      </c>
      <c r="B273" s="343"/>
      <c r="C273" s="343"/>
      <c r="D273" s="343"/>
      <c r="E273" s="343"/>
      <c r="F273" s="343"/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  <c r="T273" s="343"/>
      <c r="U273" s="343"/>
      <c r="V273" s="343"/>
      <c r="W273" s="343"/>
      <c r="X273" s="343"/>
      <c r="Y273" s="343"/>
      <c r="Z273" s="343"/>
      <c r="AA273" s="334"/>
      <c r="AB273" s="334"/>
      <c r="AC273" s="334"/>
    </row>
    <row r="274" spans="1:68" ht="37.5" hidden="1" customHeight="1" x14ac:dyDescent="0.25">
      <c r="A274" s="54" t="s">
        <v>402</v>
      </c>
      <c r="B274" s="54" t="s">
        <v>403</v>
      </c>
      <c r="C274" s="31">
        <v>4301135400</v>
      </c>
      <c r="D274" s="346">
        <v>4607111039361</v>
      </c>
      <c r="E274" s="347"/>
      <c r="F274" s="337">
        <v>0.25</v>
      </c>
      <c r="G274" s="32">
        <v>12</v>
      </c>
      <c r="H274" s="337">
        <v>3</v>
      </c>
      <c r="I274" s="337">
        <v>3.7035999999999998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8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54"/>
      <c r="R274" s="354"/>
      <c r="S274" s="354"/>
      <c r="T274" s="355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6" t="s">
        <v>401</v>
      </c>
      <c r="AG274" s="67"/>
      <c r="AJ274" s="71" t="s">
        <v>71</v>
      </c>
      <c r="AK274" s="71">
        <v>1</v>
      </c>
      <c r="BB274" s="267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62"/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63"/>
      <c r="P275" s="348" t="s">
        <v>72</v>
      </c>
      <c r="Q275" s="349"/>
      <c r="R275" s="349"/>
      <c r="S275" s="349"/>
      <c r="T275" s="349"/>
      <c r="U275" s="349"/>
      <c r="V275" s="350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hidden="1" x14ac:dyDescent="0.2">
      <c r="A276" s="343"/>
      <c r="B276" s="343"/>
      <c r="C276" s="343"/>
      <c r="D276" s="343"/>
      <c r="E276" s="343"/>
      <c r="F276" s="343"/>
      <c r="G276" s="343"/>
      <c r="H276" s="343"/>
      <c r="I276" s="343"/>
      <c r="J276" s="343"/>
      <c r="K276" s="343"/>
      <c r="L276" s="343"/>
      <c r="M276" s="343"/>
      <c r="N276" s="343"/>
      <c r="O276" s="363"/>
      <c r="P276" s="348" t="s">
        <v>72</v>
      </c>
      <c r="Q276" s="349"/>
      <c r="R276" s="349"/>
      <c r="S276" s="349"/>
      <c r="T276" s="349"/>
      <c r="U276" s="349"/>
      <c r="V276" s="350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27.75" hidden="1" customHeight="1" x14ac:dyDescent="0.2">
      <c r="A277" s="383" t="s">
        <v>261</v>
      </c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84"/>
      <c r="O277" s="384"/>
      <c r="P277" s="384"/>
      <c r="Q277" s="384"/>
      <c r="R277" s="384"/>
      <c r="S277" s="384"/>
      <c r="T277" s="384"/>
      <c r="U277" s="384"/>
      <c r="V277" s="384"/>
      <c r="W277" s="384"/>
      <c r="X277" s="384"/>
      <c r="Y277" s="384"/>
      <c r="Z277" s="384"/>
      <c r="AA277" s="48"/>
      <c r="AB277" s="48"/>
      <c r="AC277" s="48"/>
    </row>
    <row r="278" spans="1:68" ht="16.5" hidden="1" customHeight="1" x14ac:dyDescent="0.25">
      <c r="A278" s="342" t="s">
        <v>261</v>
      </c>
      <c r="B278" s="343"/>
      <c r="C278" s="343"/>
      <c r="D278" s="343"/>
      <c r="E278" s="343"/>
      <c r="F278" s="343"/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  <c r="T278" s="343"/>
      <c r="U278" s="343"/>
      <c r="V278" s="343"/>
      <c r="W278" s="343"/>
      <c r="X278" s="343"/>
      <c r="Y278" s="343"/>
      <c r="Z278" s="343"/>
      <c r="AA278" s="333"/>
      <c r="AB278" s="333"/>
      <c r="AC278" s="333"/>
    </row>
    <row r="279" spans="1:68" ht="14.25" hidden="1" customHeight="1" x14ac:dyDescent="0.25">
      <c r="A279" s="366" t="s">
        <v>63</v>
      </c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  <c r="T279" s="343"/>
      <c r="U279" s="343"/>
      <c r="V279" s="343"/>
      <c r="W279" s="343"/>
      <c r="X279" s="343"/>
      <c r="Y279" s="343"/>
      <c r="Z279" s="343"/>
      <c r="AA279" s="334"/>
      <c r="AB279" s="334"/>
      <c r="AC279" s="334"/>
    </row>
    <row r="280" spans="1:68" ht="27" hidden="1" customHeight="1" x14ac:dyDescent="0.25">
      <c r="A280" s="54" t="s">
        <v>404</v>
      </c>
      <c r="B280" s="54" t="s">
        <v>405</v>
      </c>
      <c r="C280" s="31">
        <v>4301071014</v>
      </c>
      <c r="D280" s="346">
        <v>4640242181264</v>
      </c>
      <c r="E280" s="347"/>
      <c r="F280" s="337">
        <v>0.7</v>
      </c>
      <c r="G280" s="32">
        <v>10</v>
      </c>
      <c r="H280" s="337">
        <v>7</v>
      </c>
      <c r="I280" s="337">
        <v>7.28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6" t="s">
        <v>406</v>
      </c>
      <c r="Q280" s="354"/>
      <c r="R280" s="354"/>
      <c r="S280" s="354"/>
      <c r="T280" s="355"/>
      <c r="U280" s="34"/>
      <c r="V280" s="34"/>
      <c r="W280" s="35" t="s">
        <v>69</v>
      </c>
      <c r="X280" s="338">
        <v>0</v>
      </c>
      <c r="Y280" s="339">
        <f>IFERROR(IF(X280="","",X280),"")</f>
        <v>0</v>
      </c>
      <c r="Z280" s="36">
        <f>IFERROR(IF(X280="","",X280*0.0155),"")</f>
        <v>0</v>
      </c>
      <c r="AA280" s="56"/>
      <c r="AB280" s="57"/>
      <c r="AC280" s="268" t="s">
        <v>407</v>
      </c>
      <c r="AG280" s="67"/>
      <c r="AJ280" s="71" t="s">
        <v>71</v>
      </c>
      <c r="AK280" s="71">
        <v>1</v>
      </c>
      <c r="BB280" s="269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hidden="1" customHeight="1" x14ac:dyDescent="0.25">
      <c r="A281" s="54" t="s">
        <v>408</v>
      </c>
      <c r="B281" s="54" t="s">
        <v>409</v>
      </c>
      <c r="C281" s="31">
        <v>4301071021</v>
      </c>
      <c r="D281" s="346">
        <v>4640242181325</v>
      </c>
      <c r="E281" s="347"/>
      <c r="F281" s="337">
        <v>0.7</v>
      </c>
      <c r="G281" s="32">
        <v>10</v>
      </c>
      <c r="H281" s="337">
        <v>7</v>
      </c>
      <c r="I281" s="337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33" t="s">
        <v>410</v>
      </c>
      <c r="Q281" s="354"/>
      <c r="R281" s="354"/>
      <c r="S281" s="354"/>
      <c r="T281" s="355"/>
      <c r="U281" s="34"/>
      <c r="V281" s="34"/>
      <c r="W281" s="35" t="s">
        <v>69</v>
      </c>
      <c r="X281" s="338">
        <v>0</v>
      </c>
      <c r="Y281" s="339">
        <f>IFERROR(IF(X281="","",X281),"")</f>
        <v>0</v>
      </c>
      <c r="Z281" s="36">
        <f>IFERROR(IF(X281="","",X281*0.0155),"")</f>
        <v>0</v>
      </c>
      <c r="AA281" s="56"/>
      <c r="AB281" s="57"/>
      <c r="AC281" s="270" t="s">
        <v>407</v>
      </c>
      <c r="AG281" s="67"/>
      <c r="AJ281" s="71" t="s">
        <v>71</v>
      </c>
      <c r="AK281" s="71">
        <v>1</v>
      </c>
      <c r="BB281" s="271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411</v>
      </c>
      <c r="B282" s="54" t="s">
        <v>412</v>
      </c>
      <c r="C282" s="31">
        <v>4301070993</v>
      </c>
      <c r="D282" s="346">
        <v>4640242180670</v>
      </c>
      <c r="E282" s="347"/>
      <c r="F282" s="337">
        <v>1</v>
      </c>
      <c r="G282" s="32">
        <v>6</v>
      </c>
      <c r="H282" s="337">
        <v>6</v>
      </c>
      <c r="I282" s="337">
        <v>6.23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507" t="s">
        <v>413</v>
      </c>
      <c r="Q282" s="354"/>
      <c r="R282" s="354"/>
      <c r="S282" s="354"/>
      <c r="T282" s="355"/>
      <c r="U282" s="34"/>
      <c r="V282" s="34"/>
      <c r="W282" s="35" t="s">
        <v>69</v>
      </c>
      <c r="X282" s="338">
        <v>0</v>
      </c>
      <c r="Y282" s="339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414</v>
      </c>
      <c r="AG282" s="67"/>
      <c r="AJ282" s="71" t="s">
        <v>71</v>
      </c>
      <c r="AK282" s="71">
        <v>1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62"/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63"/>
      <c r="P283" s="348" t="s">
        <v>72</v>
      </c>
      <c r="Q283" s="349"/>
      <c r="R283" s="349"/>
      <c r="S283" s="349"/>
      <c r="T283" s="349"/>
      <c r="U283" s="349"/>
      <c r="V283" s="350"/>
      <c r="W283" s="37" t="s">
        <v>69</v>
      </c>
      <c r="X283" s="340">
        <f>IFERROR(SUM(X280:X282),"0")</f>
        <v>0</v>
      </c>
      <c r="Y283" s="340">
        <f>IFERROR(SUM(Y280:Y282),"0")</f>
        <v>0</v>
      </c>
      <c r="Z283" s="340">
        <f>IFERROR(IF(Z280="",0,Z280),"0")+IFERROR(IF(Z281="",0,Z281),"0")+IFERROR(IF(Z282="",0,Z282),"0")</f>
        <v>0</v>
      </c>
      <c r="AA283" s="341"/>
      <c r="AB283" s="341"/>
      <c r="AC283" s="341"/>
    </row>
    <row r="284" spans="1:68" hidden="1" x14ac:dyDescent="0.2">
      <c r="A284" s="343"/>
      <c r="B284" s="343"/>
      <c r="C284" s="343"/>
      <c r="D284" s="343"/>
      <c r="E284" s="343"/>
      <c r="F284" s="343"/>
      <c r="G284" s="343"/>
      <c r="H284" s="343"/>
      <c r="I284" s="343"/>
      <c r="J284" s="343"/>
      <c r="K284" s="343"/>
      <c r="L284" s="343"/>
      <c r="M284" s="343"/>
      <c r="N284" s="343"/>
      <c r="O284" s="363"/>
      <c r="P284" s="348" t="s">
        <v>72</v>
      </c>
      <c r="Q284" s="349"/>
      <c r="R284" s="349"/>
      <c r="S284" s="349"/>
      <c r="T284" s="349"/>
      <c r="U284" s="349"/>
      <c r="V284" s="350"/>
      <c r="W284" s="37" t="s">
        <v>73</v>
      </c>
      <c r="X284" s="340">
        <f>IFERROR(SUMPRODUCT(X280:X282*H280:H282),"0")</f>
        <v>0</v>
      </c>
      <c r="Y284" s="340">
        <f>IFERROR(SUMPRODUCT(Y280:Y282*H280:H282),"0")</f>
        <v>0</v>
      </c>
      <c r="Z284" s="37"/>
      <c r="AA284" s="341"/>
      <c r="AB284" s="341"/>
      <c r="AC284" s="341"/>
    </row>
    <row r="285" spans="1:68" ht="14.25" hidden="1" customHeight="1" x14ac:dyDescent="0.25">
      <c r="A285" s="366" t="s">
        <v>175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343"/>
      <c r="Z285" s="343"/>
      <c r="AA285" s="334"/>
      <c r="AB285" s="334"/>
      <c r="AC285" s="334"/>
    </row>
    <row r="286" spans="1:68" ht="27" hidden="1" customHeight="1" x14ac:dyDescent="0.25">
      <c r="A286" s="54" t="s">
        <v>415</v>
      </c>
      <c r="B286" s="54" t="s">
        <v>416</v>
      </c>
      <c r="C286" s="31">
        <v>4301131019</v>
      </c>
      <c r="D286" s="346">
        <v>4640242180427</v>
      </c>
      <c r="E286" s="347"/>
      <c r="F286" s="337">
        <v>1.8</v>
      </c>
      <c r="G286" s="32">
        <v>1</v>
      </c>
      <c r="H286" s="337">
        <v>1.8</v>
      </c>
      <c r="I286" s="337">
        <v>1.915</v>
      </c>
      <c r="J286" s="32">
        <v>234</v>
      </c>
      <c r="K286" s="32" t="s">
        <v>165</v>
      </c>
      <c r="L286" s="32" t="s">
        <v>67</v>
      </c>
      <c r="M286" s="33" t="s">
        <v>68</v>
      </c>
      <c r="N286" s="33"/>
      <c r="O286" s="32">
        <v>180</v>
      </c>
      <c r="P286" s="43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54"/>
      <c r="R286" s="354"/>
      <c r="S286" s="354"/>
      <c r="T286" s="355"/>
      <c r="U286" s="34"/>
      <c r="V286" s="34"/>
      <c r="W286" s="35" t="s">
        <v>69</v>
      </c>
      <c r="X286" s="338">
        <v>0</v>
      </c>
      <c r="Y286" s="339">
        <f>IFERROR(IF(X286="","",X286),"")</f>
        <v>0</v>
      </c>
      <c r="Z286" s="36">
        <f>IFERROR(IF(X286="","",X286*0.00502),"")</f>
        <v>0</v>
      </c>
      <c r="AA286" s="56"/>
      <c r="AB286" s="57"/>
      <c r="AC286" s="274" t="s">
        <v>417</v>
      </c>
      <c r="AG286" s="67"/>
      <c r="AJ286" s="71" t="s">
        <v>71</v>
      </c>
      <c r="AK286" s="71">
        <v>1</v>
      </c>
      <c r="BB286" s="275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idden="1" x14ac:dyDescent="0.2">
      <c r="A287" s="362"/>
      <c r="B287" s="343"/>
      <c r="C287" s="343"/>
      <c r="D287" s="343"/>
      <c r="E287" s="343"/>
      <c r="F287" s="343"/>
      <c r="G287" s="343"/>
      <c r="H287" s="343"/>
      <c r="I287" s="343"/>
      <c r="J287" s="343"/>
      <c r="K287" s="343"/>
      <c r="L287" s="343"/>
      <c r="M287" s="343"/>
      <c r="N287" s="343"/>
      <c r="O287" s="363"/>
      <c r="P287" s="348" t="s">
        <v>72</v>
      </c>
      <c r="Q287" s="349"/>
      <c r="R287" s="349"/>
      <c r="S287" s="349"/>
      <c r="T287" s="349"/>
      <c r="U287" s="349"/>
      <c r="V287" s="350"/>
      <c r="W287" s="37" t="s">
        <v>69</v>
      </c>
      <c r="X287" s="340">
        <f>IFERROR(SUM(X286:X286),"0")</f>
        <v>0</v>
      </c>
      <c r="Y287" s="340">
        <f>IFERROR(SUM(Y286:Y286),"0")</f>
        <v>0</v>
      </c>
      <c r="Z287" s="340">
        <f>IFERROR(IF(Z286="",0,Z286),"0")</f>
        <v>0</v>
      </c>
      <c r="AA287" s="341"/>
      <c r="AB287" s="341"/>
      <c r="AC287" s="341"/>
    </row>
    <row r="288" spans="1:68" hidden="1" x14ac:dyDescent="0.2">
      <c r="A288" s="343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63"/>
      <c r="P288" s="348" t="s">
        <v>72</v>
      </c>
      <c r="Q288" s="349"/>
      <c r="R288" s="349"/>
      <c r="S288" s="349"/>
      <c r="T288" s="349"/>
      <c r="U288" s="349"/>
      <c r="V288" s="350"/>
      <c r="W288" s="37" t="s">
        <v>73</v>
      </c>
      <c r="X288" s="340">
        <f>IFERROR(SUMPRODUCT(X286:X286*H286:H286),"0")</f>
        <v>0</v>
      </c>
      <c r="Y288" s="340">
        <f>IFERROR(SUMPRODUCT(Y286:Y286*H286:H286),"0")</f>
        <v>0</v>
      </c>
      <c r="Z288" s="37"/>
      <c r="AA288" s="341"/>
      <c r="AB288" s="341"/>
      <c r="AC288" s="341"/>
    </row>
    <row r="289" spans="1:68" ht="14.25" hidden="1" customHeight="1" x14ac:dyDescent="0.25">
      <c r="A289" s="366" t="s">
        <v>76</v>
      </c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  <c r="T289" s="343"/>
      <c r="U289" s="343"/>
      <c r="V289" s="343"/>
      <c r="W289" s="343"/>
      <c r="X289" s="343"/>
      <c r="Y289" s="343"/>
      <c r="Z289" s="343"/>
      <c r="AA289" s="334"/>
      <c r="AB289" s="334"/>
      <c r="AC289" s="334"/>
    </row>
    <row r="290" spans="1:68" ht="27" customHeight="1" x14ac:dyDescent="0.25">
      <c r="A290" s="54" t="s">
        <v>418</v>
      </c>
      <c r="B290" s="54" t="s">
        <v>419</v>
      </c>
      <c r="C290" s="31">
        <v>4301132080</v>
      </c>
      <c r="D290" s="346">
        <v>4640242180397</v>
      </c>
      <c r="E290" s="347"/>
      <c r="F290" s="337">
        <v>1</v>
      </c>
      <c r="G290" s="32">
        <v>6</v>
      </c>
      <c r="H290" s="337">
        <v>6</v>
      </c>
      <c r="I290" s="337">
        <v>6.26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54"/>
      <c r="R290" s="354"/>
      <c r="S290" s="354"/>
      <c r="T290" s="355"/>
      <c r="U290" s="34"/>
      <c r="V290" s="34"/>
      <c r="W290" s="35" t="s">
        <v>69</v>
      </c>
      <c r="X290" s="338">
        <v>72</v>
      </c>
      <c r="Y290" s="339">
        <f>IFERROR(IF(X290="","",X290),"")</f>
        <v>72</v>
      </c>
      <c r="Z290" s="36">
        <f>IFERROR(IF(X290="","",X290*0.0155),"")</f>
        <v>1.1160000000000001</v>
      </c>
      <c r="AA290" s="56"/>
      <c r="AB290" s="57"/>
      <c r="AC290" s="276" t="s">
        <v>420</v>
      </c>
      <c r="AG290" s="67"/>
      <c r="AJ290" s="71" t="s">
        <v>71</v>
      </c>
      <c r="AK290" s="71">
        <v>1</v>
      </c>
      <c r="BB290" s="277" t="s">
        <v>82</v>
      </c>
      <c r="BM290" s="67">
        <f>IFERROR(X290*I290,"0")</f>
        <v>450.71999999999997</v>
      </c>
      <c r="BN290" s="67">
        <f>IFERROR(Y290*I290,"0")</f>
        <v>450.71999999999997</v>
      </c>
      <c r="BO290" s="67">
        <f>IFERROR(X290/J290,"0")</f>
        <v>0.8571428571428571</v>
      </c>
      <c r="BP290" s="67">
        <f>IFERROR(Y290/J290,"0")</f>
        <v>0.8571428571428571</v>
      </c>
    </row>
    <row r="291" spans="1:68" ht="27" hidden="1" customHeight="1" x14ac:dyDescent="0.25">
      <c r="A291" s="54" t="s">
        <v>421</v>
      </c>
      <c r="B291" s="54" t="s">
        <v>422</v>
      </c>
      <c r="C291" s="31">
        <v>4301132104</v>
      </c>
      <c r="D291" s="346">
        <v>4640242181219</v>
      </c>
      <c r="E291" s="347"/>
      <c r="F291" s="337">
        <v>0.3</v>
      </c>
      <c r="G291" s="32">
        <v>9</v>
      </c>
      <c r="H291" s="337">
        <v>2.7</v>
      </c>
      <c r="I291" s="337">
        <v>2.8450000000000002</v>
      </c>
      <c r="J291" s="32">
        <v>234</v>
      </c>
      <c r="K291" s="32" t="s">
        <v>165</v>
      </c>
      <c r="L291" s="32" t="s">
        <v>67</v>
      </c>
      <c r="M291" s="33" t="s">
        <v>68</v>
      </c>
      <c r="N291" s="33"/>
      <c r="O291" s="32">
        <v>180</v>
      </c>
      <c r="P291" s="554" t="s">
        <v>423</v>
      </c>
      <c r="Q291" s="354"/>
      <c r="R291" s="354"/>
      <c r="S291" s="354"/>
      <c r="T291" s="355"/>
      <c r="U291" s="34"/>
      <c r="V291" s="34"/>
      <c r="W291" s="35" t="s">
        <v>69</v>
      </c>
      <c r="X291" s="338">
        <v>0</v>
      </c>
      <c r="Y291" s="339">
        <f>IFERROR(IF(X291="","",X291),"")</f>
        <v>0</v>
      </c>
      <c r="Z291" s="36">
        <f>IFERROR(IF(X291="","",X291*0.00502),"")</f>
        <v>0</v>
      </c>
      <c r="AA291" s="56"/>
      <c r="AB291" s="57"/>
      <c r="AC291" s="278" t="s">
        <v>420</v>
      </c>
      <c r="AG291" s="67"/>
      <c r="AJ291" s="71" t="s">
        <v>71</v>
      </c>
      <c r="AK291" s="71">
        <v>1</v>
      </c>
      <c r="BB291" s="279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2"/>
      <c r="B292" s="343"/>
      <c r="C292" s="343"/>
      <c r="D292" s="343"/>
      <c r="E292" s="343"/>
      <c r="F292" s="343"/>
      <c r="G292" s="343"/>
      <c r="H292" s="343"/>
      <c r="I292" s="343"/>
      <c r="J292" s="343"/>
      <c r="K292" s="343"/>
      <c r="L292" s="343"/>
      <c r="M292" s="343"/>
      <c r="N292" s="343"/>
      <c r="O292" s="363"/>
      <c r="P292" s="348" t="s">
        <v>72</v>
      </c>
      <c r="Q292" s="349"/>
      <c r="R292" s="349"/>
      <c r="S292" s="349"/>
      <c r="T292" s="349"/>
      <c r="U292" s="349"/>
      <c r="V292" s="350"/>
      <c r="W292" s="37" t="s">
        <v>69</v>
      </c>
      <c r="X292" s="340">
        <f>IFERROR(SUM(X290:X291),"0")</f>
        <v>72</v>
      </c>
      <c r="Y292" s="340">
        <f>IFERROR(SUM(Y290:Y291),"0")</f>
        <v>72</v>
      </c>
      <c r="Z292" s="340">
        <f>IFERROR(IF(Z290="",0,Z290),"0")+IFERROR(IF(Z291="",0,Z291),"0")</f>
        <v>1.1160000000000001</v>
      </c>
      <c r="AA292" s="341"/>
      <c r="AB292" s="341"/>
      <c r="AC292" s="341"/>
    </row>
    <row r="293" spans="1:68" x14ac:dyDescent="0.2">
      <c r="A293" s="343"/>
      <c r="B293" s="343"/>
      <c r="C293" s="343"/>
      <c r="D293" s="343"/>
      <c r="E293" s="343"/>
      <c r="F293" s="343"/>
      <c r="G293" s="343"/>
      <c r="H293" s="343"/>
      <c r="I293" s="343"/>
      <c r="J293" s="343"/>
      <c r="K293" s="343"/>
      <c r="L293" s="343"/>
      <c r="M293" s="343"/>
      <c r="N293" s="343"/>
      <c r="O293" s="363"/>
      <c r="P293" s="348" t="s">
        <v>72</v>
      </c>
      <c r="Q293" s="349"/>
      <c r="R293" s="349"/>
      <c r="S293" s="349"/>
      <c r="T293" s="349"/>
      <c r="U293" s="349"/>
      <c r="V293" s="350"/>
      <c r="W293" s="37" t="s">
        <v>73</v>
      </c>
      <c r="X293" s="340">
        <f>IFERROR(SUMPRODUCT(X290:X291*H290:H291),"0")</f>
        <v>432</v>
      </c>
      <c r="Y293" s="340">
        <f>IFERROR(SUMPRODUCT(Y290:Y291*H290:H291),"0")</f>
        <v>432</v>
      </c>
      <c r="Z293" s="37"/>
      <c r="AA293" s="341"/>
      <c r="AB293" s="341"/>
      <c r="AC293" s="341"/>
    </row>
    <row r="294" spans="1:68" ht="14.25" hidden="1" customHeight="1" x14ac:dyDescent="0.25">
      <c r="A294" s="366" t="s">
        <v>141</v>
      </c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  <c r="T294" s="343"/>
      <c r="U294" s="343"/>
      <c r="V294" s="343"/>
      <c r="W294" s="343"/>
      <c r="X294" s="343"/>
      <c r="Y294" s="343"/>
      <c r="Z294" s="343"/>
      <c r="AA294" s="334"/>
      <c r="AB294" s="334"/>
      <c r="AC294" s="334"/>
    </row>
    <row r="295" spans="1:68" ht="27" customHeight="1" x14ac:dyDescent="0.25">
      <c r="A295" s="54" t="s">
        <v>424</v>
      </c>
      <c r="B295" s="54" t="s">
        <v>425</v>
      </c>
      <c r="C295" s="31">
        <v>4301136028</v>
      </c>
      <c r="D295" s="346">
        <v>4640242180304</v>
      </c>
      <c r="E295" s="347"/>
      <c r="F295" s="337">
        <v>2.7</v>
      </c>
      <c r="G295" s="32">
        <v>1</v>
      </c>
      <c r="H295" s="337">
        <v>2.7</v>
      </c>
      <c r="I295" s="337">
        <v>2.8906000000000001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19" t="s">
        <v>426</v>
      </c>
      <c r="Q295" s="354"/>
      <c r="R295" s="354"/>
      <c r="S295" s="354"/>
      <c r="T295" s="355"/>
      <c r="U295" s="34"/>
      <c r="V295" s="34"/>
      <c r="W295" s="35" t="s">
        <v>69</v>
      </c>
      <c r="X295" s="338">
        <v>56</v>
      </c>
      <c r="Y295" s="339">
        <f>IFERROR(IF(X295="","",X295),"")</f>
        <v>56</v>
      </c>
      <c r="Z295" s="36">
        <f>IFERROR(IF(X295="","",X295*0.00936),"")</f>
        <v>0.52415999999999996</v>
      </c>
      <c r="AA295" s="56"/>
      <c r="AB295" s="57"/>
      <c r="AC295" s="280" t="s">
        <v>427</v>
      </c>
      <c r="AG295" s="67"/>
      <c r="AJ295" s="71" t="s">
        <v>71</v>
      </c>
      <c r="AK295" s="71">
        <v>1</v>
      </c>
      <c r="BB295" s="281" t="s">
        <v>82</v>
      </c>
      <c r="BM295" s="67">
        <f>IFERROR(X295*I295,"0")</f>
        <v>161.87360000000001</v>
      </c>
      <c r="BN295" s="67">
        <f>IFERROR(Y295*I295,"0")</f>
        <v>161.87360000000001</v>
      </c>
      <c r="BO295" s="67">
        <f>IFERROR(X295/J295,"0")</f>
        <v>0.44444444444444442</v>
      </c>
      <c r="BP295" s="67">
        <f>IFERROR(Y295/J295,"0")</f>
        <v>0.44444444444444442</v>
      </c>
    </row>
    <row r="296" spans="1:68" ht="27" customHeight="1" x14ac:dyDescent="0.25">
      <c r="A296" s="54" t="s">
        <v>428</v>
      </c>
      <c r="B296" s="54" t="s">
        <v>429</v>
      </c>
      <c r="C296" s="31">
        <v>4301136026</v>
      </c>
      <c r="D296" s="346">
        <v>4640242180236</v>
      </c>
      <c r="E296" s="347"/>
      <c r="F296" s="337">
        <v>5</v>
      </c>
      <c r="G296" s="32">
        <v>1</v>
      </c>
      <c r="H296" s="337">
        <v>5</v>
      </c>
      <c r="I296" s="337">
        <v>5.2350000000000003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6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54"/>
      <c r="R296" s="354"/>
      <c r="S296" s="354"/>
      <c r="T296" s="355"/>
      <c r="U296" s="34"/>
      <c r="V296" s="34"/>
      <c r="W296" s="35" t="s">
        <v>69</v>
      </c>
      <c r="X296" s="338">
        <v>72</v>
      </c>
      <c r="Y296" s="339">
        <f>IFERROR(IF(X296="","",X296),"")</f>
        <v>72</v>
      </c>
      <c r="Z296" s="36">
        <f>IFERROR(IF(X296="","",X296*0.0155),"")</f>
        <v>1.1160000000000001</v>
      </c>
      <c r="AA296" s="56"/>
      <c r="AB296" s="57"/>
      <c r="AC296" s="282" t="s">
        <v>427</v>
      </c>
      <c r="AG296" s="67"/>
      <c r="AJ296" s="71" t="s">
        <v>71</v>
      </c>
      <c r="AK296" s="71">
        <v>1</v>
      </c>
      <c r="BB296" s="283" t="s">
        <v>82</v>
      </c>
      <c r="BM296" s="67">
        <f>IFERROR(X296*I296,"0")</f>
        <v>376.92</v>
      </c>
      <c r="BN296" s="67">
        <f>IFERROR(Y296*I296,"0")</f>
        <v>376.92</v>
      </c>
      <c r="BO296" s="67">
        <f>IFERROR(X296/J296,"0")</f>
        <v>0.8571428571428571</v>
      </c>
      <c r="BP296" s="67">
        <f>IFERROR(Y296/J296,"0")</f>
        <v>0.8571428571428571</v>
      </c>
    </row>
    <row r="297" spans="1:68" ht="27" hidden="1" customHeight="1" x14ac:dyDescent="0.25">
      <c r="A297" s="54" t="s">
        <v>430</v>
      </c>
      <c r="B297" s="54" t="s">
        <v>431</v>
      </c>
      <c r="C297" s="31">
        <v>4301136029</v>
      </c>
      <c r="D297" s="346">
        <v>4640242180410</v>
      </c>
      <c r="E297" s="347"/>
      <c r="F297" s="337">
        <v>2.2400000000000002</v>
      </c>
      <c r="G297" s="32">
        <v>1</v>
      </c>
      <c r="H297" s="337">
        <v>2.2400000000000002</v>
      </c>
      <c r="I297" s="337">
        <v>2.4319999999999999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5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54"/>
      <c r="R297" s="354"/>
      <c r="S297" s="354"/>
      <c r="T297" s="355"/>
      <c r="U297" s="34"/>
      <c r="V297" s="34"/>
      <c r="W297" s="35" t="s">
        <v>69</v>
      </c>
      <c r="X297" s="338">
        <v>0</v>
      </c>
      <c r="Y297" s="339">
        <f>IFERROR(IF(X297="","",X297),"")</f>
        <v>0</v>
      </c>
      <c r="Z297" s="36">
        <f>IFERROR(IF(X297="","",X297*0.00936),"")</f>
        <v>0</v>
      </c>
      <c r="AA297" s="56"/>
      <c r="AB297" s="57"/>
      <c r="AC297" s="284" t="s">
        <v>427</v>
      </c>
      <c r="AG297" s="67"/>
      <c r="AJ297" s="71" t="s">
        <v>71</v>
      </c>
      <c r="AK297" s="71">
        <v>1</v>
      </c>
      <c r="BB297" s="285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2"/>
      <c r="B298" s="343"/>
      <c r="C298" s="343"/>
      <c r="D298" s="343"/>
      <c r="E298" s="343"/>
      <c r="F298" s="343"/>
      <c r="G298" s="343"/>
      <c r="H298" s="343"/>
      <c r="I298" s="343"/>
      <c r="J298" s="343"/>
      <c r="K298" s="343"/>
      <c r="L298" s="343"/>
      <c r="M298" s="343"/>
      <c r="N298" s="343"/>
      <c r="O298" s="363"/>
      <c r="P298" s="348" t="s">
        <v>72</v>
      </c>
      <c r="Q298" s="349"/>
      <c r="R298" s="349"/>
      <c r="S298" s="349"/>
      <c r="T298" s="349"/>
      <c r="U298" s="349"/>
      <c r="V298" s="350"/>
      <c r="W298" s="37" t="s">
        <v>69</v>
      </c>
      <c r="X298" s="340">
        <f>IFERROR(SUM(X295:X297),"0")</f>
        <v>128</v>
      </c>
      <c r="Y298" s="340">
        <f>IFERROR(SUM(Y295:Y297),"0")</f>
        <v>128</v>
      </c>
      <c r="Z298" s="340">
        <f>IFERROR(IF(Z295="",0,Z295),"0")+IFERROR(IF(Z296="",0,Z296),"0")+IFERROR(IF(Z297="",0,Z297),"0")</f>
        <v>1.6401600000000001</v>
      </c>
      <c r="AA298" s="341"/>
      <c r="AB298" s="341"/>
      <c r="AC298" s="341"/>
    </row>
    <row r="299" spans="1:68" x14ac:dyDescent="0.2">
      <c r="A299" s="343"/>
      <c r="B299" s="343"/>
      <c r="C299" s="343"/>
      <c r="D299" s="343"/>
      <c r="E299" s="343"/>
      <c r="F299" s="343"/>
      <c r="G299" s="343"/>
      <c r="H299" s="343"/>
      <c r="I299" s="343"/>
      <c r="J299" s="343"/>
      <c r="K299" s="343"/>
      <c r="L299" s="343"/>
      <c r="M299" s="343"/>
      <c r="N299" s="343"/>
      <c r="O299" s="363"/>
      <c r="P299" s="348" t="s">
        <v>72</v>
      </c>
      <c r="Q299" s="349"/>
      <c r="R299" s="349"/>
      <c r="S299" s="349"/>
      <c r="T299" s="349"/>
      <c r="U299" s="349"/>
      <c r="V299" s="350"/>
      <c r="W299" s="37" t="s">
        <v>73</v>
      </c>
      <c r="X299" s="340">
        <f>IFERROR(SUMPRODUCT(X295:X297*H295:H297),"0")</f>
        <v>511.20000000000005</v>
      </c>
      <c r="Y299" s="340">
        <f>IFERROR(SUMPRODUCT(Y295:Y297*H295:H297),"0")</f>
        <v>511.20000000000005</v>
      </c>
      <c r="Z299" s="37"/>
      <c r="AA299" s="341"/>
      <c r="AB299" s="341"/>
      <c r="AC299" s="341"/>
    </row>
    <row r="300" spans="1:68" ht="14.25" hidden="1" customHeight="1" x14ac:dyDescent="0.25">
      <c r="A300" s="366" t="s">
        <v>147</v>
      </c>
      <c r="B300" s="343"/>
      <c r="C300" s="343"/>
      <c r="D300" s="343"/>
      <c r="E300" s="343"/>
      <c r="F300" s="343"/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  <c r="T300" s="343"/>
      <c r="U300" s="343"/>
      <c r="V300" s="343"/>
      <c r="W300" s="343"/>
      <c r="X300" s="343"/>
      <c r="Y300" s="343"/>
      <c r="Z300" s="343"/>
      <c r="AA300" s="334"/>
      <c r="AB300" s="334"/>
      <c r="AC300" s="334"/>
    </row>
    <row r="301" spans="1:68" ht="37.5" customHeight="1" x14ac:dyDescent="0.25">
      <c r="A301" s="54" t="s">
        <v>432</v>
      </c>
      <c r="B301" s="54" t="s">
        <v>433</v>
      </c>
      <c r="C301" s="31">
        <v>4301135504</v>
      </c>
      <c r="D301" s="346">
        <v>4640242181554</v>
      </c>
      <c r="E301" s="347"/>
      <c r="F301" s="337">
        <v>3</v>
      </c>
      <c r="G301" s="32">
        <v>1</v>
      </c>
      <c r="H301" s="337">
        <v>3</v>
      </c>
      <c r="I301" s="337">
        <v>3.1920000000000002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18" t="s">
        <v>434</v>
      </c>
      <c r="Q301" s="354"/>
      <c r="R301" s="354"/>
      <c r="S301" s="354"/>
      <c r="T301" s="355"/>
      <c r="U301" s="34"/>
      <c r="V301" s="34"/>
      <c r="W301" s="35" t="s">
        <v>69</v>
      </c>
      <c r="X301" s="338">
        <v>14</v>
      </c>
      <c r="Y301" s="339">
        <f t="shared" ref="Y301:Y321" si="18">IFERROR(IF(X301="","",X301),"")</f>
        <v>14</v>
      </c>
      <c r="Z301" s="36">
        <f>IFERROR(IF(X301="","",X301*0.00936),"")</f>
        <v>0.13103999999999999</v>
      </c>
      <c r="AA301" s="56"/>
      <c r="AB301" s="57"/>
      <c r="AC301" s="286" t="s">
        <v>435</v>
      </c>
      <c r="AG301" s="67"/>
      <c r="AJ301" s="71" t="s">
        <v>71</v>
      </c>
      <c r="AK301" s="71">
        <v>1</v>
      </c>
      <c r="BB301" s="287" t="s">
        <v>82</v>
      </c>
      <c r="BM301" s="67">
        <f t="shared" ref="BM301:BM321" si="19">IFERROR(X301*I301,"0")</f>
        <v>44.688000000000002</v>
      </c>
      <c r="BN301" s="67">
        <f t="shared" ref="BN301:BN321" si="20">IFERROR(Y301*I301,"0")</f>
        <v>44.688000000000002</v>
      </c>
      <c r="BO301" s="67">
        <f t="shared" ref="BO301:BO321" si="21">IFERROR(X301/J301,"0")</f>
        <v>0.1111111111111111</v>
      </c>
      <c r="BP301" s="67">
        <f t="shared" ref="BP301:BP321" si="22">IFERROR(Y301/J301,"0")</f>
        <v>0.1111111111111111</v>
      </c>
    </row>
    <row r="302" spans="1:68" ht="27" customHeight="1" x14ac:dyDescent="0.25">
      <c r="A302" s="54" t="s">
        <v>436</v>
      </c>
      <c r="B302" s="54" t="s">
        <v>437</v>
      </c>
      <c r="C302" s="31">
        <v>4301135394</v>
      </c>
      <c r="D302" s="346">
        <v>4640242181561</v>
      </c>
      <c r="E302" s="347"/>
      <c r="F302" s="337">
        <v>3.7</v>
      </c>
      <c r="G302" s="32">
        <v>1</v>
      </c>
      <c r="H302" s="337">
        <v>3.7</v>
      </c>
      <c r="I302" s="337">
        <v>3.8919999999999999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99" t="s">
        <v>438</v>
      </c>
      <c r="Q302" s="354"/>
      <c r="R302" s="354"/>
      <c r="S302" s="354"/>
      <c r="T302" s="355"/>
      <c r="U302" s="34"/>
      <c r="V302" s="34"/>
      <c r="W302" s="35" t="s">
        <v>69</v>
      </c>
      <c r="X302" s="338">
        <v>70</v>
      </c>
      <c r="Y302" s="339">
        <f t="shared" si="18"/>
        <v>70</v>
      </c>
      <c r="Z302" s="36">
        <f>IFERROR(IF(X302="","",X302*0.00936),"")</f>
        <v>0.6552</v>
      </c>
      <c r="AA302" s="56"/>
      <c r="AB302" s="57"/>
      <c r="AC302" s="288" t="s">
        <v>439</v>
      </c>
      <c r="AG302" s="67"/>
      <c r="AJ302" s="71" t="s">
        <v>71</v>
      </c>
      <c r="AK302" s="71">
        <v>1</v>
      </c>
      <c r="BB302" s="289" t="s">
        <v>82</v>
      </c>
      <c r="BM302" s="67">
        <f t="shared" si="19"/>
        <v>272.44</v>
      </c>
      <c r="BN302" s="67">
        <f t="shared" si="20"/>
        <v>272.44</v>
      </c>
      <c r="BO302" s="67">
        <f t="shared" si="21"/>
        <v>0.55555555555555558</v>
      </c>
      <c r="BP302" s="67">
        <f t="shared" si="22"/>
        <v>0.55555555555555558</v>
      </c>
    </row>
    <row r="303" spans="1:68" ht="27" hidden="1" customHeight="1" x14ac:dyDescent="0.25">
      <c r="A303" s="54" t="s">
        <v>440</v>
      </c>
      <c r="B303" s="54" t="s">
        <v>441</v>
      </c>
      <c r="C303" s="31">
        <v>4301135374</v>
      </c>
      <c r="D303" s="346">
        <v>4640242181424</v>
      </c>
      <c r="E303" s="347"/>
      <c r="F303" s="337">
        <v>5.5</v>
      </c>
      <c r="G303" s="32">
        <v>1</v>
      </c>
      <c r="H303" s="337">
        <v>5.5</v>
      </c>
      <c r="I303" s="337">
        <v>5.7350000000000003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54"/>
      <c r="R303" s="354"/>
      <c r="S303" s="354"/>
      <c r="T303" s="355"/>
      <c r="U303" s="34"/>
      <c r="V303" s="34"/>
      <c r="W303" s="35" t="s">
        <v>69</v>
      </c>
      <c r="X303" s="338">
        <v>0</v>
      </c>
      <c r="Y303" s="339">
        <f t="shared" si="18"/>
        <v>0</v>
      </c>
      <c r="Z303" s="36">
        <f>IFERROR(IF(X303="","",X303*0.0155),"")</f>
        <v>0</v>
      </c>
      <c r="AA303" s="56"/>
      <c r="AB303" s="57"/>
      <c r="AC303" s="290" t="s">
        <v>435</v>
      </c>
      <c r="AG303" s="67"/>
      <c r="AJ303" s="71" t="s">
        <v>71</v>
      </c>
      <c r="AK303" s="71">
        <v>1</v>
      </c>
      <c r="BB303" s="291" t="s">
        <v>82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442</v>
      </c>
      <c r="B304" s="54" t="s">
        <v>443</v>
      </c>
      <c r="C304" s="31">
        <v>4301135320</v>
      </c>
      <c r="D304" s="346">
        <v>4640242181592</v>
      </c>
      <c r="E304" s="347"/>
      <c r="F304" s="337">
        <v>3.5</v>
      </c>
      <c r="G304" s="32">
        <v>1</v>
      </c>
      <c r="H304" s="337">
        <v>3.5</v>
      </c>
      <c r="I304" s="337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8" t="s">
        <v>444</v>
      </c>
      <c r="Q304" s="354"/>
      <c r="R304" s="354"/>
      <c r="S304" s="354"/>
      <c r="T304" s="355"/>
      <c r="U304" s="34"/>
      <c r="V304" s="34"/>
      <c r="W304" s="35" t="s">
        <v>69</v>
      </c>
      <c r="X304" s="338">
        <v>0</v>
      </c>
      <c r="Y304" s="339">
        <f t="shared" si="18"/>
        <v>0</v>
      </c>
      <c r="Z304" s="36">
        <f t="shared" ref="Z304:Z312" si="23">IFERROR(IF(X304="","",X304*0.00936),"")</f>
        <v>0</v>
      </c>
      <c r="AA304" s="56"/>
      <c r="AB304" s="57"/>
      <c r="AC304" s="292" t="s">
        <v>445</v>
      </c>
      <c r="AG304" s="67"/>
      <c r="AJ304" s="71" t="s">
        <v>71</v>
      </c>
      <c r="AK304" s="71">
        <v>1</v>
      </c>
      <c r="BB304" s="293" t="s">
        <v>82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37.5" hidden="1" customHeight="1" x14ac:dyDescent="0.25">
      <c r="A305" s="54" t="s">
        <v>446</v>
      </c>
      <c r="B305" s="54" t="s">
        <v>447</v>
      </c>
      <c r="C305" s="31">
        <v>4301135552</v>
      </c>
      <c r="D305" s="346">
        <v>4640242181431</v>
      </c>
      <c r="E305" s="347"/>
      <c r="F305" s="337">
        <v>3.5</v>
      </c>
      <c r="G305" s="32">
        <v>1</v>
      </c>
      <c r="H305" s="337">
        <v>3.5</v>
      </c>
      <c r="I305" s="337">
        <v>3.6920000000000002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6" t="s">
        <v>448</v>
      </c>
      <c r="Q305" s="354"/>
      <c r="R305" s="354"/>
      <c r="S305" s="354"/>
      <c r="T305" s="355"/>
      <c r="U305" s="34"/>
      <c r="V305" s="34"/>
      <c r="W305" s="35" t="s">
        <v>69</v>
      </c>
      <c r="X305" s="338">
        <v>0</v>
      </c>
      <c r="Y305" s="339">
        <f t="shared" si="18"/>
        <v>0</v>
      </c>
      <c r="Z305" s="36">
        <f t="shared" si="23"/>
        <v>0</v>
      </c>
      <c r="AA305" s="56"/>
      <c r="AB305" s="57"/>
      <c r="AC305" s="294" t="s">
        <v>449</v>
      </c>
      <c r="AG305" s="67"/>
      <c r="AJ305" s="71" t="s">
        <v>71</v>
      </c>
      <c r="AK305" s="71">
        <v>1</v>
      </c>
      <c r="BB305" s="295" t="s">
        <v>82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450</v>
      </c>
      <c r="B306" s="54" t="s">
        <v>451</v>
      </c>
      <c r="C306" s="31">
        <v>4301135405</v>
      </c>
      <c r="D306" s="346">
        <v>4640242181523</v>
      </c>
      <c r="E306" s="347"/>
      <c r="F306" s="337">
        <v>3</v>
      </c>
      <c r="G306" s="32">
        <v>1</v>
      </c>
      <c r="H306" s="337">
        <v>3</v>
      </c>
      <c r="I306" s="337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54"/>
      <c r="R306" s="354"/>
      <c r="S306" s="354"/>
      <c r="T306" s="355"/>
      <c r="U306" s="34"/>
      <c r="V306" s="34"/>
      <c r="W306" s="35" t="s">
        <v>69</v>
      </c>
      <c r="X306" s="338">
        <v>56</v>
      </c>
      <c r="Y306" s="339">
        <f t="shared" si="18"/>
        <v>56</v>
      </c>
      <c r="Z306" s="36">
        <f t="shared" si="23"/>
        <v>0.52415999999999996</v>
      </c>
      <c r="AA306" s="56"/>
      <c r="AB306" s="57"/>
      <c r="AC306" s="296" t="s">
        <v>439</v>
      </c>
      <c r="AG306" s="67"/>
      <c r="AJ306" s="71" t="s">
        <v>71</v>
      </c>
      <c r="AK306" s="71">
        <v>1</v>
      </c>
      <c r="BB306" s="297" t="s">
        <v>82</v>
      </c>
      <c r="BM306" s="67">
        <f t="shared" si="19"/>
        <v>178.75200000000001</v>
      </c>
      <c r="BN306" s="67">
        <f t="shared" si="20"/>
        <v>178.75200000000001</v>
      </c>
      <c r="BO306" s="67">
        <f t="shared" si="21"/>
        <v>0.44444444444444442</v>
      </c>
      <c r="BP306" s="67">
        <f t="shared" si="22"/>
        <v>0.44444444444444442</v>
      </c>
    </row>
    <row r="307" spans="1:68" ht="37.5" hidden="1" customHeight="1" x14ac:dyDescent="0.25">
      <c r="A307" s="54" t="s">
        <v>452</v>
      </c>
      <c r="B307" s="54" t="s">
        <v>453</v>
      </c>
      <c r="C307" s="31">
        <v>4301135404</v>
      </c>
      <c r="D307" s="346">
        <v>4640242181516</v>
      </c>
      <c r="E307" s="347"/>
      <c r="F307" s="337">
        <v>3.7</v>
      </c>
      <c r="G307" s="32">
        <v>1</v>
      </c>
      <c r="H307" s="337">
        <v>3.7</v>
      </c>
      <c r="I307" s="337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2" t="s">
        <v>454</v>
      </c>
      <c r="Q307" s="354"/>
      <c r="R307" s="354"/>
      <c r="S307" s="354"/>
      <c r="T307" s="355"/>
      <c r="U307" s="34"/>
      <c r="V307" s="34"/>
      <c r="W307" s="35" t="s">
        <v>69</v>
      </c>
      <c r="X307" s="338">
        <v>0</v>
      </c>
      <c r="Y307" s="339">
        <f t="shared" si="18"/>
        <v>0</v>
      </c>
      <c r="Z307" s="36">
        <f t="shared" si="23"/>
        <v>0</v>
      </c>
      <c r="AA307" s="56"/>
      <c r="AB307" s="57"/>
      <c r="AC307" s="298" t="s">
        <v>449</v>
      </c>
      <c r="AG307" s="67"/>
      <c r="AJ307" s="71" t="s">
        <v>71</v>
      </c>
      <c r="AK307" s="71">
        <v>1</v>
      </c>
      <c r="BB307" s="299" t="s">
        <v>82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455</v>
      </c>
      <c r="B308" s="54" t="s">
        <v>456</v>
      </c>
      <c r="C308" s="31">
        <v>4301135375</v>
      </c>
      <c r="D308" s="346">
        <v>4640242181486</v>
      </c>
      <c r="E308" s="347"/>
      <c r="F308" s="337">
        <v>3.7</v>
      </c>
      <c r="G308" s="32">
        <v>1</v>
      </c>
      <c r="H308" s="337">
        <v>3.7</v>
      </c>
      <c r="I308" s="337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54"/>
      <c r="R308" s="354"/>
      <c r="S308" s="354"/>
      <c r="T308" s="355"/>
      <c r="U308" s="34"/>
      <c r="V308" s="34"/>
      <c r="W308" s="35" t="s">
        <v>69</v>
      </c>
      <c r="X308" s="338">
        <v>98</v>
      </c>
      <c r="Y308" s="339">
        <f t="shared" si="18"/>
        <v>98</v>
      </c>
      <c r="Z308" s="36">
        <f t="shared" si="23"/>
        <v>0.91727999999999998</v>
      </c>
      <c r="AA308" s="56"/>
      <c r="AB308" s="57"/>
      <c r="AC308" s="300" t="s">
        <v>435</v>
      </c>
      <c r="AG308" s="67"/>
      <c r="AJ308" s="71" t="s">
        <v>71</v>
      </c>
      <c r="AK308" s="71">
        <v>1</v>
      </c>
      <c r="BB308" s="301" t="s">
        <v>82</v>
      </c>
      <c r="BM308" s="67">
        <f t="shared" si="19"/>
        <v>381.416</v>
      </c>
      <c r="BN308" s="67">
        <f t="shared" si="20"/>
        <v>381.416</v>
      </c>
      <c r="BO308" s="67">
        <f t="shared" si="21"/>
        <v>0.77777777777777779</v>
      </c>
      <c r="BP308" s="67">
        <f t="shared" si="22"/>
        <v>0.77777777777777779</v>
      </c>
    </row>
    <row r="309" spans="1:68" ht="37.5" hidden="1" customHeight="1" x14ac:dyDescent="0.25">
      <c r="A309" s="54" t="s">
        <v>457</v>
      </c>
      <c r="B309" s="54" t="s">
        <v>458</v>
      </c>
      <c r="C309" s="31">
        <v>4301135402</v>
      </c>
      <c r="D309" s="346">
        <v>4640242181493</v>
      </c>
      <c r="E309" s="347"/>
      <c r="F309" s="337">
        <v>3.7</v>
      </c>
      <c r="G309" s="32">
        <v>1</v>
      </c>
      <c r="H309" s="337">
        <v>3.7</v>
      </c>
      <c r="I309" s="337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3" t="s">
        <v>459</v>
      </c>
      <c r="Q309" s="354"/>
      <c r="R309" s="354"/>
      <c r="S309" s="354"/>
      <c r="T309" s="355"/>
      <c r="U309" s="34"/>
      <c r="V309" s="34"/>
      <c r="W309" s="35" t="s">
        <v>69</v>
      </c>
      <c r="X309" s="338">
        <v>0</v>
      </c>
      <c r="Y309" s="339">
        <f t="shared" si="18"/>
        <v>0</v>
      </c>
      <c r="Z309" s="36">
        <f t="shared" si="23"/>
        <v>0</v>
      </c>
      <c r="AA309" s="56"/>
      <c r="AB309" s="57"/>
      <c r="AC309" s="302" t="s">
        <v>435</v>
      </c>
      <c r="AG309" s="67"/>
      <c r="AJ309" s="71" t="s">
        <v>71</v>
      </c>
      <c r="AK309" s="71">
        <v>1</v>
      </c>
      <c r="BB309" s="30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hidden="1" customHeight="1" x14ac:dyDescent="0.25">
      <c r="A310" s="54" t="s">
        <v>460</v>
      </c>
      <c r="B310" s="54" t="s">
        <v>461</v>
      </c>
      <c r="C310" s="31">
        <v>4301135403</v>
      </c>
      <c r="D310" s="346">
        <v>4640242181509</v>
      </c>
      <c r="E310" s="347"/>
      <c r="F310" s="337">
        <v>3.7</v>
      </c>
      <c r="G310" s="32">
        <v>1</v>
      </c>
      <c r="H310" s="337">
        <v>3.7</v>
      </c>
      <c r="I310" s="337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54"/>
      <c r="R310" s="354"/>
      <c r="S310" s="354"/>
      <c r="T310" s="355"/>
      <c r="U310" s="34"/>
      <c r="V310" s="34"/>
      <c r="W310" s="35" t="s">
        <v>69</v>
      </c>
      <c r="X310" s="338">
        <v>0</v>
      </c>
      <c r="Y310" s="339">
        <f t="shared" si="18"/>
        <v>0</v>
      </c>
      <c r="Z310" s="36">
        <f t="shared" si="23"/>
        <v>0</v>
      </c>
      <c r="AA310" s="56"/>
      <c r="AB310" s="57"/>
      <c r="AC310" s="304" t="s">
        <v>435</v>
      </c>
      <c r="AG310" s="67"/>
      <c r="AJ310" s="71" t="s">
        <v>71</v>
      </c>
      <c r="AK310" s="71">
        <v>1</v>
      </c>
      <c r="BB310" s="30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462</v>
      </c>
      <c r="B311" s="54" t="s">
        <v>463</v>
      </c>
      <c r="C311" s="31">
        <v>4301135304</v>
      </c>
      <c r="D311" s="346">
        <v>4640242181240</v>
      </c>
      <c r="E311" s="347"/>
      <c r="F311" s="337">
        <v>0.3</v>
      </c>
      <c r="G311" s="32">
        <v>9</v>
      </c>
      <c r="H311" s="337">
        <v>2.7</v>
      </c>
      <c r="I311" s="337">
        <v>2.88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8" t="s">
        <v>464</v>
      </c>
      <c r="Q311" s="354"/>
      <c r="R311" s="354"/>
      <c r="S311" s="354"/>
      <c r="T311" s="355"/>
      <c r="U311" s="34"/>
      <c r="V311" s="34"/>
      <c r="W311" s="35" t="s">
        <v>69</v>
      </c>
      <c r="X311" s="338">
        <v>0</v>
      </c>
      <c r="Y311" s="339">
        <f t="shared" si="18"/>
        <v>0</v>
      </c>
      <c r="Z311" s="36">
        <f t="shared" si="23"/>
        <v>0</v>
      </c>
      <c r="AA311" s="56"/>
      <c r="AB311" s="57"/>
      <c r="AC311" s="306" t="s">
        <v>435</v>
      </c>
      <c r="AG311" s="67"/>
      <c r="AJ311" s="71" t="s">
        <v>71</v>
      </c>
      <c r="AK311" s="71">
        <v>1</v>
      </c>
      <c r="BB311" s="30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27" hidden="1" customHeight="1" x14ac:dyDescent="0.25">
      <c r="A312" s="54" t="s">
        <v>465</v>
      </c>
      <c r="B312" s="54" t="s">
        <v>466</v>
      </c>
      <c r="C312" s="31">
        <v>4301135310</v>
      </c>
      <c r="D312" s="346">
        <v>4640242181318</v>
      </c>
      <c r="E312" s="347"/>
      <c r="F312" s="337">
        <v>0.3</v>
      </c>
      <c r="G312" s="32">
        <v>9</v>
      </c>
      <c r="H312" s="337">
        <v>2.7</v>
      </c>
      <c r="I312" s="337">
        <v>2.988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16" t="s">
        <v>467</v>
      </c>
      <c r="Q312" s="354"/>
      <c r="R312" s="354"/>
      <c r="S312" s="354"/>
      <c r="T312" s="355"/>
      <c r="U312" s="34"/>
      <c r="V312" s="34"/>
      <c r="W312" s="35" t="s">
        <v>69</v>
      </c>
      <c r="X312" s="338">
        <v>0</v>
      </c>
      <c r="Y312" s="339">
        <f t="shared" si="18"/>
        <v>0</v>
      </c>
      <c r="Z312" s="36">
        <f t="shared" si="23"/>
        <v>0</v>
      </c>
      <c r="AA312" s="56"/>
      <c r="AB312" s="57"/>
      <c r="AC312" s="308" t="s">
        <v>439</v>
      </c>
      <c r="AG312" s="67"/>
      <c r="AJ312" s="71" t="s">
        <v>71</v>
      </c>
      <c r="AK312" s="71">
        <v>1</v>
      </c>
      <c r="BB312" s="30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468</v>
      </c>
      <c r="B313" s="54" t="s">
        <v>469</v>
      </c>
      <c r="C313" s="31">
        <v>4301135306</v>
      </c>
      <c r="D313" s="346">
        <v>4640242181387</v>
      </c>
      <c r="E313" s="347"/>
      <c r="F313" s="337">
        <v>0.3</v>
      </c>
      <c r="G313" s="32">
        <v>9</v>
      </c>
      <c r="H313" s="337">
        <v>2.7</v>
      </c>
      <c r="I313" s="337">
        <v>2.8450000000000002</v>
      </c>
      <c r="J313" s="32">
        <v>234</v>
      </c>
      <c r="K313" s="32" t="s">
        <v>165</v>
      </c>
      <c r="L313" s="32" t="s">
        <v>67</v>
      </c>
      <c r="M313" s="33" t="s">
        <v>68</v>
      </c>
      <c r="N313" s="33"/>
      <c r="O313" s="32">
        <v>180</v>
      </c>
      <c r="P313" s="561" t="s">
        <v>470</v>
      </c>
      <c r="Q313" s="354"/>
      <c r="R313" s="354"/>
      <c r="S313" s="354"/>
      <c r="T313" s="355"/>
      <c r="U313" s="34"/>
      <c r="V313" s="34"/>
      <c r="W313" s="35" t="s">
        <v>69</v>
      </c>
      <c r="X313" s="338">
        <v>0</v>
      </c>
      <c r="Y313" s="339">
        <f t="shared" si="18"/>
        <v>0</v>
      </c>
      <c r="Z313" s="36">
        <f>IFERROR(IF(X313="","",X313*0.00502),"")</f>
        <v>0</v>
      </c>
      <c r="AA313" s="56"/>
      <c r="AB313" s="57"/>
      <c r="AC313" s="310" t="s">
        <v>435</v>
      </c>
      <c r="AG313" s="67"/>
      <c r="AJ313" s="71" t="s">
        <v>71</v>
      </c>
      <c r="AK313" s="71">
        <v>1</v>
      </c>
      <c r="BB313" s="31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27" hidden="1" customHeight="1" x14ac:dyDescent="0.25">
      <c r="A314" s="54" t="s">
        <v>471</v>
      </c>
      <c r="B314" s="54" t="s">
        <v>472</v>
      </c>
      <c r="C314" s="31">
        <v>4301135305</v>
      </c>
      <c r="D314" s="346">
        <v>4640242181394</v>
      </c>
      <c r="E314" s="347"/>
      <c r="F314" s="337">
        <v>0.3</v>
      </c>
      <c r="G314" s="32">
        <v>9</v>
      </c>
      <c r="H314" s="337">
        <v>2.7</v>
      </c>
      <c r="I314" s="337">
        <v>2.8450000000000002</v>
      </c>
      <c r="J314" s="32">
        <v>234</v>
      </c>
      <c r="K314" s="32" t="s">
        <v>165</v>
      </c>
      <c r="L314" s="32" t="s">
        <v>67</v>
      </c>
      <c r="M314" s="33" t="s">
        <v>68</v>
      </c>
      <c r="N314" s="33"/>
      <c r="O314" s="32">
        <v>180</v>
      </c>
      <c r="P314" s="493" t="s">
        <v>473</v>
      </c>
      <c r="Q314" s="354"/>
      <c r="R314" s="354"/>
      <c r="S314" s="354"/>
      <c r="T314" s="355"/>
      <c r="U314" s="34"/>
      <c r="V314" s="34"/>
      <c r="W314" s="35" t="s">
        <v>69</v>
      </c>
      <c r="X314" s="338">
        <v>0</v>
      </c>
      <c r="Y314" s="339">
        <f t="shared" si="18"/>
        <v>0</v>
      </c>
      <c r="Z314" s="36">
        <f>IFERROR(IF(X314="","",X314*0.00502),"")</f>
        <v>0</v>
      </c>
      <c r="AA314" s="56"/>
      <c r="AB314" s="57"/>
      <c r="AC314" s="312" t="s">
        <v>435</v>
      </c>
      <c r="AG314" s="67"/>
      <c r="AJ314" s="71" t="s">
        <v>71</v>
      </c>
      <c r="AK314" s="71">
        <v>1</v>
      </c>
      <c r="BB314" s="31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hidden="1" customHeight="1" x14ac:dyDescent="0.25">
      <c r="A315" s="54" t="s">
        <v>474</v>
      </c>
      <c r="B315" s="54" t="s">
        <v>475</v>
      </c>
      <c r="C315" s="31">
        <v>4301135309</v>
      </c>
      <c r="D315" s="346">
        <v>4640242181332</v>
      </c>
      <c r="E315" s="347"/>
      <c r="F315" s="337">
        <v>0.3</v>
      </c>
      <c r="G315" s="32">
        <v>9</v>
      </c>
      <c r="H315" s="337">
        <v>2.7</v>
      </c>
      <c r="I315" s="337">
        <v>2.9079999999999999</v>
      </c>
      <c r="J315" s="32">
        <v>234</v>
      </c>
      <c r="K315" s="32" t="s">
        <v>165</v>
      </c>
      <c r="L315" s="32" t="s">
        <v>67</v>
      </c>
      <c r="M315" s="33" t="s">
        <v>68</v>
      </c>
      <c r="N315" s="33"/>
      <c r="O315" s="32">
        <v>180</v>
      </c>
      <c r="P315" s="398" t="s">
        <v>476</v>
      </c>
      <c r="Q315" s="354"/>
      <c r="R315" s="354"/>
      <c r="S315" s="354"/>
      <c r="T315" s="355"/>
      <c r="U315" s="34"/>
      <c r="V315" s="34"/>
      <c r="W315" s="35" t="s">
        <v>69</v>
      </c>
      <c r="X315" s="338">
        <v>0</v>
      </c>
      <c r="Y315" s="339">
        <f t="shared" si="18"/>
        <v>0</v>
      </c>
      <c r="Z315" s="36">
        <f>IFERROR(IF(X315="","",X315*0.00502),"")</f>
        <v>0</v>
      </c>
      <c r="AA315" s="56"/>
      <c r="AB315" s="57"/>
      <c r="AC315" s="314" t="s">
        <v>435</v>
      </c>
      <c r="AG315" s="67"/>
      <c r="AJ315" s="71" t="s">
        <v>71</v>
      </c>
      <c r="AK315" s="71">
        <v>1</v>
      </c>
      <c r="BB315" s="31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hidden="1" customHeight="1" x14ac:dyDescent="0.25">
      <c r="A316" s="54" t="s">
        <v>477</v>
      </c>
      <c r="B316" s="54" t="s">
        <v>478</v>
      </c>
      <c r="C316" s="31">
        <v>4301135308</v>
      </c>
      <c r="D316" s="346">
        <v>4640242181349</v>
      </c>
      <c r="E316" s="347"/>
      <c r="F316" s="337">
        <v>0.3</v>
      </c>
      <c r="G316" s="32">
        <v>9</v>
      </c>
      <c r="H316" s="337">
        <v>2.7</v>
      </c>
      <c r="I316" s="337">
        <v>2.9079999999999999</v>
      </c>
      <c r="J316" s="32">
        <v>234</v>
      </c>
      <c r="K316" s="32" t="s">
        <v>165</v>
      </c>
      <c r="L316" s="32" t="s">
        <v>67</v>
      </c>
      <c r="M316" s="33" t="s">
        <v>68</v>
      </c>
      <c r="N316" s="33"/>
      <c r="O316" s="32">
        <v>180</v>
      </c>
      <c r="P316" s="369" t="s">
        <v>479</v>
      </c>
      <c r="Q316" s="354"/>
      <c r="R316" s="354"/>
      <c r="S316" s="354"/>
      <c r="T316" s="355"/>
      <c r="U316" s="34"/>
      <c r="V316" s="34"/>
      <c r="W316" s="35" t="s">
        <v>69</v>
      </c>
      <c r="X316" s="338">
        <v>0</v>
      </c>
      <c r="Y316" s="339">
        <f t="shared" si="18"/>
        <v>0</v>
      </c>
      <c r="Z316" s="36">
        <f>IFERROR(IF(X316="","",X316*0.00502),"")</f>
        <v>0</v>
      </c>
      <c r="AA316" s="56"/>
      <c r="AB316" s="57"/>
      <c r="AC316" s="316" t="s">
        <v>435</v>
      </c>
      <c r="AG316" s="67"/>
      <c r="AJ316" s="71" t="s">
        <v>71</v>
      </c>
      <c r="AK316" s="71">
        <v>1</v>
      </c>
      <c r="BB316" s="31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hidden="1" customHeight="1" x14ac:dyDescent="0.25">
      <c r="A317" s="54" t="s">
        <v>480</v>
      </c>
      <c r="B317" s="54" t="s">
        <v>481</v>
      </c>
      <c r="C317" s="31">
        <v>4301135307</v>
      </c>
      <c r="D317" s="346">
        <v>4640242181370</v>
      </c>
      <c r="E317" s="347"/>
      <c r="F317" s="337">
        <v>0.3</v>
      </c>
      <c r="G317" s="32">
        <v>9</v>
      </c>
      <c r="H317" s="337">
        <v>2.7</v>
      </c>
      <c r="I317" s="337">
        <v>2.9079999999999999</v>
      </c>
      <c r="J317" s="32">
        <v>234</v>
      </c>
      <c r="K317" s="32" t="s">
        <v>165</v>
      </c>
      <c r="L317" s="32" t="s">
        <v>67</v>
      </c>
      <c r="M317" s="33" t="s">
        <v>68</v>
      </c>
      <c r="N317" s="33"/>
      <c r="O317" s="32">
        <v>180</v>
      </c>
      <c r="P317" s="529" t="s">
        <v>482</v>
      </c>
      <c r="Q317" s="354"/>
      <c r="R317" s="354"/>
      <c r="S317" s="354"/>
      <c r="T317" s="355"/>
      <c r="U317" s="34"/>
      <c r="V317" s="34"/>
      <c r="W317" s="35" t="s">
        <v>69</v>
      </c>
      <c r="X317" s="338">
        <v>0</v>
      </c>
      <c r="Y317" s="339">
        <f t="shared" si="18"/>
        <v>0</v>
      </c>
      <c r="Z317" s="36">
        <f>IFERROR(IF(X317="","",X317*0.00502),"")</f>
        <v>0</v>
      </c>
      <c r="AA317" s="56"/>
      <c r="AB317" s="57"/>
      <c r="AC317" s="318" t="s">
        <v>483</v>
      </c>
      <c r="AG317" s="67"/>
      <c r="AJ317" s="71" t="s">
        <v>71</v>
      </c>
      <c r="AK317" s="71">
        <v>1</v>
      </c>
      <c r="BB317" s="31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484</v>
      </c>
      <c r="B318" s="54" t="s">
        <v>485</v>
      </c>
      <c r="C318" s="31">
        <v>4301135318</v>
      </c>
      <c r="D318" s="346">
        <v>4607111037480</v>
      </c>
      <c r="E318" s="347"/>
      <c r="F318" s="337">
        <v>1</v>
      </c>
      <c r="G318" s="32">
        <v>4</v>
      </c>
      <c r="H318" s="337">
        <v>4</v>
      </c>
      <c r="I318" s="337">
        <v>4.2724000000000002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86" t="s">
        <v>486</v>
      </c>
      <c r="Q318" s="354"/>
      <c r="R318" s="354"/>
      <c r="S318" s="354"/>
      <c r="T318" s="355"/>
      <c r="U318" s="34"/>
      <c r="V318" s="34"/>
      <c r="W318" s="35" t="s">
        <v>69</v>
      </c>
      <c r="X318" s="338">
        <v>0</v>
      </c>
      <c r="Y318" s="339">
        <f t="shared" si="18"/>
        <v>0</v>
      </c>
      <c r="Z318" s="36">
        <f>IFERROR(IF(X318="","",X318*0.0155),"")</f>
        <v>0</v>
      </c>
      <c r="AA318" s="56"/>
      <c r="AB318" s="57"/>
      <c r="AC318" s="320" t="s">
        <v>487</v>
      </c>
      <c r="AG318" s="67"/>
      <c r="AJ318" s="71" t="s">
        <v>71</v>
      </c>
      <c r="AK318" s="71">
        <v>1</v>
      </c>
      <c r="BB318" s="32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488</v>
      </c>
      <c r="B319" s="54" t="s">
        <v>489</v>
      </c>
      <c r="C319" s="31">
        <v>4301135319</v>
      </c>
      <c r="D319" s="346">
        <v>4607111037473</v>
      </c>
      <c r="E319" s="347"/>
      <c r="F319" s="337">
        <v>1</v>
      </c>
      <c r="G319" s="32">
        <v>4</v>
      </c>
      <c r="H319" s="337">
        <v>4</v>
      </c>
      <c r="I319" s="337">
        <v>4.2300000000000004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52" t="s">
        <v>490</v>
      </c>
      <c r="Q319" s="354"/>
      <c r="R319" s="354"/>
      <c r="S319" s="354"/>
      <c r="T319" s="355"/>
      <c r="U319" s="34"/>
      <c r="V319" s="34"/>
      <c r="W319" s="35" t="s">
        <v>69</v>
      </c>
      <c r="X319" s="338">
        <v>0</v>
      </c>
      <c r="Y319" s="339">
        <f t="shared" si="18"/>
        <v>0</v>
      </c>
      <c r="Z319" s="36">
        <f>IFERROR(IF(X319="","",X319*0.0155),"")</f>
        <v>0</v>
      </c>
      <c r="AA319" s="56"/>
      <c r="AB319" s="57"/>
      <c r="AC319" s="322" t="s">
        <v>491</v>
      </c>
      <c r="AG319" s="67"/>
      <c r="AJ319" s="71" t="s">
        <v>71</v>
      </c>
      <c r="AK319" s="71">
        <v>1</v>
      </c>
      <c r="BB319" s="32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492</v>
      </c>
      <c r="B320" s="54" t="s">
        <v>493</v>
      </c>
      <c r="C320" s="31">
        <v>4301135198</v>
      </c>
      <c r="D320" s="346">
        <v>4640242180663</v>
      </c>
      <c r="E320" s="347"/>
      <c r="F320" s="337">
        <v>0.9</v>
      </c>
      <c r="G320" s="32">
        <v>4</v>
      </c>
      <c r="H320" s="337">
        <v>3.6</v>
      </c>
      <c r="I320" s="337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2" t="s">
        <v>494</v>
      </c>
      <c r="Q320" s="354"/>
      <c r="R320" s="354"/>
      <c r="S320" s="354"/>
      <c r="T320" s="355"/>
      <c r="U320" s="34"/>
      <c r="V320" s="34"/>
      <c r="W320" s="35" t="s">
        <v>69</v>
      </c>
      <c r="X320" s="338">
        <v>0</v>
      </c>
      <c r="Y320" s="339">
        <f t="shared" si="18"/>
        <v>0</v>
      </c>
      <c r="Z320" s="36">
        <f>IFERROR(IF(X320="","",X320*0.0155),"")</f>
        <v>0</v>
      </c>
      <c r="AA320" s="56"/>
      <c r="AB320" s="57"/>
      <c r="AC320" s="324" t="s">
        <v>495</v>
      </c>
      <c r="AG320" s="67"/>
      <c r="AJ320" s="71" t="s">
        <v>71</v>
      </c>
      <c r="AK320" s="71">
        <v>1</v>
      </c>
      <c r="BB320" s="32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496</v>
      </c>
      <c r="B321" s="54" t="s">
        <v>497</v>
      </c>
      <c r="C321" s="31">
        <v>4301135723</v>
      </c>
      <c r="D321" s="346">
        <v>4640242181783</v>
      </c>
      <c r="E321" s="347"/>
      <c r="F321" s="337">
        <v>0.3</v>
      </c>
      <c r="G321" s="32">
        <v>9</v>
      </c>
      <c r="H321" s="337">
        <v>2.7</v>
      </c>
      <c r="I321" s="337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10" t="s">
        <v>498</v>
      </c>
      <c r="Q321" s="354"/>
      <c r="R321" s="354"/>
      <c r="S321" s="354"/>
      <c r="T321" s="355"/>
      <c r="U321" s="34"/>
      <c r="V321" s="34"/>
      <c r="W321" s="35" t="s">
        <v>69</v>
      </c>
      <c r="X321" s="338">
        <v>0</v>
      </c>
      <c r="Y321" s="339">
        <f t="shared" si="18"/>
        <v>0</v>
      </c>
      <c r="Z321" s="36">
        <f>IFERROR(IF(X321="","",X321*0.00936),"")</f>
        <v>0</v>
      </c>
      <c r="AA321" s="56"/>
      <c r="AB321" s="57"/>
      <c r="AC321" s="326" t="s">
        <v>499</v>
      </c>
      <c r="AG321" s="67"/>
      <c r="AJ321" s="71" t="s">
        <v>71</v>
      </c>
      <c r="AK321" s="71">
        <v>1</v>
      </c>
      <c r="BB321" s="32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x14ac:dyDescent="0.2">
      <c r="A322" s="362"/>
      <c r="B322" s="343"/>
      <c r="C322" s="343"/>
      <c r="D322" s="343"/>
      <c r="E322" s="343"/>
      <c r="F322" s="343"/>
      <c r="G322" s="343"/>
      <c r="H322" s="343"/>
      <c r="I322" s="343"/>
      <c r="J322" s="343"/>
      <c r="K322" s="343"/>
      <c r="L322" s="343"/>
      <c r="M322" s="343"/>
      <c r="N322" s="343"/>
      <c r="O322" s="363"/>
      <c r="P322" s="348" t="s">
        <v>72</v>
      </c>
      <c r="Q322" s="349"/>
      <c r="R322" s="349"/>
      <c r="S322" s="349"/>
      <c r="T322" s="349"/>
      <c r="U322" s="349"/>
      <c r="V322" s="350"/>
      <c r="W322" s="37" t="s">
        <v>69</v>
      </c>
      <c r="X322" s="340">
        <f>IFERROR(SUM(X301:X321),"0")</f>
        <v>238</v>
      </c>
      <c r="Y322" s="340">
        <f>IFERROR(SUM(Y301:Y321),"0")</f>
        <v>238</v>
      </c>
      <c r="Z322" s="340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2.2276799999999999</v>
      </c>
      <c r="AA322" s="341"/>
      <c r="AB322" s="341"/>
      <c r="AC322" s="341"/>
    </row>
    <row r="323" spans="1:68" x14ac:dyDescent="0.2">
      <c r="A323" s="343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63"/>
      <c r="P323" s="348" t="s">
        <v>72</v>
      </c>
      <c r="Q323" s="349"/>
      <c r="R323" s="349"/>
      <c r="S323" s="349"/>
      <c r="T323" s="349"/>
      <c r="U323" s="349"/>
      <c r="V323" s="350"/>
      <c r="W323" s="37" t="s">
        <v>73</v>
      </c>
      <c r="X323" s="340">
        <f>IFERROR(SUMPRODUCT(X301:X321*H301:H321),"0")</f>
        <v>831.6</v>
      </c>
      <c r="Y323" s="340">
        <f>IFERROR(SUMPRODUCT(Y301:Y321*H301:H321),"0")</f>
        <v>831.6</v>
      </c>
      <c r="Z323" s="37"/>
      <c r="AA323" s="341"/>
      <c r="AB323" s="341"/>
      <c r="AC323" s="341"/>
    </row>
    <row r="324" spans="1:68" ht="16.5" hidden="1" customHeight="1" x14ac:dyDescent="0.25">
      <c r="A324" s="342" t="s">
        <v>500</v>
      </c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  <c r="T324" s="343"/>
      <c r="U324" s="343"/>
      <c r="V324" s="343"/>
      <c r="W324" s="343"/>
      <c r="X324" s="343"/>
      <c r="Y324" s="343"/>
      <c r="Z324" s="343"/>
      <c r="AA324" s="333"/>
      <c r="AB324" s="333"/>
      <c r="AC324" s="333"/>
    </row>
    <row r="325" spans="1:68" ht="14.25" hidden="1" customHeight="1" x14ac:dyDescent="0.25">
      <c r="A325" s="366" t="s">
        <v>147</v>
      </c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  <c r="T325" s="343"/>
      <c r="U325" s="343"/>
      <c r="V325" s="343"/>
      <c r="W325" s="343"/>
      <c r="X325" s="343"/>
      <c r="Y325" s="343"/>
      <c r="Z325" s="343"/>
      <c r="AA325" s="334"/>
      <c r="AB325" s="334"/>
      <c r="AC325" s="334"/>
    </row>
    <row r="326" spans="1:68" ht="27" hidden="1" customHeight="1" x14ac:dyDescent="0.25">
      <c r="A326" s="54" t="s">
        <v>501</v>
      </c>
      <c r="B326" s="54" t="s">
        <v>502</v>
      </c>
      <c r="C326" s="31">
        <v>4301135268</v>
      </c>
      <c r="D326" s="346">
        <v>4640242181134</v>
      </c>
      <c r="E326" s="347"/>
      <c r="F326" s="337">
        <v>0.8</v>
      </c>
      <c r="G326" s="32">
        <v>5</v>
      </c>
      <c r="H326" s="337">
        <v>4</v>
      </c>
      <c r="I326" s="337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7" t="s">
        <v>503</v>
      </c>
      <c r="Q326" s="354"/>
      <c r="R326" s="354"/>
      <c r="S326" s="354"/>
      <c r="T326" s="355"/>
      <c r="U326" s="34"/>
      <c r="V326" s="34"/>
      <c r="W326" s="35" t="s">
        <v>69</v>
      </c>
      <c r="X326" s="338">
        <v>0</v>
      </c>
      <c r="Y326" s="339">
        <f>IFERROR(IF(X326="","",X326),"")</f>
        <v>0</v>
      </c>
      <c r="Z326" s="36">
        <f>IFERROR(IF(X326="","",X326*0.0155),"")</f>
        <v>0</v>
      </c>
      <c r="AA326" s="56"/>
      <c r="AB326" s="57"/>
      <c r="AC326" s="328" t="s">
        <v>504</v>
      </c>
      <c r="AG326" s="67"/>
      <c r="AJ326" s="71" t="s">
        <v>71</v>
      </c>
      <c r="AK326" s="71">
        <v>1</v>
      </c>
      <c r="BB326" s="329" t="s">
        <v>82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hidden="1" x14ac:dyDescent="0.2">
      <c r="A327" s="362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363"/>
      <c r="P327" s="348" t="s">
        <v>72</v>
      </c>
      <c r="Q327" s="349"/>
      <c r="R327" s="349"/>
      <c r="S327" s="349"/>
      <c r="T327" s="349"/>
      <c r="U327" s="349"/>
      <c r="V327" s="350"/>
      <c r="W327" s="37" t="s">
        <v>69</v>
      </c>
      <c r="X327" s="340">
        <f>IFERROR(SUM(X326:X326),"0")</f>
        <v>0</v>
      </c>
      <c r="Y327" s="340">
        <f>IFERROR(SUM(Y326:Y326),"0")</f>
        <v>0</v>
      </c>
      <c r="Z327" s="340">
        <f>IFERROR(IF(Z326="",0,Z326),"0")</f>
        <v>0</v>
      </c>
      <c r="AA327" s="341"/>
      <c r="AB327" s="341"/>
      <c r="AC327" s="341"/>
    </row>
    <row r="328" spans="1:68" hidden="1" x14ac:dyDescent="0.2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363"/>
      <c r="P328" s="348" t="s">
        <v>72</v>
      </c>
      <c r="Q328" s="349"/>
      <c r="R328" s="349"/>
      <c r="S328" s="349"/>
      <c r="T328" s="349"/>
      <c r="U328" s="349"/>
      <c r="V328" s="350"/>
      <c r="W328" s="37" t="s">
        <v>73</v>
      </c>
      <c r="X328" s="340">
        <f>IFERROR(SUMPRODUCT(X326:X326*H326:H326),"0")</f>
        <v>0</v>
      </c>
      <c r="Y328" s="340">
        <f>IFERROR(SUMPRODUCT(Y326:Y326*H326:H326),"0")</f>
        <v>0</v>
      </c>
      <c r="Z328" s="37"/>
      <c r="AA328" s="341"/>
      <c r="AB328" s="341"/>
      <c r="AC328" s="341"/>
    </row>
    <row r="329" spans="1:68" ht="15" customHeight="1" x14ac:dyDescent="0.2">
      <c r="A329" s="447"/>
      <c r="B329" s="343"/>
      <c r="C329" s="343"/>
      <c r="D329" s="343"/>
      <c r="E329" s="343"/>
      <c r="F329" s="343"/>
      <c r="G329" s="343"/>
      <c r="H329" s="343"/>
      <c r="I329" s="343"/>
      <c r="J329" s="343"/>
      <c r="K329" s="343"/>
      <c r="L329" s="343"/>
      <c r="M329" s="343"/>
      <c r="N329" s="343"/>
      <c r="O329" s="442"/>
      <c r="P329" s="370" t="s">
        <v>505</v>
      </c>
      <c r="Q329" s="371"/>
      <c r="R329" s="371"/>
      <c r="S329" s="371"/>
      <c r="T329" s="371"/>
      <c r="U329" s="371"/>
      <c r="V329" s="372"/>
      <c r="W329" s="37" t="s">
        <v>73</v>
      </c>
      <c r="X329" s="340">
        <f>IFERROR(X24+X33+X40+X52+X57+X61+X66+X71+X79+X85+X90+X96+X106+X113+X122+X128+X134+X140+X145+X150+X156+X161+X167+X175+X180+X188+X192+X201+X208+X218+X226+X231+X236+X242+X247+X253+X259+X266+X272+X276+X284+X288+X293+X299+X323+X328,"0")</f>
        <v>4131.6000000000004</v>
      </c>
      <c r="Y329" s="340">
        <f>IFERROR(Y24+Y33+Y40+Y52+Y57+Y61+Y66+Y71+Y79+Y85+Y90+Y96+Y106+Y113+Y122+Y128+Y134+Y140+Y145+Y150+Y156+Y161+Y167+Y175+Y180+Y188+Y192+Y201+Y208+Y218+Y226+Y231+Y236+Y242+Y247+Y253+Y259+Y266+Y272+Y276+Y284+Y288+Y293+Y299+Y323+Y328,"0")</f>
        <v>4131.6000000000004</v>
      </c>
      <c r="Z329" s="37"/>
      <c r="AA329" s="341"/>
      <c r="AB329" s="341"/>
      <c r="AC329" s="341"/>
    </row>
    <row r="330" spans="1:68" x14ac:dyDescent="0.2">
      <c r="A330" s="343"/>
      <c r="B330" s="343"/>
      <c r="C330" s="343"/>
      <c r="D330" s="343"/>
      <c r="E330" s="343"/>
      <c r="F330" s="343"/>
      <c r="G330" s="343"/>
      <c r="H330" s="343"/>
      <c r="I330" s="343"/>
      <c r="J330" s="343"/>
      <c r="K330" s="343"/>
      <c r="L330" s="343"/>
      <c r="M330" s="343"/>
      <c r="N330" s="343"/>
      <c r="O330" s="442"/>
      <c r="P330" s="370" t="s">
        <v>506</v>
      </c>
      <c r="Q330" s="371"/>
      <c r="R330" s="371"/>
      <c r="S330" s="371"/>
      <c r="T330" s="371"/>
      <c r="U330" s="371"/>
      <c r="V330" s="372"/>
      <c r="W330" s="37" t="s">
        <v>73</v>
      </c>
      <c r="X330" s="340">
        <f>IFERROR(SUM(BM22:BM326),"0")</f>
        <v>4502.5032000000001</v>
      </c>
      <c r="Y330" s="340">
        <f>IFERROR(SUM(BN22:BN326),"0")</f>
        <v>4502.5032000000001</v>
      </c>
      <c r="Z330" s="37"/>
      <c r="AA330" s="341"/>
      <c r="AB330" s="341"/>
      <c r="AC330" s="341"/>
    </row>
    <row r="331" spans="1:68" x14ac:dyDescent="0.2">
      <c r="A331" s="343"/>
      <c r="B331" s="343"/>
      <c r="C331" s="343"/>
      <c r="D331" s="343"/>
      <c r="E331" s="343"/>
      <c r="F331" s="343"/>
      <c r="G331" s="343"/>
      <c r="H331" s="343"/>
      <c r="I331" s="343"/>
      <c r="J331" s="343"/>
      <c r="K331" s="343"/>
      <c r="L331" s="343"/>
      <c r="M331" s="343"/>
      <c r="N331" s="343"/>
      <c r="O331" s="442"/>
      <c r="P331" s="370" t="s">
        <v>507</v>
      </c>
      <c r="Q331" s="371"/>
      <c r="R331" s="371"/>
      <c r="S331" s="371"/>
      <c r="T331" s="371"/>
      <c r="U331" s="371"/>
      <c r="V331" s="372"/>
      <c r="W331" s="37" t="s">
        <v>508</v>
      </c>
      <c r="X331" s="38">
        <f>ROUNDUP(SUM(BO22:BO326),0)</f>
        <v>12</v>
      </c>
      <c r="Y331" s="38">
        <f>ROUNDUP(SUM(BP22:BP326),0)</f>
        <v>12</v>
      </c>
      <c r="Z331" s="37"/>
      <c r="AA331" s="341"/>
      <c r="AB331" s="341"/>
      <c r="AC331" s="341"/>
    </row>
    <row r="332" spans="1:68" x14ac:dyDescent="0.2">
      <c r="A332" s="343"/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43"/>
      <c r="O332" s="442"/>
      <c r="P332" s="370" t="s">
        <v>509</v>
      </c>
      <c r="Q332" s="371"/>
      <c r="R332" s="371"/>
      <c r="S332" s="371"/>
      <c r="T332" s="371"/>
      <c r="U332" s="371"/>
      <c r="V332" s="372"/>
      <c r="W332" s="37" t="s">
        <v>73</v>
      </c>
      <c r="X332" s="340">
        <f>GrossWeightTotal+PalletQtyTotal*25</f>
        <v>4802.5032000000001</v>
      </c>
      <c r="Y332" s="340">
        <f>GrossWeightTotalR+PalletQtyTotalR*25</f>
        <v>4802.5032000000001</v>
      </c>
      <c r="Z332" s="37"/>
      <c r="AA332" s="341"/>
      <c r="AB332" s="341"/>
      <c r="AC332" s="341"/>
    </row>
    <row r="333" spans="1:68" x14ac:dyDescent="0.2">
      <c r="A333" s="343"/>
      <c r="B333" s="343"/>
      <c r="C333" s="343"/>
      <c r="D333" s="343"/>
      <c r="E333" s="343"/>
      <c r="F333" s="343"/>
      <c r="G333" s="343"/>
      <c r="H333" s="343"/>
      <c r="I333" s="343"/>
      <c r="J333" s="343"/>
      <c r="K333" s="343"/>
      <c r="L333" s="343"/>
      <c r="M333" s="343"/>
      <c r="N333" s="343"/>
      <c r="O333" s="442"/>
      <c r="P333" s="370" t="s">
        <v>510</v>
      </c>
      <c r="Q333" s="371"/>
      <c r="R333" s="371"/>
      <c r="S333" s="371"/>
      <c r="T333" s="371"/>
      <c r="U333" s="371"/>
      <c r="V333" s="372"/>
      <c r="W333" s="37" t="s">
        <v>508</v>
      </c>
      <c r="X333" s="340">
        <f>IFERROR(X23+X32+X39+X51+X56+X60+X65+X70+X78+X84+X89+X95+X105+X112+X121+X127+X133+X139+X144+X149+X155+X160+X166+X174+X179+X187+X191+X200+X207+X217+X225+X230+X235+X241+X246+X252+X258+X265+X271+X275+X283+X287+X292+X298+X322+X327,"0")</f>
        <v>1004</v>
      </c>
      <c r="Y333" s="340">
        <f>IFERROR(Y23+Y32+Y39+Y51+Y56+Y60+Y65+Y70+Y78+Y84+Y89+Y95+Y105+Y112+Y121+Y127+Y133+Y139+Y144+Y149+Y155+Y160+Y166+Y174+Y179+Y187+Y191+Y200+Y207+Y217+Y225+Y230+Y235+Y241+Y246+Y252+Y258+Y265+Y271+Y275+Y283+Y287+Y292+Y298+Y322+Y327,"0")</f>
        <v>1004</v>
      </c>
      <c r="Z333" s="37"/>
      <c r="AA333" s="341"/>
      <c r="AB333" s="341"/>
      <c r="AC333" s="341"/>
    </row>
    <row r="334" spans="1:68" ht="14.25" hidden="1" customHeight="1" x14ac:dyDescent="0.2">
      <c r="A334" s="343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43"/>
      <c r="O334" s="442"/>
      <c r="P334" s="370" t="s">
        <v>511</v>
      </c>
      <c r="Q334" s="371"/>
      <c r="R334" s="371"/>
      <c r="S334" s="371"/>
      <c r="T334" s="371"/>
      <c r="U334" s="371"/>
      <c r="V334" s="372"/>
      <c r="W334" s="39" t="s">
        <v>512</v>
      </c>
      <c r="X334" s="37"/>
      <c r="Y334" s="37"/>
      <c r="Z334" s="37">
        <f>IFERROR(Z23+Z32+Z39+Z51+Z56+Z60+Z65+Z70+Z78+Z84+Z89+Z95+Z105+Z112+Z121+Z127+Z133+Z139+Z144+Z149+Z155+Z160+Z166+Z174+Z179+Z187+Z191+Z200+Z207+Z217+Z225+Z230+Z235+Z241+Z246+Z252+Z258+Z265+Z271+Z275+Z283+Z287+Z292+Z298+Z322+Z327,"0")</f>
        <v>13.847959999999999</v>
      </c>
      <c r="AA334" s="341"/>
      <c r="AB334" s="341"/>
      <c r="AC334" s="341"/>
    </row>
    <row r="335" spans="1:68" ht="13.5" customHeight="1" thickBot="1" x14ac:dyDescent="0.25"/>
    <row r="336" spans="1:68" ht="27" customHeight="1" thickTop="1" thickBot="1" x14ac:dyDescent="0.25">
      <c r="A336" s="40" t="s">
        <v>513</v>
      </c>
      <c r="B336" s="335" t="s">
        <v>62</v>
      </c>
      <c r="C336" s="360" t="s">
        <v>74</v>
      </c>
      <c r="D336" s="484"/>
      <c r="E336" s="484"/>
      <c r="F336" s="484"/>
      <c r="G336" s="484"/>
      <c r="H336" s="484"/>
      <c r="I336" s="484"/>
      <c r="J336" s="484"/>
      <c r="K336" s="484"/>
      <c r="L336" s="484"/>
      <c r="M336" s="484"/>
      <c r="N336" s="484"/>
      <c r="O336" s="484"/>
      <c r="P336" s="484"/>
      <c r="Q336" s="484"/>
      <c r="R336" s="484"/>
      <c r="S336" s="484"/>
      <c r="T336" s="485"/>
      <c r="U336" s="360" t="s">
        <v>260</v>
      </c>
      <c r="V336" s="485"/>
      <c r="W336" s="335" t="s">
        <v>286</v>
      </c>
      <c r="X336" s="360" t="s">
        <v>305</v>
      </c>
      <c r="Y336" s="484"/>
      <c r="Z336" s="484"/>
      <c r="AA336" s="484"/>
      <c r="AB336" s="484"/>
      <c r="AC336" s="484"/>
      <c r="AD336" s="484"/>
      <c r="AE336" s="485"/>
      <c r="AF336" s="335" t="s">
        <v>383</v>
      </c>
      <c r="AG336" s="335" t="s">
        <v>388</v>
      </c>
      <c r="AH336" s="335" t="s">
        <v>395</v>
      </c>
      <c r="AI336" s="360" t="s">
        <v>261</v>
      </c>
      <c r="AJ336" s="485"/>
    </row>
    <row r="337" spans="1:36" ht="14.25" customHeight="1" thickTop="1" x14ac:dyDescent="0.2">
      <c r="A337" s="530" t="s">
        <v>514</v>
      </c>
      <c r="B337" s="360" t="s">
        <v>62</v>
      </c>
      <c r="C337" s="360" t="s">
        <v>75</v>
      </c>
      <c r="D337" s="360" t="s">
        <v>92</v>
      </c>
      <c r="E337" s="360" t="s">
        <v>105</v>
      </c>
      <c r="F337" s="360" t="s">
        <v>124</v>
      </c>
      <c r="G337" s="360" t="s">
        <v>162</v>
      </c>
      <c r="H337" s="360" t="s">
        <v>169</v>
      </c>
      <c r="I337" s="360" t="s">
        <v>174</v>
      </c>
      <c r="J337" s="360" t="s">
        <v>183</v>
      </c>
      <c r="K337" s="360" t="s">
        <v>200</v>
      </c>
      <c r="L337" s="360" t="s">
        <v>210</v>
      </c>
      <c r="M337" s="360" t="s">
        <v>221</v>
      </c>
      <c r="N337" s="336"/>
      <c r="O337" s="360" t="s">
        <v>227</v>
      </c>
      <c r="P337" s="360" t="s">
        <v>234</v>
      </c>
      <c r="Q337" s="360" t="s">
        <v>240</v>
      </c>
      <c r="R337" s="360" t="s">
        <v>245</v>
      </c>
      <c r="S337" s="360" t="s">
        <v>248</v>
      </c>
      <c r="T337" s="360" t="s">
        <v>256</v>
      </c>
      <c r="U337" s="360" t="s">
        <v>261</v>
      </c>
      <c r="V337" s="360" t="s">
        <v>265</v>
      </c>
      <c r="W337" s="360" t="s">
        <v>287</v>
      </c>
      <c r="X337" s="360" t="s">
        <v>306</v>
      </c>
      <c r="Y337" s="360" t="s">
        <v>318</v>
      </c>
      <c r="Z337" s="360" t="s">
        <v>328</v>
      </c>
      <c r="AA337" s="360" t="s">
        <v>343</v>
      </c>
      <c r="AB337" s="360" t="s">
        <v>354</v>
      </c>
      <c r="AC337" s="360" t="s">
        <v>358</v>
      </c>
      <c r="AD337" s="360" t="s">
        <v>373</v>
      </c>
      <c r="AE337" s="360" t="s">
        <v>377</v>
      </c>
      <c r="AF337" s="360" t="s">
        <v>384</v>
      </c>
      <c r="AG337" s="360" t="s">
        <v>389</v>
      </c>
      <c r="AH337" s="360" t="s">
        <v>396</v>
      </c>
      <c r="AI337" s="360" t="s">
        <v>261</v>
      </c>
      <c r="AJ337" s="360" t="s">
        <v>500</v>
      </c>
    </row>
    <row r="338" spans="1:36" ht="13.5" customHeight="1" thickBot="1" x14ac:dyDescent="0.25">
      <c r="A338" s="531"/>
      <c r="B338" s="361"/>
      <c r="C338" s="361"/>
      <c r="D338" s="361"/>
      <c r="E338" s="361"/>
      <c r="F338" s="361"/>
      <c r="G338" s="361"/>
      <c r="H338" s="361"/>
      <c r="I338" s="361"/>
      <c r="J338" s="361"/>
      <c r="K338" s="361"/>
      <c r="L338" s="361"/>
      <c r="M338" s="361"/>
      <c r="N338" s="336"/>
      <c r="O338" s="361"/>
      <c r="P338" s="361"/>
      <c r="Q338" s="361"/>
      <c r="R338" s="361"/>
      <c r="S338" s="361"/>
      <c r="T338" s="361"/>
      <c r="U338" s="361"/>
      <c r="V338" s="361"/>
      <c r="W338" s="361"/>
      <c r="X338" s="361"/>
      <c r="Y338" s="361"/>
      <c r="Z338" s="361"/>
      <c r="AA338" s="361"/>
      <c r="AB338" s="361"/>
      <c r="AC338" s="361"/>
      <c r="AD338" s="361"/>
      <c r="AE338" s="361"/>
      <c r="AF338" s="361"/>
      <c r="AG338" s="361"/>
      <c r="AH338" s="361"/>
      <c r="AI338" s="361"/>
      <c r="AJ338" s="361"/>
    </row>
    <row r="339" spans="1:36" ht="18" customHeight="1" thickTop="1" thickBot="1" x14ac:dyDescent="0.25">
      <c r="A339" s="40" t="s">
        <v>515</v>
      </c>
      <c r="B339" s="46">
        <f>IFERROR(X22*H22,"0")</f>
        <v>0</v>
      </c>
      <c r="C339" s="46">
        <f>IFERROR(X28*H28,"0")+IFERROR(X29*H29,"0")+IFERROR(X30*H30,"0")+IFERROR(X31*H31,"0")</f>
        <v>0</v>
      </c>
      <c r="D339" s="46">
        <f>IFERROR(X36*H36,"0")+IFERROR(X37*H37,"0")+IFERROR(X38*H38,"0")</f>
        <v>0</v>
      </c>
      <c r="E339" s="46">
        <f>IFERROR(X43*H43,"0")+IFERROR(X44*H44,"0")+IFERROR(X45*H45,"0")+IFERROR(X46*H46,"0")+IFERROR(X47*H47,"0")+IFERROR(X48*H48,"0")+IFERROR(X49*H49,"0")+IFERROR(X50*H50,"0")</f>
        <v>252</v>
      </c>
      <c r="F339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39" s="46">
        <f>IFERROR(X82*H82,"0")+IFERROR(X83*H83,"0")</f>
        <v>240</v>
      </c>
      <c r="H339" s="46">
        <f>IFERROR(X88*H88,"0")</f>
        <v>0</v>
      </c>
      <c r="I339" s="46">
        <f>IFERROR(X93*H93,"0")+IFERROR(X94*H94,"0")</f>
        <v>100.8</v>
      </c>
      <c r="J339" s="46">
        <f>IFERROR(X99*H99,"0")+IFERROR(X100*H100,"0")+IFERROR(X101*H101,"0")+IFERROR(X102*H102,"0")+IFERROR(X103*H103,"0")+IFERROR(X104*H104,"0")</f>
        <v>314.16000000000003</v>
      </c>
      <c r="K339" s="46">
        <f>IFERROR(X109*H109,"0")+IFERROR(X110*H110,"0")+IFERROR(X111*H111,"0")</f>
        <v>0</v>
      </c>
      <c r="L339" s="46">
        <f>IFERROR(X116*H116,"0")+IFERROR(X117*H117,"0")+IFERROR(X118*H118,"0")+IFERROR(X119*H119,"0")+IFERROR(X120*H120,"0")</f>
        <v>328.8</v>
      </c>
      <c r="M339" s="46">
        <f>IFERROR(X125*H125,"0")+IFERROR(X126*H126,"0")</f>
        <v>378</v>
      </c>
      <c r="N339" s="336"/>
      <c r="O339" s="46">
        <f>IFERROR(X131*H131,"0")+IFERROR(X132*H132,"0")</f>
        <v>42</v>
      </c>
      <c r="P339" s="46">
        <f>IFERROR(X137*H137,"0")+IFERROR(X138*H138,"0")</f>
        <v>126</v>
      </c>
      <c r="Q339" s="46">
        <f>IFERROR(X143*H143,"0")</f>
        <v>42</v>
      </c>
      <c r="R339" s="46">
        <f>IFERROR(X148*H148,"0")</f>
        <v>0</v>
      </c>
      <c r="S339" s="46">
        <f>IFERROR(X153*H153,"0")+IFERROR(X154*H154,"0")</f>
        <v>38.400000000000006</v>
      </c>
      <c r="T339" s="46">
        <f>IFERROR(X159*H159,"0")</f>
        <v>47.04</v>
      </c>
      <c r="U339" s="46">
        <f>IFERROR(X165*H165,"0")</f>
        <v>0</v>
      </c>
      <c r="V339" s="46">
        <f>IFERROR(X170*H170,"0")+IFERROR(X171*H171,"0")+IFERROR(X172*H172,"0")+IFERROR(X173*H173,"0")+IFERROR(X177*H177,"0")+IFERROR(X178*H178,"0")</f>
        <v>60</v>
      </c>
      <c r="W339" s="46">
        <f>IFERROR(X184*H184,"0")+IFERROR(X185*H185,"0")+IFERROR(X186*H186,"0")+IFERROR(X190*H190,"0")</f>
        <v>42</v>
      </c>
      <c r="X339" s="46">
        <f>IFERROR(X196*H196,"0")+IFERROR(X197*H197,"0")+IFERROR(X198*H198,"0")+IFERROR(X199*H199,"0")</f>
        <v>0</v>
      </c>
      <c r="Y339" s="46">
        <f>IFERROR(X204*H204,"0")+IFERROR(X205*H205,"0")+IFERROR(X206*H206,"0")</f>
        <v>0</v>
      </c>
      <c r="Z339" s="46">
        <f>IFERROR(X211*H211,"0")+IFERROR(X212*H212,"0")+IFERROR(X213*H213,"0")+IFERROR(X214*H214,"0")+IFERROR(X215*H215,"0")+IFERROR(X216*H216,"0")</f>
        <v>0</v>
      </c>
      <c r="AA339" s="46">
        <f>IFERROR(X221*H221,"0")+IFERROR(X222*H222,"0")+IFERROR(X223*H223,"0")+IFERROR(X224*H224,"0")</f>
        <v>345.6</v>
      </c>
      <c r="AB339" s="46">
        <f>IFERROR(X229*H229,"0")</f>
        <v>0</v>
      </c>
      <c r="AC339" s="46">
        <f>IFERROR(X234*H234,"0")+IFERROR(X238*H238,"0")+IFERROR(X239*H239,"0")+IFERROR(X240*H240,"0")</f>
        <v>0</v>
      </c>
      <c r="AD339" s="46">
        <f>IFERROR(X245*H245,"0")</f>
        <v>0</v>
      </c>
      <c r="AE339" s="46">
        <f>IFERROR(X250*H250,"0")+IFERROR(X251*H251,"0")</f>
        <v>0</v>
      </c>
      <c r="AF339" s="46">
        <f>IFERROR(X257*H257,"0")</f>
        <v>0</v>
      </c>
      <c r="AG339" s="46">
        <f>IFERROR(X263*H263,"0")+IFERROR(X264*H264,"0")</f>
        <v>0</v>
      </c>
      <c r="AH339" s="46">
        <f>IFERROR(X270*H270,"0")+IFERROR(X274*H274,"0")</f>
        <v>0</v>
      </c>
      <c r="AI339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1774.8000000000002</v>
      </c>
      <c r="AJ339" s="46">
        <f>IFERROR(X326*H326,"0")</f>
        <v>0</v>
      </c>
    </row>
    <row r="340" spans="1:36" ht="13.5" customHeight="1" thickTop="1" x14ac:dyDescent="0.2">
      <c r="C340" s="336"/>
    </row>
    <row r="341" spans="1:36" ht="19.5" customHeight="1" x14ac:dyDescent="0.2">
      <c r="A341" s="58" t="s">
        <v>516</v>
      </c>
      <c r="B341" s="58" t="s">
        <v>517</v>
      </c>
      <c r="C341" s="58" t="s">
        <v>518</v>
      </c>
    </row>
    <row r="342" spans="1:36" x14ac:dyDescent="0.2">
      <c r="A342" s="59">
        <f>SUMPRODUCT(--(BB:BB="ЗПФ"),--(W:W="кор"),H:H,Y:Y)+SUMPRODUCT(--(BB:BB="ЗПФ"),--(W:W="кг"),Y:Y)</f>
        <v>1226.3999999999999</v>
      </c>
      <c r="B342" s="60">
        <f>SUMPRODUCT(--(BB:BB="ПГП"),--(W:W="кор"),H:H,Y:Y)+SUMPRODUCT(--(BB:BB="ПГП"),--(W:W="кг"),Y:Y)</f>
        <v>2905.2000000000003</v>
      </c>
      <c r="C342" s="60">
        <f>SUMPRODUCT(--(BB:BB="КИЗ"),--(W:W="кор"),H:H,Y:Y)+SUMPRODUCT(--(BB:BB="КИЗ"),--(W:W="кг"),Y:Y)</f>
        <v>0</v>
      </c>
    </row>
  </sheetData>
  <sheetProtection algorithmName="SHA-512" hashValue="Nwll3iQpwbUxW0kjMWj+6Jvo2tFpa5EMdaCVePsQAdpzRIHW9x0+6Jw6G5nBOqkA7XqwgzikIWA7nZ/MVIVHPg==" saltValue="JME2enDfTuuk8LzuSr9qJA==" spinCount="100000" sheet="1" objects="1" scenarios="1" sort="0" autoFilter="0" pivotTables="0"/>
  <autoFilter ref="A18:AF33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4,00"/>
        <filter val="100,80"/>
        <filter val="12"/>
        <filter val="12,00"/>
        <filter val="126,00"/>
        <filter val="128,00"/>
        <filter val="14,00"/>
        <filter val="238,00"/>
        <filter val="24,00"/>
        <filter val="240,00"/>
        <filter val="252,00"/>
        <filter val="28,00"/>
        <filter val="314,16"/>
        <filter val="328,80"/>
        <filter val="345,60"/>
        <filter val="36,00"/>
        <filter val="378,00"/>
        <filter val="38,40"/>
        <filter val="4 131,60"/>
        <filter val="4 502,50"/>
        <filter val="4 802,50"/>
        <filter val="42,00"/>
        <filter val="432,00"/>
        <filter val="47,04"/>
        <filter val="48,00"/>
        <filter val="511,20"/>
        <filter val="56,00"/>
        <filter val="60,00"/>
        <filter val="70,00"/>
        <filter val="72,00"/>
        <filter val="831,60"/>
        <filter val="84,00"/>
        <filter val="98,00"/>
      </filters>
    </filterColumn>
    <filterColumn colId="29" showButton="0"/>
    <filterColumn colId="30" showButton="0"/>
  </autoFilter>
  <mergeCells count="597">
    <mergeCell ref="AD337:AD338"/>
    <mergeCell ref="D291:E291"/>
    <mergeCell ref="D239:E239"/>
    <mergeCell ref="U17:V17"/>
    <mergeCell ref="Y17:Y18"/>
    <mergeCell ref="A8:C8"/>
    <mergeCell ref="K337:K338"/>
    <mergeCell ref="A255:Z255"/>
    <mergeCell ref="A10:C10"/>
    <mergeCell ref="P126:T126"/>
    <mergeCell ref="P140:V140"/>
    <mergeCell ref="A136:Z136"/>
    <mergeCell ref="A21:Z21"/>
    <mergeCell ref="D184:E184"/>
    <mergeCell ref="A129:Z129"/>
    <mergeCell ref="A194:Z194"/>
    <mergeCell ref="A181:Z181"/>
    <mergeCell ref="D173:E173"/>
    <mergeCell ref="D17:E18"/>
    <mergeCell ref="P313:T313"/>
    <mergeCell ref="X17:X18"/>
    <mergeCell ref="P307:T307"/>
    <mergeCell ref="D250:E250"/>
    <mergeCell ref="D50:E50"/>
    <mergeCell ref="L337:L338"/>
    <mergeCell ref="A35:Z35"/>
    <mergeCell ref="A262:Z262"/>
    <mergeCell ref="A62:Z62"/>
    <mergeCell ref="P160:V160"/>
    <mergeCell ref="P283:V283"/>
    <mergeCell ref="P83:T83"/>
    <mergeCell ref="V12:W12"/>
    <mergeCell ref="P319:T319"/>
    <mergeCell ref="A200:O201"/>
    <mergeCell ref="P122:V122"/>
    <mergeCell ref="A265:O266"/>
    <mergeCell ref="D110:E110"/>
    <mergeCell ref="D44:E44"/>
    <mergeCell ref="D286:E286"/>
    <mergeCell ref="U336:V336"/>
    <mergeCell ref="F17:F18"/>
    <mergeCell ref="P297:T297"/>
    <mergeCell ref="P291:T291"/>
    <mergeCell ref="D234:E234"/>
    <mergeCell ref="P263:T263"/>
    <mergeCell ref="A60:O61"/>
    <mergeCell ref="D171:E171"/>
    <mergeCell ref="A149:O150"/>
    <mergeCell ref="P2:W3"/>
    <mergeCell ref="P218:V218"/>
    <mergeCell ref="P198:T198"/>
    <mergeCell ref="F5:G5"/>
    <mergeCell ref="H5:M5"/>
    <mergeCell ref="Q5:R5"/>
    <mergeCell ref="V6:W9"/>
    <mergeCell ref="P71:V71"/>
    <mergeCell ref="A13:M13"/>
    <mergeCell ref="P88:T88"/>
    <mergeCell ref="P153:T153"/>
    <mergeCell ref="A92:Z92"/>
    <mergeCell ref="Q8:R8"/>
    <mergeCell ref="P69:T69"/>
    <mergeCell ref="P43:T43"/>
    <mergeCell ref="D10:E10"/>
    <mergeCell ref="F10:G10"/>
    <mergeCell ref="A121:O122"/>
    <mergeCell ref="D270:E270"/>
    <mergeCell ref="D99:E99"/>
    <mergeCell ref="P78:V78"/>
    <mergeCell ref="A130:Z130"/>
    <mergeCell ref="A39:O40"/>
    <mergeCell ref="P167:V167"/>
    <mergeCell ref="D101:E101"/>
    <mergeCell ref="D76:E76"/>
    <mergeCell ref="P144:V144"/>
    <mergeCell ref="A25:Z25"/>
    <mergeCell ref="P186:T186"/>
    <mergeCell ref="P82:T82"/>
    <mergeCell ref="D221:E221"/>
    <mergeCell ref="V11:W11"/>
    <mergeCell ref="A27:Z27"/>
    <mergeCell ref="P212:T212"/>
    <mergeCell ref="A135:Z135"/>
    <mergeCell ref="D36:E36"/>
    <mergeCell ref="A267:Z267"/>
    <mergeCell ref="D102:E102"/>
    <mergeCell ref="P208:V208"/>
    <mergeCell ref="W337:W338"/>
    <mergeCell ref="A248:Z248"/>
    <mergeCell ref="Y337:Y338"/>
    <mergeCell ref="P52:V52"/>
    <mergeCell ref="P102:T102"/>
    <mergeCell ref="AH337:AH338"/>
    <mergeCell ref="P196:T196"/>
    <mergeCell ref="P287:V287"/>
    <mergeCell ref="D177:E177"/>
    <mergeCell ref="D305:E305"/>
    <mergeCell ref="D310:E310"/>
    <mergeCell ref="AE337:AE338"/>
    <mergeCell ref="A294:Z294"/>
    <mergeCell ref="D165:E165"/>
    <mergeCell ref="P75:T75"/>
    <mergeCell ref="P317:T317"/>
    <mergeCell ref="D223:E223"/>
    <mergeCell ref="A254:Z254"/>
    <mergeCell ref="A337:A338"/>
    <mergeCell ref="D216:E216"/>
    <mergeCell ref="J337:J338"/>
    <mergeCell ref="P110:T110"/>
    <mergeCell ref="P66:V66"/>
    <mergeCell ref="A258:O259"/>
    <mergeCell ref="B337:B338"/>
    <mergeCell ref="A157:Z157"/>
    <mergeCell ref="D22:E22"/>
    <mergeCell ref="D337:D338"/>
    <mergeCell ref="D320:E320"/>
    <mergeCell ref="A127:O128"/>
    <mergeCell ref="P301:T301"/>
    <mergeCell ref="P295:T295"/>
    <mergeCell ref="P178:T178"/>
    <mergeCell ref="D257:E257"/>
    <mergeCell ref="P270:T270"/>
    <mergeCell ref="P214:T214"/>
    <mergeCell ref="D213:E213"/>
    <mergeCell ref="P192:V192"/>
    <mergeCell ref="A191:O192"/>
    <mergeCell ref="P49:T49"/>
    <mergeCell ref="P284:V284"/>
    <mergeCell ref="A166:O167"/>
    <mergeCell ref="P36:T36"/>
    <mergeCell ref="D321:E321"/>
    <mergeCell ref="P101:T101"/>
    <mergeCell ref="D215:E215"/>
    <mergeCell ref="A233:Z233"/>
    <mergeCell ref="P187:V187"/>
    <mergeCell ref="AI336:AJ336"/>
    <mergeCell ref="P321:T321"/>
    <mergeCell ref="P125:T125"/>
    <mergeCell ref="A9:C9"/>
    <mergeCell ref="P39:V39"/>
    <mergeCell ref="X336:AE336"/>
    <mergeCell ref="A91:Z91"/>
    <mergeCell ref="P70:V70"/>
    <mergeCell ref="P32:V32"/>
    <mergeCell ref="P134:V134"/>
    <mergeCell ref="Q13:R13"/>
    <mergeCell ref="D318:E318"/>
    <mergeCell ref="A220:Z220"/>
    <mergeCell ref="M17:M18"/>
    <mergeCell ref="O17:O18"/>
    <mergeCell ref="P258:V258"/>
    <mergeCell ref="P174:V174"/>
    <mergeCell ref="AD17:AF18"/>
    <mergeCell ref="D29:E29"/>
    <mergeCell ref="A20:Z20"/>
    <mergeCell ref="A249:Z249"/>
    <mergeCell ref="A176:Z176"/>
    <mergeCell ref="A114:Z114"/>
    <mergeCell ref="A107:Z107"/>
    <mergeCell ref="AF337:AF338"/>
    <mergeCell ref="D222:E222"/>
    <mergeCell ref="P57:V57"/>
    <mergeCell ref="G17:G18"/>
    <mergeCell ref="D314:E314"/>
    <mergeCell ref="P242:V242"/>
    <mergeCell ref="D159:E159"/>
    <mergeCell ref="A232:Z232"/>
    <mergeCell ref="P121:V121"/>
    <mergeCell ref="A182:Z182"/>
    <mergeCell ref="A169:Z169"/>
    <mergeCell ref="P59:T59"/>
    <mergeCell ref="P190:T190"/>
    <mergeCell ref="P46:T46"/>
    <mergeCell ref="A241:O242"/>
    <mergeCell ref="P282:T282"/>
    <mergeCell ref="D154:E154"/>
    <mergeCell ref="A227:Z227"/>
    <mergeCell ref="P111:T111"/>
    <mergeCell ref="A51:O52"/>
    <mergeCell ref="A273:Z273"/>
    <mergeCell ref="P48:T48"/>
    <mergeCell ref="C337:C338"/>
    <mergeCell ref="A105:O106"/>
    <mergeCell ref="P329:V329"/>
    <mergeCell ref="D212:E212"/>
    <mergeCell ref="D317:E317"/>
    <mergeCell ref="A285:Z285"/>
    <mergeCell ref="D6:M6"/>
    <mergeCell ref="D304:E304"/>
    <mergeCell ref="P266:V266"/>
    <mergeCell ref="P95:V95"/>
    <mergeCell ref="A292:O293"/>
    <mergeCell ref="D83:E83"/>
    <mergeCell ref="A278:Z278"/>
    <mergeCell ref="D143:E143"/>
    <mergeCell ref="D319:E319"/>
    <mergeCell ref="P177:T177"/>
    <mergeCell ref="P93:T93"/>
    <mergeCell ref="D170:E170"/>
    <mergeCell ref="N17:N18"/>
    <mergeCell ref="D49:E49"/>
    <mergeCell ref="P199:T199"/>
    <mergeCell ref="D120:E120"/>
    <mergeCell ref="Q6:R6"/>
    <mergeCell ref="J9:M9"/>
    <mergeCell ref="A141:Z141"/>
    <mergeCell ref="A144:O145"/>
    <mergeCell ref="P334:V334"/>
    <mergeCell ref="P257:T257"/>
    <mergeCell ref="Z17:Z18"/>
    <mergeCell ref="A54:Z54"/>
    <mergeCell ref="AB17:AB18"/>
    <mergeCell ref="P271:V271"/>
    <mergeCell ref="P265:V265"/>
    <mergeCell ref="A41:Z41"/>
    <mergeCell ref="A277:Z277"/>
    <mergeCell ref="P331:V331"/>
    <mergeCell ref="AA17:AA18"/>
    <mergeCell ref="A209:Z209"/>
    <mergeCell ref="A147:Z147"/>
    <mergeCell ref="P150:V150"/>
    <mergeCell ref="D138:E138"/>
    <mergeCell ref="A67:Z67"/>
    <mergeCell ref="A298:O299"/>
    <mergeCell ref="P155:V155"/>
    <mergeCell ref="P143:T143"/>
    <mergeCell ref="D64:E64"/>
    <mergeCell ref="A158:Z158"/>
    <mergeCell ref="P252:V252"/>
    <mergeCell ref="P56:V56"/>
    <mergeCell ref="P105:V105"/>
    <mergeCell ref="AC17:AC18"/>
    <mergeCell ref="H10:M10"/>
    <mergeCell ref="A72:Z72"/>
    <mergeCell ref="P251:T251"/>
    <mergeCell ref="P45:T45"/>
    <mergeCell ref="A235:O236"/>
    <mergeCell ref="D153:E153"/>
    <mergeCell ref="V337:V338"/>
    <mergeCell ref="X337:X338"/>
    <mergeCell ref="C336:T336"/>
    <mergeCell ref="P318:T318"/>
    <mergeCell ref="A112:O113"/>
    <mergeCell ref="D199:E199"/>
    <mergeCell ref="P38:T38"/>
    <mergeCell ref="P109:T109"/>
    <mergeCell ref="P274:T274"/>
    <mergeCell ref="D186:E186"/>
    <mergeCell ref="A155:O156"/>
    <mergeCell ref="P222:T222"/>
    <mergeCell ref="P22:T22"/>
    <mergeCell ref="P320:T320"/>
    <mergeCell ref="P314:T314"/>
    <mergeCell ref="P236:V236"/>
    <mergeCell ref="P328:V328"/>
    <mergeCell ref="AG337:AG338"/>
    <mergeCell ref="P159:T159"/>
    <mergeCell ref="H17:H18"/>
    <mergeCell ref="A146:Z146"/>
    <mergeCell ref="D204:E204"/>
    <mergeCell ref="A207:O208"/>
    <mergeCell ref="D198:E198"/>
    <mergeCell ref="P337:P338"/>
    <mergeCell ref="D296:E296"/>
    <mergeCell ref="P275:V275"/>
    <mergeCell ref="P154:T154"/>
    <mergeCell ref="A84:O85"/>
    <mergeCell ref="D75:E75"/>
    <mergeCell ref="A78:O79"/>
    <mergeCell ref="P247:V247"/>
    <mergeCell ref="A271:O272"/>
    <mergeCell ref="D206:E206"/>
    <mergeCell ref="P241:V241"/>
    <mergeCell ref="A283:O284"/>
    <mergeCell ref="A65:O66"/>
    <mergeCell ref="P206:T206"/>
    <mergeCell ref="P37:T37"/>
    <mergeCell ref="P304:T304"/>
    <mergeCell ref="A56:O57"/>
    <mergeCell ref="P306:T306"/>
    <mergeCell ref="P224:T224"/>
    <mergeCell ref="D132:E132"/>
    <mergeCell ref="P211:T211"/>
    <mergeCell ref="D59:E59"/>
    <mergeCell ref="P309:T309"/>
    <mergeCell ref="D295:E295"/>
    <mergeCell ref="D178:E178"/>
    <mergeCell ref="P225:V225"/>
    <mergeCell ref="D172:E172"/>
    <mergeCell ref="A289:Z289"/>
    <mergeCell ref="P64:T64"/>
    <mergeCell ref="D196:E196"/>
    <mergeCell ref="A269:Z269"/>
    <mergeCell ref="P145:V145"/>
    <mergeCell ref="P272:V272"/>
    <mergeCell ref="A261:Z261"/>
    <mergeCell ref="A256:Z256"/>
    <mergeCell ref="P231:V231"/>
    <mergeCell ref="P238:T238"/>
    <mergeCell ref="A15:M15"/>
    <mergeCell ref="A183:Z183"/>
    <mergeCell ref="D48:E48"/>
    <mergeCell ref="P229:T229"/>
    <mergeCell ref="P77:T77"/>
    <mergeCell ref="A193:Z193"/>
    <mergeCell ref="P204:T204"/>
    <mergeCell ref="D125:E125"/>
    <mergeCell ref="A23:O24"/>
    <mergeCell ref="P23:V23"/>
    <mergeCell ref="AJ337:AJ338"/>
    <mergeCell ref="D104:E104"/>
    <mergeCell ref="T6:U9"/>
    <mergeCell ref="Q10:R10"/>
    <mergeCell ref="D185:E185"/>
    <mergeCell ref="P296:T296"/>
    <mergeCell ref="P85:V85"/>
    <mergeCell ref="P60:V60"/>
    <mergeCell ref="A252:O253"/>
    <mergeCell ref="P84:V84"/>
    <mergeCell ref="D43:E43"/>
    <mergeCell ref="P149:V149"/>
    <mergeCell ref="P216:T216"/>
    <mergeCell ref="Q337:Q338"/>
    <mergeCell ref="A210:Z210"/>
    <mergeCell ref="D137:E137"/>
    <mergeCell ref="A217:O218"/>
    <mergeCell ref="D74:E74"/>
    <mergeCell ref="A203:Z203"/>
    <mergeCell ref="D68:E68"/>
    <mergeCell ref="P245:T245"/>
    <mergeCell ref="P288:V288"/>
    <mergeCell ref="O337:O338"/>
    <mergeCell ref="A325:Z325"/>
    <mergeCell ref="A53:Z53"/>
    <mergeCell ref="A324:Z324"/>
    <mergeCell ref="A12:M12"/>
    <mergeCell ref="P293:V293"/>
    <mergeCell ref="P200:V200"/>
    <mergeCell ref="P74:T74"/>
    <mergeCell ref="A19:Z19"/>
    <mergeCell ref="P310:T310"/>
    <mergeCell ref="P292:V292"/>
    <mergeCell ref="A14:M14"/>
    <mergeCell ref="D280:E280"/>
    <mergeCell ref="A160:O161"/>
    <mergeCell ref="D109:E109"/>
    <mergeCell ref="P138:T138"/>
    <mergeCell ref="D119:E119"/>
    <mergeCell ref="P76:T76"/>
    <mergeCell ref="D190:E190"/>
    <mergeCell ref="D46:E46"/>
    <mergeCell ref="D282:E282"/>
    <mergeCell ref="P264:T264"/>
    <mergeCell ref="P239:T239"/>
    <mergeCell ref="P68:T68"/>
    <mergeCell ref="P311:T311"/>
    <mergeCell ref="A230:O231"/>
    <mergeCell ref="P132:T132"/>
    <mergeCell ref="G337:G338"/>
    <mergeCell ref="D63:E63"/>
    <mergeCell ref="I337:I338"/>
    <mergeCell ref="P305:T305"/>
    <mergeCell ref="A98:Z98"/>
    <mergeCell ref="A162:Z162"/>
    <mergeCell ref="A329:O334"/>
    <mergeCell ref="D116:E116"/>
    <mergeCell ref="A275:O276"/>
    <mergeCell ref="A164:Z164"/>
    <mergeCell ref="P308:T308"/>
    <mergeCell ref="P185:T185"/>
    <mergeCell ref="D264:E264"/>
    <mergeCell ref="D93:E93"/>
    <mergeCell ref="A133:O134"/>
    <mergeCell ref="F337:F338"/>
    <mergeCell ref="H337:H338"/>
    <mergeCell ref="P332:V332"/>
    <mergeCell ref="P217:V217"/>
    <mergeCell ref="A151:Z151"/>
    <mergeCell ref="P65:V65"/>
    <mergeCell ref="D251:E251"/>
    <mergeCell ref="P79:V79"/>
    <mergeCell ref="A5:C5"/>
    <mergeCell ref="A237:Z237"/>
    <mergeCell ref="P191:V191"/>
    <mergeCell ref="P51:V51"/>
    <mergeCell ref="A108:Z108"/>
    <mergeCell ref="P128:V128"/>
    <mergeCell ref="A17:A18"/>
    <mergeCell ref="K17:K18"/>
    <mergeCell ref="A189:Z189"/>
    <mergeCell ref="C17:C18"/>
    <mergeCell ref="D103:E103"/>
    <mergeCell ref="D37:E37"/>
    <mergeCell ref="P137:T137"/>
    <mergeCell ref="D9:E9"/>
    <mergeCell ref="P197:T197"/>
    <mergeCell ref="D118:E118"/>
    <mergeCell ref="F9:G9"/>
    <mergeCell ref="P15:T16"/>
    <mergeCell ref="A195:Z195"/>
    <mergeCell ref="A42:Z42"/>
    <mergeCell ref="T5:U5"/>
    <mergeCell ref="V5:W5"/>
    <mergeCell ref="D111:E111"/>
    <mergeCell ref="A142:Z142"/>
    <mergeCell ref="AC337:AC338"/>
    <mergeCell ref="A115:Z115"/>
    <mergeCell ref="P112:V112"/>
    <mergeCell ref="E337:E338"/>
    <mergeCell ref="D100:E100"/>
    <mergeCell ref="P17:T18"/>
    <mergeCell ref="P323:V323"/>
    <mergeCell ref="P63:T63"/>
    <mergeCell ref="P250:T250"/>
    <mergeCell ref="P50:T50"/>
    <mergeCell ref="D31:E31"/>
    <mergeCell ref="P286:T286"/>
    <mergeCell ref="D229:E229"/>
    <mergeCell ref="D77:E77"/>
    <mergeCell ref="P131:T131"/>
    <mergeCell ref="P223:T223"/>
    <mergeCell ref="A168:Z168"/>
    <mergeCell ref="P201:V201"/>
    <mergeCell ref="P139:V139"/>
    <mergeCell ref="I17:I18"/>
    <mergeCell ref="D306:E306"/>
    <mergeCell ref="A246:O247"/>
    <mergeCell ref="P281:T281"/>
    <mergeCell ref="Z337:Z338"/>
    <mergeCell ref="D1:F1"/>
    <mergeCell ref="P47:T47"/>
    <mergeCell ref="J17:J18"/>
    <mergeCell ref="D82:E82"/>
    <mergeCell ref="P61:V61"/>
    <mergeCell ref="L17:L18"/>
    <mergeCell ref="A327:O328"/>
    <mergeCell ref="D240:E240"/>
    <mergeCell ref="R337:R338"/>
    <mergeCell ref="A244:Z244"/>
    <mergeCell ref="T337:T338"/>
    <mergeCell ref="P276:V276"/>
    <mergeCell ref="Q9:R9"/>
    <mergeCell ref="P312:T312"/>
    <mergeCell ref="A219:Z219"/>
    <mergeCell ref="A97:Z97"/>
    <mergeCell ref="P205:T205"/>
    <mergeCell ref="Q11:R11"/>
    <mergeCell ref="A6:C6"/>
    <mergeCell ref="A322:O323"/>
    <mergeCell ref="D309:E309"/>
    <mergeCell ref="P118:T118"/>
    <mergeCell ref="D88:E88"/>
    <mergeCell ref="D148:E148"/>
    <mergeCell ref="AI337:AI338"/>
    <mergeCell ref="D5:E5"/>
    <mergeCell ref="D303:E303"/>
    <mergeCell ref="A32:O33"/>
    <mergeCell ref="D290:E290"/>
    <mergeCell ref="D94:E94"/>
    <mergeCell ref="P148:T148"/>
    <mergeCell ref="D69:E69"/>
    <mergeCell ref="P175:V175"/>
    <mergeCell ref="P240:T240"/>
    <mergeCell ref="A279:Z279"/>
    <mergeCell ref="P106:V106"/>
    <mergeCell ref="P33:V33"/>
    <mergeCell ref="A300:Z300"/>
    <mergeCell ref="P226:V226"/>
    <mergeCell ref="A87:Z87"/>
    <mergeCell ref="P333:V333"/>
    <mergeCell ref="D316:E316"/>
    <mergeCell ref="D308:E308"/>
    <mergeCell ref="A225:O226"/>
    <mergeCell ref="P188:V188"/>
    <mergeCell ref="A187:O188"/>
    <mergeCell ref="D274:E274"/>
    <mergeCell ref="D245:E245"/>
    <mergeCell ref="AA337:AA338"/>
    <mergeCell ref="D8:M8"/>
    <mergeCell ref="U337:U338"/>
    <mergeCell ref="P44:T44"/>
    <mergeCell ref="P31:T31"/>
    <mergeCell ref="P180:V180"/>
    <mergeCell ref="A228:Z228"/>
    <mergeCell ref="H1:Q1"/>
    <mergeCell ref="A268:Z268"/>
    <mergeCell ref="A243:Z243"/>
    <mergeCell ref="D214:E214"/>
    <mergeCell ref="P246:V246"/>
    <mergeCell ref="P120:T120"/>
    <mergeCell ref="P40:V40"/>
    <mergeCell ref="A163:Z163"/>
    <mergeCell ref="D28:E28"/>
    <mergeCell ref="D326:E326"/>
    <mergeCell ref="D313:E313"/>
    <mergeCell ref="P184:T184"/>
    <mergeCell ref="A174:O175"/>
    <mergeCell ref="A179:O180"/>
    <mergeCell ref="P171:T171"/>
    <mergeCell ref="D117:E117"/>
    <mergeCell ref="D55:E55"/>
    <mergeCell ref="D7:M7"/>
    <mergeCell ref="A81:Z81"/>
    <mergeCell ref="P156:V156"/>
    <mergeCell ref="A152:Z152"/>
    <mergeCell ref="P327:V327"/>
    <mergeCell ref="D315:E315"/>
    <mergeCell ref="D302:E302"/>
    <mergeCell ref="P173:T173"/>
    <mergeCell ref="P29:T29"/>
    <mergeCell ref="P100:T100"/>
    <mergeCell ref="P94:T94"/>
    <mergeCell ref="A95:O96"/>
    <mergeCell ref="D30:E30"/>
    <mergeCell ref="D301:E301"/>
    <mergeCell ref="P116:T116"/>
    <mergeCell ref="D224:E224"/>
    <mergeCell ref="P103:T103"/>
    <mergeCell ref="A26:Z26"/>
    <mergeCell ref="D211:E211"/>
    <mergeCell ref="P117:T117"/>
    <mergeCell ref="P73:T73"/>
    <mergeCell ref="P315:T315"/>
    <mergeCell ref="P302:T302"/>
    <mergeCell ref="D38:E38"/>
    <mergeCell ref="R1:T1"/>
    <mergeCell ref="P28:T28"/>
    <mergeCell ref="P221:T221"/>
    <mergeCell ref="P326:T326"/>
    <mergeCell ref="D307:E307"/>
    <mergeCell ref="P215:T215"/>
    <mergeCell ref="A139:O140"/>
    <mergeCell ref="P165:T165"/>
    <mergeCell ref="A89:O90"/>
    <mergeCell ref="D73:E73"/>
    <mergeCell ref="P30:T30"/>
    <mergeCell ref="P179:V179"/>
    <mergeCell ref="P166:V166"/>
    <mergeCell ref="P290:T290"/>
    <mergeCell ref="A202:Z202"/>
    <mergeCell ref="A58:Z58"/>
    <mergeCell ref="P230:V230"/>
    <mergeCell ref="P104:T104"/>
    <mergeCell ref="B17:B18"/>
    <mergeCell ref="D131:E131"/>
    <mergeCell ref="A260:Z260"/>
    <mergeCell ref="P235:V235"/>
    <mergeCell ref="P207:V207"/>
    <mergeCell ref="V10:W10"/>
    <mergeCell ref="AB337:AB338"/>
    <mergeCell ref="D312:E312"/>
    <mergeCell ref="D263:E263"/>
    <mergeCell ref="A70:O71"/>
    <mergeCell ref="D238:E238"/>
    <mergeCell ref="A287:O288"/>
    <mergeCell ref="A80:Z80"/>
    <mergeCell ref="P213:T213"/>
    <mergeCell ref="D205:E205"/>
    <mergeCell ref="M337:M338"/>
    <mergeCell ref="P172:T172"/>
    <mergeCell ref="S337:S338"/>
    <mergeCell ref="P299:V299"/>
    <mergeCell ref="A124:Z124"/>
    <mergeCell ref="P99:T99"/>
    <mergeCell ref="P170:T170"/>
    <mergeCell ref="P316:T316"/>
    <mergeCell ref="P113:V113"/>
    <mergeCell ref="D126:E126"/>
    <mergeCell ref="D197:E197"/>
    <mergeCell ref="P330:V330"/>
    <mergeCell ref="P96:V96"/>
    <mergeCell ref="P90:V90"/>
    <mergeCell ref="A86:Z86"/>
    <mergeCell ref="A34:Z34"/>
    <mergeCell ref="H9:I9"/>
    <mergeCell ref="D45:E45"/>
    <mergeCell ref="P24:V24"/>
    <mergeCell ref="P322:V322"/>
    <mergeCell ref="D281:E281"/>
    <mergeCell ref="P89:V89"/>
    <mergeCell ref="D297:E297"/>
    <mergeCell ref="P259:V259"/>
    <mergeCell ref="D47:E47"/>
    <mergeCell ref="W17:W18"/>
    <mergeCell ref="P161:V161"/>
    <mergeCell ref="D311:E311"/>
    <mergeCell ref="P55:T55"/>
    <mergeCell ref="P280:T280"/>
    <mergeCell ref="Q12:R12"/>
    <mergeCell ref="P119:T119"/>
    <mergeCell ref="P133:V133"/>
    <mergeCell ref="P298:V298"/>
    <mergeCell ref="P127:V127"/>
    <mergeCell ref="A123:Z123"/>
    <mergeCell ref="P234:T234"/>
    <mergeCell ref="P253:V253"/>
    <mergeCell ref="P303:T3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6:X199 X204:X206 X211:X216 X221:X224 X229 X234 X238:X240 X245 X250:X251 X257 X263:X264 X270 X274 X280:X282 X286 X290:X291 X295:X297 X301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519</v>
      </c>
      <c r="H1" s="52"/>
    </row>
    <row r="3" spans="2:8" x14ac:dyDescent="0.2">
      <c r="B3" s="47" t="s">
        <v>520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521</v>
      </c>
      <c r="C6" s="47" t="s">
        <v>522</v>
      </c>
      <c r="D6" s="47" t="s">
        <v>523</v>
      </c>
      <c r="E6" s="47"/>
    </row>
    <row r="7" spans="2:8" x14ac:dyDescent="0.2">
      <c r="B7" s="47" t="s">
        <v>524</v>
      </c>
      <c r="C7" s="47" t="s">
        <v>525</v>
      </c>
      <c r="D7" s="47" t="s">
        <v>526</v>
      </c>
      <c r="E7" s="47"/>
    </row>
    <row r="8" spans="2:8" x14ac:dyDescent="0.2">
      <c r="B8" s="47" t="s">
        <v>527</v>
      </c>
      <c r="C8" s="47" t="s">
        <v>528</v>
      </c>
      <c r="D8" s="47" t="s">
        <v>529</v>
      </c>
      <c r="E8" s="47"/>
    </row>
    <row r="9" spans="2:8" x14ac:dyDescent="0.2">
      <c r="B9" s="47" t="s">
        <v>14</v>
      </c>
      <c r="C9" s="47" t="s">
        <v>530</v>
      </c>
      <c r="D9" s="47" t="s">
        <v>531</v>
      </c>
      <c r="E9" s="47"/>
    </row>
    <row r="11" spans="2:8" x14ac:dyDescent="0.2">
      <c r="B11" s="47" t="s">
        <v>532</v>
      </c>
      <c r="C11" s="47" t="s">
        <v>522</v>
      </c>
      <c r="D11" s="47"/>
      <c r="E11" s="47"/>
    </row>
    <row r="13" spans="2:8" x14ac:dyDescent="0.2">
      <c r="B13" s="47" t="s">
        <v>533</v>
      </c>
      <c r="C13" s="47" t="s">
        <v>525</v>
      </c>
      <c r="D13" s="47"/>
      <c r="E13" s="47"/>
    </row>
    <row r="15" spans="2:8" x14ac:dyDescent="0.2">
      <c r="B15" s="47" t="s">
        <v>534</v>
      </c>
      <c r="C15" s="47" t="s">
        <v>528</v>
      </c>
      <c r="D15" s="47"/>
      <c r="E15" s="47"/>
    </row>
    <row r="17" spans="2:5" x14ac:dyDescent="0.2">
      <c r="B17" s="47" t="s">
        <v>535</v>
      </c>
      <c r="C17" s="47" t="s">
        <v>530</v>
      </c>
      <c r="D17" s="47"/>
      <c r="E17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  <row r="21" spans="2:5" x14ac:dyDescent="0.2">
      <c r="B21" s="47" t="s">
        <v>538</v>
      </c>
      <c r="C21" s="47"/>
      <c r="D21" s="47"/>
      <c r="E21" s="47"/>
    </row>
    <row r="22" spans="2:5" x14ac:dyDescent="0.2">
      <c r="B22" s="47" t="s">
        <v>539</v>
      </c>
      <c r="C22" s="47"/>
      <c r="D22" s="47"/>
      <c r="E22" s="47"/>
    </row>
    <row r="23" spans="2:5" x14ac:dyDescent="0.2">
      <c r="B23" s="47" t="s">
        <v>540</v>
      </c>
      <c r="C23" s="47"/>
      <c r="D23" s="47"/>
      <c r="E23" s="47"/>
    </row>
    <row r="24" spans="2:5" x14ac:dyDescent="0.2">
      <c r="B24" s="47" t="s">
        <v>541</v>
      </c>
      <c r="C24" s="47"/>
      <c r="D24" s="47"/>
      <c r="E24" s="47"/>
    </row>
    <row r="25" spans="2:5" x14ac:dyDescent="0.2">
      <c r="B25" s="47" t="s">
        <v>542</v>
      </c>
      <c r="C25" s="47"/>
      <c r="D25" s="47"/>
      <c r="E25" s="47"/>
    </row>
    <row r="26" spans="2:5" x14ac:dyDescent="0.2">
      <c r="B26" s="47" t="s">
        <v>543</v>
      </c>
      <c r="C26" s="47"/>
      <c r="D26" s="47"/>
      <c r="E26" s="47"/>
    </row>
    <row r="27" spans="2:5" x14ac:dyDescent="0.2">
      <c r="B27" s="47" t="s">
        <v>544</v>
      </c>
      <c r="C27" s="47"/>
      <c r="D27" s="47"/>
      <c r="E27" s="47"/>
    </row>
    <row r="28" spans="2:5" x14ac:dyDescent="0.2">
      <c r="B28" s="47" t="s">
        <v>545</v>
      </c>
      <c r="C28" s="47"/>
      <c r="D28" s="47"/>
      <c r="E28" s="47"/>
    </row>
    <row r="29" spans="2:5" x14ac:dyDescent="0.2">
      <c r="B29" s="47" t="s">
        <v>546</v>
      </c>
      <c r="C29" s="47"/>
      <c r="D29" s="47"/>
      <c r="E29" s="47"/>
    </row>
  </sheetData>
  <sheetProtection algorithmName="SHA-512" hashValue="At4bRLl6z0hZz31IVXjctAftYRZPwvXLmdsVGkMY59bR2FWc7tKWIWazlrQxwIA6nH8xkhYOOZGIBf1a64mRsg==" saltValue="c52XoYKj3yYWOQuidEk2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563</vt:i4>
      </vt:variant>
    </vt:vector>
  </HeadingPairs>
  <TitlesOfParts>
    <vt:vector size="5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2025-04-04T12:08:38Z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