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A1822A-6F38-4835-8260-F243FE6E69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заказа'!$A$18:$AF$597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BO515" i="1"/>
  <c r="BM515" i="1"/>
  <c r="Y515" i="1"/>
  <c r="P515" i="1"/>
  <c r="BO514" i="1"/>
  <c r="BM514" i="1"/>
  <c r="Y514" i="1"/>
  <c r="P514" i="1"/>
  <c r="BO513" i="1"/>
  <c r="BM513" i="1"/>
  <c r="Y513" i="1"/>
  <c r="BO512" i="1"/>
  <c r="BM512" i="1"/>
  <c r="Y512" i="1"/>
  <c r="BO511" i="1"/>
  <c r="BM511" i="1"/>
  <c r="Y511" i="1"/>
  <c r="BO510" i="1"/>
  <c r="BM510" i="1"/>
  <c r="Y510" i="1"/>
  <c r="P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BO500" i="1"/>
  <c r="BM500" i="1"/>
  <c r="Y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BO465" i="1"/>
  <c r="BM465" i="1"/>
  <c r="Y465" i="1"/>
  <c r="P465" i="1"/>
  <c r="X462" i="1"/>
  <c r="X461" i="1"/>
  <c r="BO460" i="1"/>
  <c r="BM460" i="1"/>
  <c r="Y460" i="1"/>
  <c r="P460" i="1"/>
  <c r="BO459" i="1"/>
  <c r="BM459" i="1"/>
  <c r="Y459" i="1"/>
  <c r="BO458" i="1"/>
  <c r="BM458" i="1"/>
  <c r="Y458" i="1"/>
  <c r="P458" i="1"/>
  <c r="BO457" i="1"/>
  <c r="BM457" i="1"/>
  <c r="Y457" i="1"/>
  <c r="X455" i="1"/>
  <c r="X454" i="1"/>
  <c r="BO453" i="1"/>
  <c r="BM453" i="1"/>
  <c r="Y453" i="1"/>
  <c r="P453" i="1"/>
  <c r="BO452" i="1"/>
  <c r="BM452" i="1"/>
  <c r="Y452" i="1"/>
  <c r="P452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X400" i="1"/>
  <c r="X399" i="1"/>
  <c r="BO398" i="1"/>
  <c r="BM398" i="1"/>
  <c r="Y398" i="1"/>
  <c r="X396" i="1"/>
  <c r="X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Y364" i="1"/>
  <c r="X364" i="1"/>
  <c r="BP363" i="1"/>
  <c r="BO363" i="1"/>
  <c r="BN363" i="1"/>
  <c r="BM363" i="1"/>
  <c r="Z363" i="1"/>
  <c r="Z364" i="1" s="1"/>
  <c r="Y363" i="1"/>
  <c r="P363" i="1"/>
  <c r="X360" i="1"/>
  <c r="X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BO349" i="1"/>
  <c r="BM349" i="1"/>
  <c r="Y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X248" i="1"/>
  <c r="X247" i="1"/>
  <c r="BO246" i="1"/>
  <c r="BM246" i="1"/>
  <c r="Y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X227" i="1"/>
  <c r="X226" i="1"/>
  <c r="BO225" i="1"/>
  <c r="BM225" i="1"/>
  <c r="Y225" i="1"/>
  <c r="P225" i="1"/>
  <c r="BO224" i="1"/>
  <c r="BM224" i="1"/>
  <c r="Y224" i="1"/>
  <c r="Y226" i="1" s="1"/>
  <c r="P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8" i="1" s="1"/>
  <c r="P196" i="1"/>
  <c r="X194" i="1"/>
  <c r="X193" i="1"/>
  <c r="BO192" i="1"/>
  <c r="BM192" i="1"/>
  <c r="Y192" i="1"/>
  <c r="P192" i="1"/>
  <c r="BO191" i="1"/>
  <c r="BM191" i="1"/>
  <c r="Y191" i="1"/>
  <c r="P191" i="1"/>
  <c r="X188" i="1"/>
  <c r="X187" i="1"/>
  <c r="BO186" i="1"/>
  <c r="BM186" i="1"/>
  <c r="Y186" i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BO178" i="1"/>
  <c r="BN178" i="1"/>
  <c r="BM178" i="1"/>
  <c r="Z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Z157" i="1" s="1"/>
  <c r="P157" i="1"/>
  <c r="BO156" i="1"/>
  <c r="BM156" i="1"/>
  <c r="Y156" i="1"/>
  <c r="P156" i="1"/>
  <c r="X154" i="1"/>
  <c r="X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3" i="1"/>
  <c r="X132" i="1"/>
  <c r="BO131" i="1"/>
  <c r="BM131" i="1"/>
  <c r="Y131" i="1"/>
  <c r="BP131" i="1" s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F602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X68" i="1"/>
  <c r="X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2" i="1"/>
  <c r="X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D602" i="1" s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94" i="1" s="1"/>
  <c r="BM22" i="1"/>
  <c r="Y22" i="1"/>
  <c r="B602" i="1" s="1"/>
  <c r="P22" i="1"/>
  <c r="H10" i="1"/>
  <c r="A9" i="1"/>
  <c r="F10" i="1" s="1"/>
  <c r="D7" i="1"/>
  <c r="Q6" i="1"/>
  <c r="P2" i="1"/>
  <c r="BP181" i="1" l="1"/>
  <c r="BN181" i="1"/>
  <c r="Z181" i="1"/>
  <c r="BP207" i="1"/>
  <c r="BN207" i="1"/>
  <c r="Z207" i="1"/>
  <c r="BP236" i="1"/>
  <c r="BN236" i="1"/>
  <c r="Z236" i="1"/>
  <c r="Y248" i="1"/>
  <c r="Y247" i="1"/>
  <c r="BP246" i="1"/>
  <c r="BN246" i="1"/>
  <c r="Z246" i="1"/>
  <c r="Z247" i="1" s="1"/>
  <c r="M602" i="1"/>
  <c r="Y266" i="1"/>
  <c r="BP265" i="1"/>
  <c r="BN265" i="1"/>
  <c r="Z265" i="1"/>
  <c r="Z266" i="1" s="1"/>
  <c r="BP270" i="1"/>
  <c r="BN270" i="1"/>
  <c r="Z270" i="1"/>
  <c r="BP324" i="1"/>
  <c r="BN324" i="1"/>
  <c r="Z324" i="1"/>
  <c r="BP358" i="1"/>
  <c r="BN358" i="1"/>
  <c r="Z358" i="1"/>
  <c r="BP383" i="1"/>
  <c r="BN383" i="1"/>
  <c r="Z383" i="1"/>
  <c r="AA602" i="1"/>
  <c r="Y467" i="1"/>
  <c r="BP465" i="1"/>
  <c r="BN465" i="1"/>
  <c r="Z465" i="1"/>
  <c r="Z467" i="1" s="1"/>
  <c r="BP515" i="1"/>
  <c r="BN515" i="1"/>
  <c r="Z515" i="1"/>
  <c r="Z25" i="1"/>
  <c r="BN25" i="1"/>
  <c r="X592" i="1"/>
  <c r="Z50" i="1"/>
  <c r="BN50" i="1"/>
  <c r="Z64" i="1"/>
  <c r="BN64" i="1"/>
  <c r="Z74" i="1"/>
  <c r="BN74" i="1"/>
  <c r="Z108" i="1"/>
  <c r="BN108" i="1"/>
  <c r="Z131" i="1"/>
  <c r="BN131" i="1"/>
  <c r="BP174" i="1"/>
  <c r="BN174" i="1"/>
  <c r="Z174" i="1"/>
  <c r="Y188" i="1"/>
  <c r="Y187" i="1"/>
  <c r="BP186" i="1"/>
  <c r="BN186" i="1"/>
  <c r="Z186" i="1"/>
  <c r="Z187" i="1" s="1"/>
  <c r="BP191" i="1"/>
  <c r="BN191" i="1"/>
  <c r="Z191" i="1"/>
  <c r="BP219" i="1"/>
  <c r="BN219" i="1"/>
  <c r="Z219" i="1"/>
  <c r="BP241" i="1"/>
  <c r="BN241" i="1"/>
  <c r="Z241" i="1"/>
  <c r="BP281" i="1"/>
  <c r="BN281" i="1"/>
  <c r="Z281" i="1"/>
  <c r="BP338" i="1"/>
  <c r="BN338" i="1"/>
  <c r="Z338" i="1"/>
  <c r="BP375" i="1"/>
  <c r="BN375" i="1"/>
  <c r="Z375" i="1"/>
  <c r="Y400" i="1"/>
  <c r="Y399" i="1"/>
  <c r="BP398" i="1"/>
  <c r="BN398" i="1"/>
  <c r="Z398" i="1"/>
  <c r="Z399" i="1" s="1"/>
  <c r="BP403" i="1"/>
  <c r="BN403" i="1"/>
  <c r="Z403" i="1"/>
  <c r="BP466" i="1"/>
  <c r="BN466" i="1"/>
  <c r="Z466" i="1"/>
  <c r="AB602" i="1"/>
  <c r="Y472" i="1"/>
  <c r="BP471" i="1"/>
  <c r="BN471" i="1"/>
  <c r="Z471" i="1"/>
  <c r="Z472" i="1" s="1"/>
  <c r="Y477" i="1"/>
  <c r="Y476" i="1"/>
  <c r="BP475" i="1"/>
  <c r="BN475" i="1"/>
  <c r="Z475" i="1"/>
  <c r="Z476" i="1" s="1"/>
  <c r="BP481" i="1"/>
  <c r="BN481" i="1"/>
  <c r="Z481" i="1"/>
  <c r="BP516" i="1"/>
  <c r="BN516" i="1"/>
  <c r="Z516" i="1"/>
  <c r="BP179" i="1"/>
  <c r="BN179" i="1"/>
  <c r="Z179" i="1"/>
  <c r="BP205" i="1"/>
  <c r="BN205" i="1"/>
  <c r="Z205" i="1"/>
  <c r="BP217" i="1"/>
  <c r="BN217" i="1"/>
  <c r="Z217" i="1"/>
  <c r="BP234" i="1"/>
  <c r="BN234" i="1"/>
  <c r="Z234" i="1"/>
  <c r="BP260" i="1"/>
  <c r="BN260" i="1"/>
  <c r="Z260" i="1"/>
  <c r="BP279" i="1"/>
  <c r="BN279" i="1"/>
  <c r="Z279" i="1"/>
  <c r="BP322" i="1"/>
  <c r="BN322" i="1"/>
  <c r="Z322" i="1"/>
  <c r="BP336" i="1"/>
  <c r="BN336" i="1"/>
  <c r="Z336" i="1"/>
  <c r="BP349" i="1"/>
  <c r="BN349" i="1"/>
  <c r="Z349" i="1"/>
  <c r="Y360" i="1"/>
  <c r="BP356" i="1"/>
  <c r="BN356" i="1"/>
  <c r="Z356" i="1"/>
  <c r="Y359" i="1"/>
  <c r="X593" i="1"/>
  <c r="X595" i="1" s="1"/>
  <c r="Z23" i="1"/>
  <c r="BN23" i="1"/>
  <c r="Z29" i="1"/>
  <c r="Z30" i="1" s="1"/>
  <c r="BN29" i="1"/>
  <c r="BP29" i="1"/>
  <c r="Y30" i="1"/>
  <c r="Z35" i="1"/>
  <c r="BN35" i="1"/>
  <c r="Z48" i="1"/>
  <c r="BN48" i="1"/>
  <c r="Z52" i="1"/>
  <c r="BN52" i="1"/>
  <c r="Y62" i="1"/>
  <c r="Z60" i="1"/>
  <c r="BN60" i="1"/>
  <c r="Y68" i="1"/>
  <c r="Z66" i="1"/>
  <c r="BN66" i="1"/>
  <c r="Y76" i="1"/>
  <c r="Z72" i="1"/>
  <c r="BN72" i="1"/>
  <c r="Z80" i="1"/>
  <c r="BN80" i="1"/>
  <c r="E602" i="1"/>
  <c r="Y101" i="1"/>
  <c r="Z94" i="1"/>
  <c r="BN94" i="1"/>
  <c r="Z95" i="1"/>
  <c r="BN95" i="1"/>
  <c r="Z96" i="1"/>
  <c r="BN96" i="1"/>
  <c r="Z97" i="1"/>
  <c r="BN97" i="1"/>
  <c r="Z106" i="1"/>
  <c r="BN106" i="1"/>
  <c r="Z112" i="1"/>
  <c r="BN112" i="1"/>
  <c r="BP112" i="1"/>
  <c r="Y127" i="1"/>
  <c r="Z125" i="1"/>
  <c r="BN125" i="1"/>
  <c r="Z136" i="1"/>
  <c r="BN136" i="1"/>
  <c r="Z146" i="1"/>
  <c r="BN146" i="1"/>
  <c r="BP146" i="1"/>
  <c r="H602" i="1"/>
  <c r="Y160" i="1"/>
  <c r="Z158" i="1"/>
  <c r="BN158" i="1"/>
  <c r="Z176" i="1"/>
  <c r="BN176" i="1"/>
  <c r="BP197" i="1"/>
  <c r="BN197" i="1"/>
  <c r="Z197" i="1"/>
  <c r="BP201" i="1"/>
  <c r="BN201" i="1"/>
  <c r="Z201" i="1"/>
  <c r="BP213" i="1"/>
  <c r="BN213" i="1"/>
  <c r="Z213" i="1"/>
  <c r="BP225" i="1"/>
  <c r="BN225" i="1"/>
  <c r="Z225" i="1"/>
  <c r="BP230" i="1"/>
  <c r="BN230" i="1"/>
  <c r="Z230" i="1"/>
  <c r="BP256" i="1"/>
  <c r="BN256" i="1"/>
  <c r="Z256" i="1"/>
  <c r="BP272" i="1"/>
  <c r="BN272" i="1"/>
  <c r="Z272" i="1"/>
  <c r="Q602" i="1"/>
  <c r="Y287" i="1"/>
  <c r="BP286" i="1"/>
  <c r="BN286" i="1"/>
  <c r="Z286" i="1"/>
  <c r="Z287" i="1" s="1"/>
  <c r="Y292" i="1"/>
  <c r="Y291" i="1"/>
  <c r="BP290" i="1"/>
  <c r="BN290" i="1"/>
  <c r="Z290" i="1"/>
  <c r="Z291" i="1" s="1"/>
  <c r="Y296" i="1"/>
  <c r="Y295" i="1"/>
  <c r="BP294" i="1"/>
  <c r="BN294" i="1"/>
  <c r="Z294" i="1"/>
  <c r="Z295" i="1" s="1"/>
  <c r="Y301" i="1"/>
  <c r="Y300" i="1"/>
  <c r="BP299" i="1"/>
  <c r="BN299" i="1"/>
  <c r="Z299" i="1"/>
  <c r="Z300" i="1" s="1"/>
  <c r="Y305" i="1"/>
  <c r="BP304" i="1"/>
  <c r="BN304" i="1"/>
  <c r="Z304" i="1"/>
  <c r="Z305" i="1" s="1"/>
  <c r="Y310" i="1"/>
  <c r="BP308" i="1"/>
  <c r="BN308" i="1"/>
  <c r="Z308" i="1"/>
  <c r="BP328" i="1"/>
  <c r="BN328" i="1"/>
  <c r="Z328" i="1"/>
  <c r="BP344" i="1"/>
  <c r="BN344" i="1"/>
  <c r="Z344" i="1"/>
  <c r="BP377" i="1"/>
  <c r="BN377" i="1"/>
  <c r="Z377" i="1"/>
  <c r="BP389" i="1"/>
  <c r="BN389" i="1"/>
  <c r="Z389" i="1"/>
  <c r="BP405" i="1"/>
  <c r="BN405" i="1"/>
  <c r="Z405" i="1"/>
  <c r="BP418" i="1"/>
  <c r="BN418" i="1"/>
  <c r="Z418" i="1"/>
  <c r="BP441" i="1"/>
  <c r="BN441" i="1"/>
  <c r="Z441" i="1"/>
  <c r="BP457" i="1"/>
  <c r="BN457" i="1"/>
  <c r="Z457" i="1"/>
  <c r="BP483" i="1"/>
  <c r="BN483" i="1"/>
  <c r="Z483" i="1"/>
  <c r="BP493" i="1"/>
  <c r="BN493" i="1"/>
  <c r="Z493" i="1"/>
  <c r="BP500" i="1"/>
  <c r="BN500" i="1"/>
  <c r="Z500" i="1"/>
  <c r="BP502" i="1"/>
  <c r="BN502" i="1"/>
  <c r="Z502" i="1"/>
  <c r="BP510" i="1"/>
  <c r="BN510" i="1"/>
  <c r="Z510" i="1"/>
  <c r="BP512" i="1"/>
  <c r="BN512" i="1"/>
  <c r="Z512" i="1"/>
  <c r="BP522" i="1"/>
  <c r="BN522" i="1"/>
  <c r="Z522" i="1"/>
  <c r="Y243" i="1"/>
  <c r="BP350" i="1"/>
  <c r="BN350" i="1"/>
  <c r="Z350" i="1"/>
  <c r="BP369" i="1"/>
  <c r="BN369" i="1"/>
  <c r="Z369" i="1"/>
  <c r="BP381" i="1"/>
  <c r="BN381" i="1"/>
  <c r="Z381" i="1"/>
  <c r="BP413" i="1"/>
  <c r="BN413" i="1"/>
  <c r="Z413" i="1"/>
  <c r="BP417" i="1"/>
  <c r="BN417" i="1"/>
  <c r="Z417" i="1"/>
  <c r="BP438" i="1"/>
  <c r="BN438" i="1"/>
  <c r="Z438" i="1"/>
  <c r="Y454" i="1"/>
  <c r="BP452" i="1"/>
  <c r="BN452" i="1"/>
  <c r="Z452" i="1"/>
  <c r="BP460" i="1"/>
  <c r="BN460" i="1"/>
  <c r="Z460" i="1"/>
  <c r="BP488" i="1"/>
  <c r="BN488" i="1"/>
  <c r="Z488" i="1"/>
  <c r="Y504" i="1"/>
  <c r="Y503" i="1"/>
  <c r="BP499" i="1"/>
  <c r="BN499" i="1"/>
  <c r="Z499" i="1"/>
  <c r="BP501" i="1"/>
  <c r="BN501" i="1"/>
  <c r="Z501" i="1"/>
  <c r="BP511" i="1"/>
  <c r="BN511" i="1"/>
  <c r="Z511" i="1"/>
  <c r="BP513" i="1"/>
  <c r="BN513" i="1"/>
  <c r="Z513" i="1"/>
  <c r="Z148" i="1"/>
  <c r="H9" i="1"/>
  <c r="A10" i="1"/>
  <c r="Y26" i="1"/>
  <c r="Y40" i="1"/>
  <c r="Y44" i="1"/>
  <c r="Y55" i="1"/>
  <c r="Y61" i="1"/>
  <c r="Y67" i="1"/>
  <c r="Y77" i="1"/>
  <c r="Y83" i="1"/>
  <c r="Y90" i="1"/>
  <c r="Y102" i="1"/>
  <c r="Y109" i="1"/>
  <c r="Y115" i="1"/>
  <c r="Y128" i="1"/>
  <c r="Y132" i="1"/>
  <c r="Y139" i="1"/>
  <c r="Y143" i="1"/>
  <c r="Y149" i="1"/>
  <c r="Y154" i="1"/>
  <c r="BP175" i="1"/>
  <c r="BN175" i="1"/>
  <c r="Z175" i="1"/>
  <c r="BP180" i="1"/>
  <c r="BN180" i="1"/>
  <c r="Z180" i="1"/>
  <c r="BP202" i="1"/>
  <c r="BN202" i="1"/>
  <c r="Z202" i="1"/>
  <c r="BP206" i="1"/>
  <c r="BN206" i="1"/>
  <c r="Z206" i="1"/>
  <c r="BP214" i="1"/>
  <c r="BN214" i="1"/>
  <c r="Z214" i="1"/>
  <c r="BP218" i="1"/>
  <c r="BN218" i="1"/>
  <c r="Z218" i="1"/>
  <c r="BP231" i="1"/>
  <c r="BN231" i="1"/>
  <c r="Z231" i="1"/>
  <c r="BP235" i="1"/>
  <c r="BN235" i="1"/>
  <c r="Z235" i="1"/>
  <c r="BP257" i="1"/>
  <c r="BN257" i="1"/>
  <c r="Z257" i="1"/>
  <c r="Y261" i="1"/>
  <c r="BP271" i="1"/>
  <c r="BN271" i="1"/>
  <c r="Z271" i="1"/>
  <c r="BP280" i="1"/>
  <c r="BN280" i="1"/>
  <c r="Z280" i="1"/>
  <c r="BP321" i="1"/>
  <c r="BN321" i="1"/>
  <c r="Z321" i="1"/>
  <c r="Y325" i="1"/>
  <c r="BP329" i="1"/>
  <c r="BN329" i="1"/>
  <c r="Z329" i="1"/>
  <c r="Y333" i="1"/>
  <c r="BP337" i="1"/>
  <c r="BN337" i="1"/>
  <c r="Z337" i="1"/>
  <c r="BP345" i="1"/>
  <c r="BN345" i="1"/>
  <c r="Z345" i="1"/>
  <c r="Y347" i="1"/>
  <c r="BP351" i="1"/>
  <c r="BN351" i="1"/>
  <c r="Z351" i="1"/>
  <c r="Z353" i="1" s="1"/>
  <c r="Y353" i="1"/>
  <c r="BP378" i="1"/>
  <c r="BN378" i="1"/>
  <c r="Z378" i="1"/>
  <c r="BP382" i="1"/>
  <c r="BN382" i="1"/>
  <c r="Z382" i="1"/>
  <c r="Y395" i="1"/>
  <c r="BP393" i="1"/>
  <c r="BN393" i="1"/>
  <c r="Z393" i="1"/>
  <c r="Y396" i="1"/>
  <c r="BP406" i="1"/>
  <c r="BN406" i="1"/>
  <c r="Z406" i="1"/>
  <c r="BP419" i="1"/>
  <c r="BN419" i="1"/>
  <c r="Z419" i="1"/>
  <c r="Y423" i="1"/>
  <c r="BP432" i="1"/>
  <c r="BN432" i="1"/>
  <c r="Z432" i="1"/>
  <c r="BP434" i="1"/>
  <c r="BN434" i="1"/>
  <c r="Z434" i="1"/>
  <c r="BP439" i="1"/>
  <c r="BN439" i="1"/>
  <c r="Z439" i="1"/>
  <c r="BP442" i="1"/>
  <c r="BN442" i="1"/>
  <c r="Z442" i="1"/>
  <c r="Y444" i="1"/>
  <c r="Y449" i="1"/>
  <c r="BP446" i="1"/>
  <c r="BN446" i="1"/>
  <c r="Z446" i="1"/>
  <c r="Z448" i="1" s="1"/>
  <c r="Y448" i="1"/>
  <c r="I602" i="1"/>
  <c r="F9" i="1"/>
  <c r="J9" i="1"/>
  <c r="Z22" i="1"/>
  <c r="Z26" i="1" s="1"/>
  <c r="BN22" i="1"/>
  <c r="BP22" i="1"/>
  <c r="Z24" i="1"/>
  <c r="BN24" i="1"/>
  <c r="X596" i="1"/>
  <c r="Y27" i="1"/>
  <c r="C602" i="1"/>
  <c r="Z36" i="1"/>
  <c r="BN36" i="1"/>
  <c r="Z38" i="1"/>
  <c r="BN38" i="1"/>
  <c r="Y39" i="1"/>
  <c r="Z42" i="1"/>
  <c r="Z43" i="1" s="1"/>
  <c r="BN42" i="1"/>
  <c r="BP42" i="1"/>
  <c r="Z47" i="1"/>
  <c r="Z54" i="1" s="1"/>
  <c r="BN47" i="1"/>
  <c r="BP47" i="1"/>
  <c r="Z49" i="1"/>
  <c r="BN49" i="1"/>
  <c r="Z51" i="1"/>
  <c r="BN51" i="1"/>
  <c r="Z53" i="1"/>
  <c r="BN53" i="1"/>
  <c r="Y54" i="1"/>
  <c r="Z57" i="1"/>
  <c r="Z61" i="1" s="1"/>
  <c r="BN57" i="1"/>
  <c r="BP57" i="1"/>
  <c r="Z59" i="1"/>
  <c r="BN59" i="1"/>
  <c r="Z65" i="1"/>
  <c r="BN65" i="1"/>
  <c r="Z71" i="1"/>
  <c r="BN71" i="1"/>
  <c r="Z73" i="1"/>
  <c r="BN73" i="1"/>
  <c r="Z75" i="1"/>
  <c r="BN75" i="1"/>
  <c r="Z79" i="1"/>
  <c r="BN79" i="1"/>
  <c r="BP79" i="1"/>
  <c r="Z81" i="1"/>
  <c r="BN81" i="1"/>
  <c r="Z86" i="1"/>
  <c r="Z89" i="1" s="1"/>
  <c r="BN86" i="1"/>
  <c r="BP86" i="1"/>
  <c r="Z88" i="1"/>
  <c r="BN88" i="1"/>
  <c r="Y89" i="1"/>
  <c r="Z93" i="1"/>
  <c r="BN93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8" i="1"/>
  <c r="Z127" i="1" s="1"/>
  <c r="BN118" i="1"/>
  <c r="BP118" i="1"/>
  <c r="Z120" i="1"/>
  <c r="BN120" i="1"/>
  <c r="Z121" i="1"/>
  <c r="BN121" i="1"/>
  <c r="Z124" i="1"/>
  <c r="BN124" i="1"/>
  <c r="Z126" i="1"/>
  <c r="BN126" i="1"/>
  <c r="Z130" i="1"/>
  <c r="Z132" i="1" s="1"/>
  <c r="BN130" i="1"/>
  <c r="BP130" i="1"/>
  <c r="G602" i="1"/>
  <c r="Z137" i="1"/>
  <c r="BN137" i="1"/>
  <c r="Y138" i="1"/>
  <c r="Z141" i="1"/>
  <c r="Z143" i="1" s="1"/>
  <c r="BN141" i="1"/>
  <c r="BP141" i="1"/>
  <c r="Z147" i="1"/>
  <c r="BN147" i="1"/>
  <c r="Z152" i="1"/>
  <c r="Z153" i="1" s="1"/>
  <c r="BN152" i="1"/>
  <c r="BP152" i="1"/>
  <c r="Y153" i="1"/>
  <c r="Z156" i="1"/>
  <c r="BN156" i="1"/>
  <c r="BP156" i="1"/>
  <c r="BP157" i="1"/>
  <c r="BN157" i="1"/>
  <c r="BP159" i="1"/>
  <c r="BN159" i="1"/>
  <c r="Z159" i="1"/>
  <c r="Y161" i="1"/>
  <c r="Y166" i="1"/>
  <c r="BP163" i="1"/>
  <c r="BN163" i="1"/>
  <c r="Z163" i="1"/>
  <c r="Z165" i="1" s="1"/>
  <c r="Y183" i="1"/>
  <c r="BP177" i="1"/>
  <c r="BN177" i="1"/>
  <c r="Z177" i="1"/>
  <c r="BP182" i="1"/>
  <c r="BN182" i="1"/>
  <c r="Z182" i="1"/>
  <c r="Y184" i="1"/>
  <c r="BP192" i="1"/>
  <c r="BN192" i="1"/>
  <c r="Z192" i="1"/>
  <c r="Z193" i="1" s="1"/>
  <c r="Y194" i="1"/>
  <c r="Y199" i="1"/>
  <c r="BP196" i="1"/>
  <c r="BN196" i="1"/>
  <c r="Z196" i="1"/>
  <c r="Y209" i="1"/>
  <c r="BP204" i="1"/>
  <c r="BN204" i="1"/>
  <c r="Z204" i="1"/>
  <c r="BP208" i="1"/>
  <c r="BN208" i="1"/>
  <c r="Z208" i="1"/>
  <c r="Y210" i="1"/>
  <c r="Y221" i="1"/>
  <c r="BP212" i="1"/>
  <c r="BN212" i="1"/>
  <c r="Z212" i="1"/>
  <c r="BP216" i="1"/>
  <c r="BN216" i="1"/>
  <c r="Z216" i="1"/>
  <c r="BP220" i="1"/>
  <c r="BN220" i="1"/>
  <c r="Z220" i="1"/>
  <c r="Y222" i="1"/>
  <c r="Y227" i="1"/>
  <c r="BP224" i="1"/>
  <c r="BN224" i="1"/>
  <c r="Z224" i="1"/>
  <c r="Z226" i="1" s="1"/>
  <c r="BP233" i="1"/>
  <c r="BN233" i="1"/>
  <c r="Z233" i="1"/>
  <c r="BP237" i="1"/>
  <c r="BN237" i="1"/>
  <c r="Z237" i="1"/>
  <c r="Y239" i="1"/>
  <c r="BP242" i="1"/>
  <c r="BN242" i="1"/>
  <c r="Z242" i="1"/>
  <c r="Z243" i="1" s="1"/>
  <c r="Y244" i="1"/>
  <c r="Y251" i="1"/>
  <c r="BP250" i="1"/>
  <c r="BN250" i="1"/>
  <c r="Z250" i="1"/>
  <c r="Z251" i="1" s="1"/>
  <c r="Y252" i="1"/>
  <c r="L602" i="1"/>
  <c r="Y262" i="1"/>
  <c r="BP255" i="1"/>
  <c r="BN255" i="1"/>
  <c r="Z255" i="1"/>
  <c r="BP259" i="1"/>
  <c r="BN259" i="1"/>
  <c r="Z259" i="1"/>
  <c r="Y273" i="1"/>
  <c r="Z282" i="1"/>
  <c r="BP278" i="1"/>
  <c r="BN278" i="1"/>
  <c r="Z278" i="1"/>
  <c r="Y282" i="1"/>
  <c r="BP368" i="1"/>
  <c r="BN368" i="1"/>
  <c r="Z368" i="1"/>
  <c r="Z370" i="1" s="1"/>
  <c r="Y370" i="1"/>
  <c r="BP459" i="1"/>
  <c r="BN459" i="1"/>
  <c r="Z459" i="1"/>
  <c r="BP507" i="1"/>
  <c r="BN507" i="1"/>
  <c r="Z507" i="1"/>
  <c r="BP509" i="1"/>
  <c r="BN509" i="1"/>
  <c r="Z509" i="1"/>
  <c r="BP517" i="1"/>
  <c r="BN517" i="1"/>
  <c r="Z517" i="1"/>
  <c r="Z602" i="1"/>
  <c r="J602" i="1"/>
  <c r="Y193" i="1"/>
  <c r="K602" i="1"/>
  <c r="Y238" i="1"/>
  <c r="Y267" i="1"/>
  <c r="O602" i="1"/>
  <c r="Y274" i="1"/>
  <c r="P602" i="1"/>
  <c r="Y283" i="1"/>
  <c r="Y288" i="1"/>
  <c r="BP309" i="1"/>
  <c r="BN309" i="1"/>
  <c r="Z309" i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Y340" i="1"/>
  <c r="BP335" i="1"/>
  <c r="BN335" i="1"/>
  <c r="Z335" i="1"/>
  <c r="BP339" i="1"/>
  <c r="BN339" i="1"/>
  <c r="Z339" i="1"/>
  <c r="Y341" i="1"/>
  <c r="Y346" i="1"/>
  <c r="BP343" i="1"/>
  <c r="BN343" i="1"/>
  <c r="Z343" i="1"/>
  <c r="Y354" i="1"/>
  <c r="BP357" i="1"/>
  <c r="BN357" i="1"/>
  <c r="Z357" i="1"/>
  <c r="V602" i="1"/>
  <c r="Y371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BP394" i="1"/>
  <c r="BN394" i="1"/>
  <c r="Z394" i="1"/>
  <c r="BP404" i="1"/>
  <c r="BN404" i="1"/>
  <c r="Z404" i="1"/>
  <c r="BP408" i="1"/>
  <c r="BN408" i="1"/>
  <c r="Z408" i="1"/>
  <c r="Y410" i="1"/>
  <c r="Y415" i="1"/>
  <c r="BP412" i="1"/>
  <c r="BN412" i="1"/>
  <c r="Z412" i="1"/>
  <c r="Z414" i="1" s="1"/>
  <c r="Y422" i="1"/>
  <c r="BP421" i="1"/>
  <c r="BN421" i="1"/>
  <c r="Z421" i="1"/>
  <c r="Y602" i="1"/>
  <c r="Y443" i="1"/>
  <c r="BP431" i="1"/>
  <c r="BN431" i="1"/>
  <c r="Z431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Z454" i="1" s="1"/>
  <c r="Y455" i="1"/>
  <c r="BP458" i="1"/>
  <c r="BN458" i="1"/>
  <c r="Z458" i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R602" i="1"/>
  <c r="S602" i="1"/>
  <c r="Y306" i="1"/>
  <c r="Y365" i="1"/>
  <c r="W602" i="1"/>
  <c r="Y385" i="1"/>
  <c r="X602" i="1"/>
  <c r="Y409" i="1"/>
  <c r="Y462" i="1"/>
  <c r="Y461" i="1"/>
  <c r="BP482" i="1"/>
  <c r="BN482" i="1"/>
  <c r="Z482" i="1"/>
  <c r="BP487" i="1"/>
  <c r="BN487" i="1"/>
  <c r="Z487" i="1"/>
  <c r="BP490" i="1"/>
  <c r="BN490" i="1"/>
  <c r="Z490" i="1"/>
  <c r="BP492" i="1"/>
  <c r="BN492" i="1"/>
  <c r="Z492" i="1"/>
  <c r="Y496" i="1"/>
  <c r="Y518" i="1"/>
  <c r="Y519" i="1"/>
  <c r="BP506" i="1"/>
  <c r="BN506" i="1"/>
  <c r="Z506" i="1"/>
  <c r="BP508" i="1"/>
  <c r="BN508" i="1"/>
  <c r="Z508" i="1"/>
  <c r="BP514" i="1"/>
  <c r="BN514" i="1"/>
  <c r="Z514" i="1"/>
  <c r="BP523" i="1"/>
  <c r="BN523" i="1"/>
  <c r="Z523" i="1"/>
  <c r="Y525" i="1"/>
  <c r="Y529" i="1"/>
  <c r="BP527" i="1"/>
  <c r="BN527" i="1"/>
  <c r="Z527" i="1"/>
  <c r="Y530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Y468" i="1"/>
  <c r="Y473" i="1"/>
  <c r="AC602" i="1"/>
  <c r="Y497" i="1"/>
  <c r="Y524" i="1"/>
  <c r="BP521" i="1"/>
  <c r="BN521" i="1"/>
  <c r="Z521" i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Z409" i="1" l="1"/>
  <c r="Z359" i="1"/>
  <c r="Z138" i="1"/>
  <c r="Z76" i="1"/>
  <c r="Z332" i="1"/>
  <c r="Z496" i="1"/>
  <c r="Z101" i="1"/>
  <c r="Z39" i="1"/>
  <c r="Z422" i="1"/>
  <c r="Z238" i="1"/>
  <c r="Z183" i="1"/>
  <c r="Z461" i="1"/>
  <c r="Z385" i="1"/>
  <c r="Z325" i="1"/>
  <c r="Z310" i="1"/>
  <c r="Z198" i="1"/>
  <c r="Z67" i="1"/>
  <c r="Z395" i="1"/>
  <c r="Z273" i="1"/>
  <c r="Z209" i="1"/>
  <c r="Z503" i="1"/>
  <c r="Z548" i="1"/>
  <c r="Y592" i="1"/>
  <c r="Y594" i="1"/>
  <c r="Z566" i="1"/>
  <c r="Z524" i="1"/>
  <c r="Z529" i="1"/>
  <c r="Z518" i="1"/>
  <c r="Z443" i="1"/>
  <c r="Z346" i="1"/>
  <c r="Z340" i="1"/>
  <c r="Z261" i="1"/>
  <c r="Z221" i="1"/>
  <c r="Z160" i="1"/>
  <c r="Z82" i="1"/>
  <c r="Y593" i="1"/>
  <c r="Y595" i="1" s="1"/>
  <c r="Y596" i="1"/>
  <c r="Z597" i="1" l="1"/>
</calcChain>
</file>

<file path=xl/sharedStrings.xml><?xml version="1.0" encoding="utf-8"?>
<sst xmlns="http://schemas.openxmlformats.org/spreadsheetml/2006/main" count="2726" uniqueCount="978">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</sst>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61" t="s">
        <v>0</v>
      </c>
      <c r="E1" s="697"/>
      <c r="F1" s="697"/>
      <c r="G1" s="12" t="s">
        <v>1</v>
      </c>
      <c r="H1" s="761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696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16" t="s">
        <v>8</v>
      </c>
      <c r="B5" s="817"/>
      <c r="C5" s="818"/>
      <c r="D5" s="768"/>
      <c r="E5" s="769"/>
      <c r="F5" s="994" t="s">
        <v>9</v>
      </c>
      <c r="G5" s="818"/>
      <c r="H5" s="768" t="s">
        <v>977</v>
      </c>
      <c r="I5" s="942"/>
      <c r="J5" s="942"/>
      <c r="K5" s="942"/>
      <c r="L5" s="942"/>
      <c r="M5" s="769"/>
      <c r="N5" s="58"/>
      <c r="P5" s="24" t="s">
        <v>10</v>
      </c>
      <c r="Q5" s="1023">
        <v>45754</v>
      </c>
      <c r="R5" s="807"/>
      <c r="T5" s="855" t="s">
        <v>11</v>
      </c>
      <c r="U5" s="772"/>
      <c r="V5" s="856" t="s">
        <v>12</v>
      </c>
      <c r="W5" s="807"/>
      <c r="AB5" s="51"/>
      <c r="AC5" s="51"/>
      <c r="AD5" s="51"/>
      <c r="AE5" s="51"/>
    </row>
    <row r="6" spans="1:32" s="659" customFormat="1" ht="24" customHeight="1" x14ac:dyDescent="0.2">
      <c r="A6" s="816" t="s">
        <v>13</v>
      </c>
      <c r="B6" s="817"/>
      <c r="C6" s="818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07"/>
      <c r="N6" s="59"/>
      <c r="P6" s="24" t="s">
        <v>15</v>
      </c>
      <c r="Q6" s="1032" t="str">
        <f>IF(Q5=0," ",CHOOSE(WEEKDAY(Q5,2),"Понедельник","Вторник","Среда","Четверг","Пятница","Суббота","Воскресенье"))</f>
        <v>Понедельник</v>
      </c>
      <c r="R6" s="670"/>
      <c r="T6" s="860" t="s">
        <v>16</v>
      </c>
      <c r="U6" s="772"/>
      <c r="V6" s="928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30" t="str">
        <f>IFERROR(VLOOKUP(DeliveryAddress,Table,3,0),1)</f>
        <v>4</v>
      </c>
      <c r="E7" s="731"/>
      <c r="F7" s="731"/>
      <c r="G7" s="731"/>
      <c r="H7" s="731"/>
      <c r="I7" s="731"/>
      <c r="J7" s="731"/>
      <c r="K7" s="731"/>
      <c r="L7" s="731"/>
      <c r="M7" s="732"/>
      <c r="N7" s="60"/>
      <c r="P7" s="24"/>
      <c r="Q7" s="42"/>
      <c r="R7" s="42"/>
      <c r="T7" s="680"/>
      <c r="U7" s="772"/>
      <c r="V7" s="929"/>
      <c r="W7" s="930"/>
      <c r="AB7" s="51"/>
      <c r="AC7" s="51"/>
      <c r="AD7" s="51"/>
      <c r="AE7" s="51"/>
    </row>
    <row r="8" spans="1:32" s="659" customFormat="1" ht="25.5" customHeight="1" x14ac:dyDescent="0.2">
      <c r="A8" s="1048" t="s">
        <v>18</v>
      </c>
      <c r="B8" s="686"/>
      <c r="C8" s="687"/>
      <c r="D8" s="745"/>
      <c r="E8" s="746"/>
      <c r="F8" s="746"/>
      <c r="G8" s="746"/>
      <c r="H8" s="746"/>
      <c r="I8" s="746"/>
      <c r="J8" s="746"/>
      <c r="K8" s="746"/>
      <c r="L8" s="746"/>
      <c r="M8" s="747"/>
      <c r="N8" s="61"/>
      <c r="P8" s="24" t="s">
        <v>19</v>
      </c>
      <c r="Q8" s="824">
        <v>0.45833333333333331</v>
      </c>
      <c r="R8" s="732"/>
      <c r="T8" s="680"/>
      <c r="U8" s="772"/>
      <c r="V8" s="929"/>
      <c r="W8" s="930"/>
      <c r="AB8" s="51"/>
      <c r="AC8" s="51"/>
      <c r="AD8" s="51"/>
      <c r="AE8" s="51"/>
    </row>
    <row r="9" spans="1:32" s="659" customFormat="1" ht="39.950000000000003" customHeight="1" x14ac:dyDescent="0.2">
      <c r="A9" s="8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9"/>
      <c r="E9" s="684"/>
      <c r="F9" s="8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20</v>
      </c>
      <c r="Q9" s="800"/>
      <c r="R9" s="801"/>
      <c r="T9" s="680"/>
      <c r="U9" s="772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9"/>
      <c r="E10" s="684"/>
      <c r="F10" s="8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21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21</v>
      </c>
      <c r="Q10" s="861"/>
      <c r="R10" s="862"/>
      <c r="U10" s="24" t="s">
        <v>22</v>
      </c>
      <c r="V10" s="709" t="s">
        <v>23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6"/>
      <c r="R11" s="807"/>
      <c r="U11" s="24" t="s">
        <v>26</v>
      </c>
      <c r="V11" s="964" t="s">
        <v>27</v>
      </c>
      <c r="W11" s="801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28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8"/>
      <c r="N12" s="62"/>
      <c r="P12" s="24" t="s">
        <v>29</v>
      </c>
      <c r="Q12" s="824"/>
      <c r="R12" s="732"/>
      <c r="S12" s="23"/>
      <c r="U12" s="24"/>
      <c r="V12" s="697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30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8"/>
      <c r="N13" s="62"/>
      <c r="O13" s="26"/>
      <c r="P13" s="26" t="s">
        <v>31</v>
      </c>
      <c r="Q13" s="964"/>
      <c r="R13" s="8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32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9" t="s">
        <v>33</v>
      </c>
      <c r="B15" s="817"/>
      <c r="C15" s="817"/>
      <c r="D15" s="817"/>
      <c r="E15" s="817"/>
      <c r="F15" s="817"/>
      <c r="G15" s="817"/>
      <c r="H15" s="817"/>
      <c r="I15" s="817"/>
      <c r="J15" s="817"/>
      <c r="K15" s="817"/>
      <c r="L15" s="817"/>
      <c r="M15" s="818"/>
      <c r="N15" s="63"/>
      <c r="P15" s="810" t="s">
        <v>34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1"/>
      <c r="Q16" s="811"/>
      <c r="R16" s="811"/>
      <c r="S16" s="811"/>
      <c r="T16" s="81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830" t="s">
        <v>37</v>
      </c>
      <c r="D17" s="705" t="s">
        <v>38</v>
      </c>
      <c r="E17" s="783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82"/>
      <c r="R17" s="782"/>
      <c r="S17" s="782"/>
      <c r="T17" s="783"/>
      <c r="U17" s="1046" t="s">
        <v>50</v>
      </c>
      <c r="V17" s="818"/>
      <c r="W17" s="705" t="s">
        <v>51</v>
      </c>
      <c r="X17" s="705" t="s">
        <v>52</v>
      </c>
      <c r="Y17" s="1044" t="s">
        <v>53</v>
      </c>
      <c r="Z17" s="915" t="s">
        <v>54</v>
      </c>
      <c r="AA17" s="913" t="s">
        <v>55</v>
      </c>
      <c r="AB17" s="913" t="s">
        <v>56</v>
      </c>
      <c r="AC17" s="913" t="s">
        <v>57</v>
      </c>
      <c r="AD17" s="913" t="s">
        <v>58</v>
      </c>
      <c r="AE17" s="1004"/>
      <c r="AF17" s="1005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84"/>
      <c r="E18" s="786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84"/>
      <c r="Q18" s="785"/>
      <c r="R18" s="785"/>
      <c r="S18" s="785"/>
      <c r="T18" s="786"/>
      <c r="U18" s="67" t="s">
        <v>60</v>
      </c>
      <c r="V18" s="67" t="s">
        <v>61</v>
      </c>
      <c r="W18" s="706"/>
      <c r="X18" s="706"/>
      <c r="Y18" s="1045"/>
      <c r="Z18" s="916"/>
      <c r="AA18" s="914"/>
      <c r="AB18" s="914"/>
      <c r="AC18" s="914"/>
      <c r="AD18" s="1006"/>
      <c r="AE18" s="1007"/>
      <c r="AF18" s="1008"/>
      <c r="AG18" s="66"/>
      <c r="BD18" s="65"/>
    </row>
    <row r="19" spans="1:68" ht="27.75" hidden="1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23" t="s">
        <v>62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hidden="1" customHeight="1" x14ac:dyDescent="0.25">
      <c r="A21" s="682" t="s">
        <v>63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79</v>
      </c>
      <c r="Q26" s="686"/>
      <c r="R26" s="686"/>
      <c r="S26" s="686"/>
      <c r="T26" s="686"/>
      <c r="U26" s="686"/>
      <c r="V26" s="687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hidden="1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79</v>
      </c>
      <c r="Q27" s="686"/>
      <c r="R27" s="686"/>
      <c r="S27" s="686"/>
      <c r="T27" s="686"/>
      <c r="U27" s="686"/>
      <c r="V27" s="687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hidden="1" customHeight="1" x14ac:dyDescent="0.25">
      <c r="A28" s="682" t="s">
        <v>81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79</v>
      </c>
      <c r="Q30" s="686"/>
      <c r="R30" s="686"/>
      <c r="S30" s="686"/>
      <c r="T30" s="686"/>
      <c r="U30" s="686"/>
      <c r="V30" s="687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hidden="1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79</v>
      </c>
      <c r="Q31" s="686"/>
      <c r="R31" s="686"/>
      <c r="S31" s="686"/>
      <c r="T31" s="686"/>
      <c r="U31" s="686"/>
      <c r="V31" s="687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hidden="1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hidden="1" customHeight="1" x14ac:dyDescent="0.25">
      <c r="A33" s="723" t="s">
        <v>88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hidden="1" customHeight="1" x14ac:dyDescent="0.25">
      <c r="A34" s="682" t="s">
        <v>89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68</v>
      </c>
      <c r="X35" s="665">
        <v>28</v>
      </c>
      <c r="Y35" s="666">
        <f>IFERROR(IF(X35="",0,CEILING((X35/$H35),1)*$H35),"")</f>
        <v>32.400000000000006</v>
      </c>
      <c r="Z35" s="36">
        <f>IFERROR(IF(Y35=0,"",ROUNDUP(Y35/H35,0)*0.01898),"")</f>
        <v>5.6940000000000004E-2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29.127777777777773</v>
      </c>
      <c r="BN35" s="64">
        <f>IFERROR(Y35*I35/H35,"0")</f>
        <v>33.705000000000005</v>
      </c>
      <c r="BO35" s="64">
        <f>IFERROR(1/J35*(X35/H35),"0")</f>
        <v>4.0509259259259259E-2</v>
      </c>
      <c r="BP35" s="64">
        <f>IFERROR(1/J35*(Y35/H35),"0")</f>
        <v>4.6875000000000007E-2</v>
      </c>
    </row>
    <row r="36" spans="1:68" ht="27" hidden="1" customHeight="1" x14ac:dyDescent="0.25">
      <c r="A36" s="54" t="s">
        <v>95</v>
      </c>
      <c r="B36" s="54" t="s">
        <v>96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10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9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68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9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79</v>
      </c>
      <c r="Q39" s="686"/>
      <c r="R39" s="686"/>
      <c r="S39" s="686"/>
      <c r="T39" s="686"/>
      <c r="U39" s="686"/>
      <c r="V39" s="687"/>
      <c r="W39" s="37" t="s">
        <v>80</v>
      </c>
      <c r="X39" s="667">
        <f>IFERROR(X35/H35,"0")+IFERROR(X36/H36,"0")+IFERROR(X37/H37,"0")+IFERROR(X38/H38,"0")</f>
        <v>2.5925925925925926</v>
      </c>
      <c r="Y39" s="667">
        <f>IFERROR(Y35/H35,"0")+IFERROR(Y36/H36,"0")+IFERROR(Y37/H37,"0")+IFERROR(Y38/H38,"0")</f>
        <v>3.0000000000000004</v>
      </c>
      <c r="Z39" s="667">
        <f>IFERROR(IF(Z35="",0,Z35),"0")+IFERROR(IF(Z36="",0,Z36),"0")+IFERROR(IF(Z37="",0,Z37),"0")+IFERROR(IF(Z38="",0,Z38),"0")</f>
        <v>5.6940000000000004E-2</v>
      </c>
      <c r="AA39" s="668"/>
      <c r="AB39" s="668"/>
      <c r="AC39" s="668"/>
    </row>
    <row r="40" spans="1:68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79</v>
      </c>
      <c r="Q40" s="686"/>
      <c r="R40" s="686"/>
      <c r="S40" s="686"/>
      <c r="T40" s="686"/>
      <c r="U40" s="686"/>
      <c r="V40" s="687"/>
      <c r="W40" s="37" t="s">
        <v>68</v>
      </c>
      <c r="X40" s="667">
        <f>IFERROR(SUM(X35:X38),"0")</f>
        <v>28</v>
      </c>
      <c r="Y40" s="667">
        <f>IFERROR(SUM(Y35:Y38),"0")</f>
        <v>32.400000000000006</v>
      </c>
      <c r="Z40" s="37"/>
      <c r="AA40" s="668"/>
      <c r="AB40" s="668"/>
      <c r="AC40" s="668"/>
    </row>
    <row r="41" spans="1:68" ht="14.25" hidden="1" customHeight="1" x14ac:dyDescent="0.25">
      <c r="A41" s="682" t="s">
        <v>63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hidden="1" customHeight="1" x14ac:dyDescent="0.25">
      <c r="A42" s="54" t="s">
        <v>104</v>
      </c>
      <c r="B42" s="54" t="s">
        <v>105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7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79</v>
      </c>
      <c r="Q43" s="686"/>
      <c r="R43" s="686"/>
      <c r="S43" s="686"/>
      <c r="T43" s="686"/>
      <c r="U43" s="686"/>
      <c r="V43" s="687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hidden="1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79</v>
      </c>
      <c r="Q44" s="686"/>
      <c r="R44" s="686"/>
      <c r="S44" s="686"/>
      <c r="T44" s="686"/>
      <c r="U44" s="686"/>
      <c r="V44" s="687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hidden="1" customHeight="1" x14ac:dyDescent="0.25">
      <c r="A45" s="723" t="s">
        <v>107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hidden="1" customHeight="1" x14ac:dyDescent="0.25">
      <c r="A46" s="682" t="s">
        <v>89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hidden="1" customHeight="1" x14ac:dyDescent="0.25">
      <c r="A47" s="54" t="s">
        <v>108</v>
      </c>
      <c r="B47" s="54" t="s">
        <v>109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7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hidden="1" customHeight="1" x14ac:dyDescent="0.25">
      <c r="A48" s="54" t="s">
        <v>111</v>
      </c>
      <c r="B48" s="54" t="s">
        <v>112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68</v>
      </c>
      <c r="X48" s="665">
        <v>0</v>
      </c>
      <c r="Y48" s="666">
        <f t="shared" si="0"/>
        <v>0</v>
      </c>
      <c r="Z48" s="36" t="str">
        <f>IFERROR(IF(Y48=0,"",ROUNDUP(Y48/H48,0)*0.01898),"")</f>
        <v/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0</v>
      </c>
      <c r="BN48" s="64">
        <f t="shared" si="2"/>
        <v>0</v>
      </c>
      <c r="BO48" s="64">
        <f t="shared" si="3"/>
        <v>0</v>
      </c>
      <c r="BP48" s="64">
        <f t="shared" si="4"/>
        <v>0</v>
      </c>
    </row>
    <row r="49" spans="1:68" ht="27" hidden="1" customHeight="1" x14ac:dyDescent="0.25">
      <c r="A49" s="54" t="s">
        <v>114</v>
      </c>
      <c r="B49" s="54" t="s">
        <v>115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10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7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hidden="1" customHeight="1" x14ac:dyDescent="0.25">
      <c r="A51" s="54" t="s">
        <v>120</v>
      </c>
      <c r="B51" s="54" t="s">
        <v>121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68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126</v>
      </c>
      <c r="B53" s="54" t="s">
        <v>127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68</v>
      </c>
      <c r="X53" s="665">
        <v>0</v>
      </c>
      <c r="Y53" s="666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idden="1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79</v>
      </c>
      <c r="Q54" s="686"/>
      <c r="R54" s="686"/>
      <c r="S54" s="686"/>
      <c r="T54" s="686"/>
      <c r="U54" s="686"/>
      <c r="V54" s="687"/>
      <c r="W54" s="37" t="s">
        <v>80</v>
      </c>
      <c r="X54" s="667">
        <f>IFERROR(X47/H47,"0")+IFERROR(X48/H48,"0")+IFERROR(X49/H49,"0")+IFERROR(X50/H50,"0")+IFERROR(X51/H51,"0")+IFERROR(X52/H52,"0")+IFERROR(X53/H53,"0")</f>
        <v>0</v>
      </c>
      <c r="Y54" s="667">
        <f>IFERROR(Y47/H47,"0")+IFERROR(Y48/H48,"0")+IFERROR(Y49/H49,"0")+IFERROR(Y50/H50,"0")+IFERROR(Y51/H51,"0")+IFERROR(Y52/H52,"0")+IFERROR(Y53/H53,"0")</f>
        <v>0</v>
      </c>
      <c r="Z54" s="667">
        <f>IFERROR(IF(Z47="",0,Z47),"0")+IFERROR(IF(Z48="",0,Z48),"0")+IFERROR(IF(Z49="",0,Z49),"0")+IFERROR(IF(Z50="",0,Z50),"0")+IFERROR(IF(Z51="",0,Z51),"0")+IFERROR(IF(Z52="",0,Z52),"0")+IFERROR(IF(Z53="",0,Z53),"0")</f>
        <v>0</v>
      </c>
      <c r="AA54" s="668"/>
      <c r="AB54" s="668"/>
      <c r="AC54" s="668"/>
    </row>
    <row r="55" spans="1:68" hidden="1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79</v>
      </c>
      <c r="Q55" s="686"/>
      <c r="R55" s="686"/>
      <c r="S55" s="686"/>
      <c r="T55" s="686"/>
      <c r="U55" s="686"/>
      <c r="V55" s="687"/>
      <c r="W55" s="37" t="s">
        <v>68</v>
      </c>
      <c r="X55" s="667">
        <f>IFERROR(SUM(X47:X53),"0")</f>
        <v>0</v>
      </c>
      <c r="Y55" s="667">
        <f>IFERROR(SUM(Y47:Y53),"0")</f>
        <v>0</v>
      </c>
      <c r="Z55" s="37"/>
      <c r="AA55" s="668"/>
      <c r="AB55" s="668"/>
      <c r="AC55" s="668"/>
    </row>
    <row r="56" spans="1:68" ht="14.25" hidden="1" customHeight="1" x14ac:dyDescent="0.25">
      <c r="A56" s="682" t="s">
        <v>128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hidden="1" customHeight="1" x14ac:dyDescent="0.25">
      <c r="A57" s="54" t="s">
        <v>129</v>
      </c>
      <c r="B57" s="54" t="s">
        <v>130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9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68</v>
      </c>
      <c r="X57" s="665">
        <v>0</v>
      </c>
      <c r="Y57" s="666">
        <f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132</v>
      </c>
      <c r="B58" s="54" t="s">
        <v>133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10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9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idden="1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79</v>
      </c>
      <c r="Q61" s="686"/>
      <c r="R61" s="686"/>
      <c r="S61" s="686"/>
      <c r="T61" s="686"/>
      <c r="U61" s="686"/>
      <c r="V61" s="687"/>
      <c r="W61" s="37" t="s">
        <v>80</v>
      </c>
      <c r="X61" s="667">
        <f>IFERROR(X57/H57,"0")+IFERROR(X58/H58,"0")+IFERROR(X59/H59,"0")+IFERROR(X60/H60,"0")</f>
        <v>0</v>
      </c>
      <c r="Y61" s="667">
        <f>IFERROR(Y57/H57,"0")+IFERROR(Y58/H58,"0")+IFERROR(Y59/H59,"0")+IFERROR(Y60/H60,"0")</f>
        <v>0</v>
      </c>
      <c r="Z61" s="667">
        <f>IFERROR(IF(Z57="",0,Z57),"0")+IFERROR(IF(Z58="",0,Z58),"0")+IFERROR(IF(Z59="",0,Z59),"0")+IFERROR(IF(Z60="",0,Z60),"0")</f>
        <v>0</v>
      </c>
      <c r="AA61" s="668"/>
      <c r="AB61" s="668"/>
      <c r="AC61" s="668"/>
    </row>
    <row r="62" spans="1:68" hidden="1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79</v>
      </c>
      <c r="Q62" s="686"/>
      <c r="R62" s="686"/>
      <c r="S62" s="686"/>
      <c r="T62" s="686"/>
      <c r="U62" s="686"/>
      <c r="V62" s="687"/>
      <c r="W62" s="37" t="s">
        <v>68</v>
      </c>
      <c r="X62" s="667">
        <f>IFERROR(SUM(X57:X60),"0")</f>
        <v>0</v>
      </c>
      <c r="Y62" s="667">
        <f>IFERROR(SUM(Y57:Y60),"0")</f>
        <v>0</v>
      </c>
      <c r="Z62" s="37"/>
      <c r="AA62" s="668"/>
      <c r="AB62" s="668"/>
      <c r="AC62" s="668"/>
    </row>
    <row r="63" spans="1:68" ht="14.25" hidden="1" customHeight="1" x14ac:dyDescent="0.25">
      <c r="A63" s="682" t="s">
        <v>139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hidden="1" customHeight="1" x14ac:dyDescent="0.25">
      <c r="A64" s="54" t="s">
        <v>140</v>
      </c>
      <c r="B64" s="54" t="s">
        <v>141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9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144</v>
      </c>
      <c r="B65" s="54" t="s">
        <v>145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68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147</v>
      </c>
      <c r="B66" s="54" t="s">
        <v>148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68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idden="1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79</v>
      </c>
      <c r="Q67" s="686"/>
      <c r="R67" s="686"/>
      <c r="S67" s="686"/>
      <c r="T67" s="686"/>
      <c r="U67" s="686"/>
      <c r="V67" s="687"/>
      <c r="W67" s="37" t="s">
        <v>80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hidden="1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79</v>
      </c>
      <c r="Q68" s="686"/>
      <c r="R68" s="686"/>
      <c r="S68" s="686"/>
      <c r="T68" s="686"/>
      <c r="U68" s="686"/>
      <c r="V68" s="687"/>
      <c r="W68" s="37" t="s">
        <v>68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hidden="1" customHeight="1" x14ac:dyDescent="0.25">
      <c r="A69" s="682" t="s">
        <v>63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hidden="1" customHeight="1" x14ac:dyDescent="0.25">
      <c r="A70" s="54" t="s">
        <v>150</v>
      </c>
      <c r="B70" s="54" t="s">
        <v>151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10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hidden="1" customHeight="1" x14ac:dyDescent="0.25">
      <c r="A71" s="54" t="s">
        <v>153</v>
      </c>
      <c r="B71" s="54" t="s">
        <v>154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68</v>
      </c>
      <c r="X71" s="665">
        <v>0</v>
      </c>
      <c r="Y71" s="666">
        <f t="shared" si="5"/>
        <v>0</v>
      </c>
      <c r="Z71" s="36" t="str">
        <f>IFERROR(IF(Y71=0,"",ROUNDUP(Y71/H71,0)*0.01898),"")</f>
        <v/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t="37.5" hidden="1" customHeight="1" x14ac:dyDescent="0.25">
      <c r="A72" s="54" t="s">
        <v>156</v>
      </c>
      <c r="B72" s="54" t="s">
        <v>157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68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hidden="1" customHeight="1" x14ac:dyDescent="0.25">
      <c r="A73" s="54" t="s">
        <v>159</v>
      </c>
      <c r="B73" s="54" t="s">
        <v>160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hidden="1" customHeight="1" x14ac:dyDescent="0.25">
      <c r="A75" s="54" t="s">
        <v>163</v>
      </c>
      <c r="B75" s="54" t="s">
        <v>164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10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idden="1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79</v>
      </c>
      <c r="Q76" s="686"/>
      <c r="R76" s="686"/>
      <c r="S76" s="686"/>
      <c r="T76" s="686"/>
      <c r="U76" s="686"/>
      <c r="V76" s="687"/>
      <c r="W76" s="37" t="s">
        <v>80</v>
      </c>
      <c r="X76" s="667">
        <f>IFERROR(X70/H70,"0")+IFERROR(X71/H71,"0")+IFERROR(X72/H72,"0")+IFERROR(X73/H73,"0")+IFERROR(X74/H74,"0")+IFERROR(X75/H75,"0")</f>
        <v>0</v>
      </c>
      <c r="Y76" s="667">
        <f>IFERROR(Y70/H70,"0")+IFERROR(Y71/H71,"0")+IFERROR(Y72/H72,"0")+IFERROR(Y73/H73,"0")+IFERROR(Y74/H74,"0")+IFERROR(Y75/H75,"0")</f>
        <v>0</v>
      </c>
      <c r="Z76" s="667">
        <f>IFERROR(IF(Z70="",0,Z70),"0")+IFERROR(IF(Z71="",0,Z71),"0")+IFERROR(IF(Z72="",0,Z72),"0")+IFERROR(IF(Z73="",0,Z73),"0")+IFERROR(IF(Z74="",0,Z74),"0")+IFERROR(IF(Z75="",0,Z75),"0")</f>
        <v>0</v>
      </c>
      <c r="AA76" s="668"/>
      <c r="AB76" s="668"/>
      <c r="AC76" s="668"/>
    </row>
    <row r="77" spans="1:68" hidden="1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79</v>
      </c>
      <c r="Q77" s="686"/>
      <c r="R77" s="686"/>
      <c r="S77" s="686"/>
      <c r="T77" s="686"/>
      <c r="U77" s="686"/>
      <c r="V77" s="687"/>
      <c r="W77" s="37" t="s">
        <v>68</v>
      </c>
      <c r="X77" s="667">
        <f>IFERROR(SUM(X70:X75),"0")</f>
        <v>0</v>
      </c>
      <c r="Y77" s="667">
        <f>IFERROR(SUM(Y70:Y75),"0")</f>
        <v>0</v>
      </c>
      <c r="Z77" s="37"/>
      <c r="AA77" s="668"/>
      <c r="AB77" s="668"/>
      <c r="AC77" s="668"/>
    </row>
    <row r="78" spans="1:68" ht="14.25" hidden="1" customHeight="1" x14ac:dyDescent="0.25">
      <c r="A78" s="682" t="s">
        <v>165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hidden="1" customHeight="1" x14ac:dyDescent="0.25">
      <c r="A79" s="54" t="s">
        <v>166</v>
      </c>
      <c r="B79" s="54" t="s">
        <v>167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hidden="1" customHeight="1" x14ac:dyDescent="0.25">
      <c r="A80" s="54" t="s">
        <v>166</v>
      </c>
      <c r="B80" s="54" t="s">
        <v>169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68</v>
      </c>
      <c r="X80" s="665">
        <v>0</v>
      </c>
      <c r="Y80" s="66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79</v>
      </c>
      <c r="Q82" s="686"/>
      <c r="R82" s="686"/>
      <c r="S82" s="686"/>
      <c r="T82" s="686"/>
      <c r="U82" s="686"/>
      <c r="V82" s="687"/>
      <c r="W82" s="37" t="s">
        <v>80</v>
      </c>
      <c r="X82" s="667">
        <f>IFERROR(X79/H79,"0")+IFERROR(X80/H80,"0")+IFERROR(X81/H81,"0")</f>
        <v>0</v>
      </c>
      <c r="Y82" s="667">
        <f>IFERROR(Y79/H79,"0")+IFERROR(Y80/H80,"0")+IFERROR(Y81/H81,"0")</f>
        <v>0</v>
      </c>
      <c r="Z82" s="667">
        <f>IFERROR(IF(Z79="",0,Z79),"0")+IFERROR(IF(Z80="",0,Z80),"0")+IFERROR(IF(Z81="",0,Z81),"0")</f>
        <v>0</v>
      </c>
      <c r="AA82" s="668"/>
      <c r="AB82" s="668"/>
      <c r="AC82" s="668"/>
    </row>
    <row r="83" spans="1:68" hidden="1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79</v>
      </c>
      <c r="Q83" s="686"/>
      <c r="R83" s="686"/>
      <c r="S83" s="686"/>
      <c r="T83" s="686"/>
      <c r="U83" s="686"/>
      <c r="V83" s="687"/>
      <c r="W83" s="37" t="s">
        <v>68</v>
      </c>
      <c r="X83" s="667">
        <f>IFERROR(SUM(X79:X81),"0")</f>
        <v>0</v>
      </c>
      <c r="Y83" s="667">
        <f>IFERROR(SUM(Y79:Y81),"0")</f>
        <v>0</v>
      </c>
      <c r="Z83" s="37"/>
      <c r="AA83" s="668"/>
      <c r="AB83" s="668"/>
      <c r="AC83" s="668"/>
    </row>
    <row r="84" spans="1:68" ht="16.5" hidden="1" customHeight="1" x14ac:dyDescent="0.25">
      <c r="A84" s="723" t="s">
        <v>173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hidden="1" customHeight="1" x14ac:dyDescent="0.25">
      <c r="A85" s="682" t="s">
        <v>89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68</v>
      </c>
      <c r="X86" s="665">
        <v>0</v>
      </c>
      <c r="Y86" s="66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177</v>
      </c>
      <c r="B87" s="54" t="s">
        <v>178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8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68</v>
      </c>
      <c r="X88" s="665">
        <v>0</v>
      </c>
      <c r="Y88" s="66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79</v>
      </c>
      <c r="Q89" s="686"/>
      <c r="R89" s="686"/>
      <c r="S89" s="686"/>
      <c r="T89" s="686"/>
      <c r="U89" s="686"/>
      <c r="V89" s="687"/>
      <c r="W89" s="37" t="s">
        <v>80</v>
      </c>
      <c r="X89" s="667">
        <f>IFERROR(X86/H86,"0")+IFERROR(X87/H87,"0")+IFERROR(X88/H88,"0")</f>
        <v>0</v>
      </c>
      <c r="Y89" s="667">
        <f>IFERROR(Y86/H86,"0")+IFERROR(Y87/H87,"0")+IFERROR(Y88/H88,"0")</f>
        <v>0</v>
      </c>
      <c r="Z89" s="667">
        <f>IFERROR(IF(Z86="",0,Z86),"0")+IFERROR(IF(Z87="",0,Z87),"0")+IFERROR(IF(Z88="",0,Z88),"0")</f>
        <v>0</v>
      </c>
      <c r="AA89" s="668"/>
      <c r="AB89" s="668"/>
      <c r="AC89" s="668"/>
    </row>
    <row r="90" spans="1:68" hidden="1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79</v>
      </c>
      <c r="Q90" s="686"/>
      <c r="R90" s="686"/>
      <c r="S90" s="686"/>
      <c r="T90" s="686"/>
      <c r="U90" s="686"/>
      <c r="V90" s="687"/>
      <c r="W90" s="37" t="s">
        <v>68</v>
      </c>
      <c r="X90" s="667">
        <f>IFERROR(SUM(X86:X88),"0")</f>
        <v>0</v>
      </c>
      <c r="Y90" s="667">
        <f>IFERROR(SUM(Y86:Y88),"0")</f>
        <v>0</v>
      </c>
      <c r="Z90" s="37"/>
      <c r="AA90" s="668"/>
      <c r="AB90" s="668"/>
      <c r="AC90" s="668"/>
    </row>
    <row r="91" spans="1:68" ht="14.25" hidden="1" customHeight="1" x14ac:dyDescent="0.25">
      <c r="A91" s="682" t="s">
        <v>63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16.5" hidden="1" customHeight="1" x14ac:dyDescent="0.25">
      <c r="A92" s="54" t="s">
        <v>182</v>
      </c>
      <c r="B92" s="54" t="s">
        <v>183</v>
      </c>
      <c r="C92" s="31">
        <v>4301051712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734" t="s">
        <v>184</v>
      </c>
      <c r="Q92" s="672"/>
      <c r="R92" s="672"/>
      <c r="S92" s="672"/>
      <c r="T92" s="673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hidden="1" customHeight="1" x14ac:dyDescent="0.25">
      <c r="A93" s="54" t="s">
        <v>182</v>
      </c>
      <c r="B93" s="54" t="s">
        <v>186</v>
      </c>
      <c r="C93" s="31">
        <v>4301051437</v>
      </c>
      <c r="D93" s="669">
        <v>4607091386967</v>
      </c>
      <c r="E93" s="670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9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2"/>
      <c r="R93" s="672"/>
      <c r="S93" s="672"/>
      <c r="T93" s="673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hidden="1" customHeight="1" x14ac:dyDescent="0.25">
      <c r="A94" s="54" t="s">
        <v>182</v>
      </c>
      <c r="B94" s="54" t="s">
        <v>188</v>
      </c>
      <c r="C94" s="31">
        <v>4301051546</v>
      </c>
      <c r="D94" s="669">
        <v>4607091386967</v>
      </c>
      <c r="E94" s="670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74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2"/>
      <c r="R94" s="672"/>
      <c r="S94" s="672"/>
      <c r="T94" s="673"/>
      <c r="U94" s="34"/>
      <c r="V94" s="34"/>
      <c r="W94" s="35" t="s">
        <v>68</v>
      </c>
      <c r="X94" s="665">
        <v>0</v>
      </c>
      <c r="Y94" s="666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753" t="s">
        <v>191</v>
      </c>
      <c r="Q95" s="672"/>
      <c r="R95" s="672"/>
      <c r="S95" s="672"/>
      <c r="T95" s="673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902" t="s">
        <v>195</v>
      </c>
      <c r="Q96" s="672"/>
      <c r="R96" s="672"/>
      <c r="S96" s="672"/>
      <c r="T96" s="673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hidden="1" customHeight="1" x14ac:dyDescent="0.25">
      <c r="A97" s="54" t="s">
        <v>193</v>
      </c>
      <c r="B97" s="54" t="s">
        <v>196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714" t="s">
        <v>197</v>
      </c>
      <c r="Q97" s="672"/>
      <c r="R97" s="672"/>
      <c r="S97" s="672"/>
      <c r="T97" s="673"/>
      <c r="U97" s="34"/>
      <c r="V97" s="34"/>
      <c r="W97" s="35" t="s">
        <v>68</v>
      </c>
      <c r="X97" s="665">
        <v>0</v>
      </c>
      <c r="Y97" s="666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69">
        <v>4680115880214</v>
      </c>
      <c r="E99" s="670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71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72"/>
      <c r="R99" s="672"/>
      <c r="S99" s="672"/>
      <c r="T99" s="673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201</v>
      </c>
      <c r="B100" s="54" t="s">
        <v>203</v>
      </c>
      <c r="C100" s="31">
        <v>4301051439</v>
      </c>
      <c r="D100" s="669">
        <v>4680115880214</v>
      </c>
      <c r="E100" s="670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7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2"/>
      <c r="R100" s="672"/>
      <c r="S100" s="672"/>
      <c r="T100" s="673"/>
      <c r="U100" s="34"/>
      <c r="V100" s="34"/>
      <c r="W100" s="35" t="s">
        <v>68</v>
      </c>
      <c r="X100" s="665">
        <v>14</v>
      </c>
      <c r="Y100" s="666">
        <f t="shared" si="10"/>
        <v>16.200000000000003</v>
      </c>
      <c r="Z100" s="36">
        <f>IFERROR(IF(Y100=0,"",ROUNDUP(Y100/H100,0)*0.00902),"")</f>
        <v>5.4120000000000001E-2</v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15.493333333333332</v>
      </c>
      <c r="BN100" s="64">
        <f t="shared" si="12"/>
        <v>17.928000000000001</v>
      </c>
      <c r="BO100" s="64">
        <f t="shared" si="13"/>
        <v>3.9281705948372617E-2</v>
      </c>
      <c r="BP100" s="64">
        <f t="shared" si="14"/>
        <v>4.5454545454545463E-2</v>
      </c>
    </row>
    <row r="101" spans="1:68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79</v>
      </c>
      <c r="Q101" s="686"/>
      <c r="R101" s="686"/>
      <c r="S101" s="686"/>
      <c r="T101" s="686"/>
      <c r="U101" s="686"/>
      <c r="V101" s="687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5.1851851851851851</v>
      </c>
      <c r="Y101" s="667">
        <f>IFERROR(Y92/H92,"0")+IFERROR(Y93/H93,"0")+IFERROR(Y94/H94,"0")+IFERROR(Y95/H95,"0")+IFERROR(Y96/H96,"0")+IFERROR(Y97/H97,"0")+IFERROR(Y98/H98,"0")+IFERROR(Y99/H99,"0")+IFERROR(Y100/H100,"0")</f>
        <v>6.0000000000000009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5.4120000000000001E-2</v>
      </c>
      <c r="AA101" s="668"/>
      <c r="AB101" s="668"/>
      <c r="AC101" s="668"/>
    </row>
    <row r="102" spans="1:68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79</v>
      </c>
      <c r="Q102" s="686"/>
      <c r="R102" s="686"/>
      <c r="S102" s="686"/>
      <c r="T102" s="686"/>
      <c r="U102" s="686"/>
      <c r="V102" s="687"/>
      <c r="W102" s="37" t="s">
        <v>68</v>
      </c>
      <c r="X102" s="667">
        <f>IFERROR(SUM(X92:X100),"0")</f>
        <v>14</v>
      </c>
      <c r="Y102" s="667">
        <f>IFERROR(SUM(Y92:Y100),"0")</f>
        <v>16.200000000000003</v>
      </c>
      <c r="Z102" s="37"/>
      <c r="AA102" s="668"/>
      <c r="AB102" s="668"/>
      <c r="AC102" s="668"/>
    </row>
    <row r="103" spans="1:68" ht="16.5" hidden="1" customHeight="1" x14ac:dyDescent="0.25">
      <c r="A103" s="723" t="s">
        <v>204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hidden="1" customHeight="1" x14ac:dyDescent="0.25">
      <c r="A104" s="682" t="s">
        <v>89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10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68</v>
      </c>
      <c r="X105" s="665">
        <v>36</v>
      </c>
      <c r="Y105" s="666">
        <f>IFERROR(IF(X105="",0,CEILING((X105/$H105),1)*$H105),"")</f>
        <v>43.2</v>
      </c>
      <c r="Z105" s="36">
        <f>IFERROR(IF(Y105=0,"",ROUNDUP(Y105/H105,0)*0.01898),"")</f>
        <v>7.5920000000000001E-2</v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37.449999999999996</v>
      </c>
      <c r="BN105" s="64">
        <f>IFERROR(Y105*I105/H105,"0")</f>
        <v>44.94</v>
      </c>
      <c r="BO105" s="64">
        <f>IFERROR(1/J105*(X105/H105),"0")</f>
        <v>5.2083333333333329E-2</v>
      </c>
      <c r="BP105" s="64">
        <f>IFERROR(1/J105*(Y105/H105),"0")</f>
        <v>6.25E-2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9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10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68</v>
      </c>
      <c r="X107" s="665">
        <v>0</v>
      </c>
      <c r="Y107" s="66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9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79</v>
      </c>
      <c r="Q109" s="686"/>
      <c r="R109" s="686"/>
      <c r="S109" s="686"/>
      <c r="T109" s="686"/>
      <c r="U109" s="686"/>
      <c r="V109" s="687"/>
      <c r="W109" s="37" t="s">
        <v>80</v>
      </c>
      <c r="X109" s="667">
        <f>IFERROR(X105/H105,"0")+IFERROR(X106/H106,"0")+IFERROR(X107/H107,"0")+IFERROR(X108/H108,"0")</f>
        <v>3.333333333333333</v>
      </c>
      <c r="Y109" s="667">
        <f>IFERROR(Y105/H105,"0")+IFERROR(Y106/H106,"0")+IFERROR(Y107/H107,"0")+IFERROR(Y108/H108,"0")</f>
        <v>4</v>
      </c>
      <c r="Z109" s="667">
        <f>IFERROR(IF(Z105="",0,Z105),"0")+IFERROR(IF(Z106="",0,Z106),"0")+IFERROR(IF(Z107="",0,Z107),"0")+IFERROR(IF(Z108="",0,Z108),"0")</f>
        <v>7.5920000000000001E-2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79</v>
      </c>
      <c r="Q110" s="686"/>
      <c r="R110" s="686"/>
      <c r="S110" s="686"/>
      <c r="T110" s="686"/>
      <c r="U110" s="686"/>
      <c r="V110" s="687"/>
      <c r="W110" s="37" t="s">
        <v>68</v>
      </c>
      <c r="X110" s="667">
        <f>IFERROR(SUM(X105:X108),"0")</f>
        <v>36</v>
      </c>
      <c r="Y110" s="667">
        <f>IFERROR(SUM(Y105:Y108),"0")</f>
        <v>43.2</v>
      </c>
      <c r="Z110" s="37"/>
      <c r="AA110" s="668"/>
      <c r="AB110" s="668"/>
      <c r="AC110" s="668"/>
    </row>
    <row r="111" spans="1:68" ht="14.25" hidden="1" customHeight="1" x14ac:dyDescent="0.25">
      <c r="A111" s="682" t="s">
        <v>128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68</v>
      </c>
      <c r="X112" s="665">
        <v>9</v>
      </c>
      <c r="Y112" s="666">
        <f>IFERROR(IF(X112="",0,CEILING((X112/$H112),1)*$H112),"")</f>
        <v>10.8</v>
      </c>
      <c r="Z112" s="36">
        <f>IFERROR(IF(Y112=0,"",ROUNDUP(Y112/H112,0)*0.01898),"")</f>
        <v>1.898E-2</v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9.3624999999999989</v>
      </c>
      <c r="BN112" s="64">
        <f>IFERROR(Y112*I112/H112,"0")</f>
        <v>11.234999999999999</v>
      </c>
      <c r="BO112" s="64">
        <f>IFERROR(1/J112*(X112/H112),"0")</f>
        <v>1.3020833333333332E-2</v>
      </c>
      <c r="BP112" s="64">
        <f>IFERROR(1/J112*(Y112/H112),"0")</f>
        <v>1.5625E-2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68</v>
      </c>
      <c r="X114" s="665">
        <v>0</v>
      </c>
      <c r="Y114" s="66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79</v>
      </c>
      <c r="Q115" s="686"/>
      <c r="R115" s="686"/>
      <c r="S115" s="686"/>
      <c r="T115" s="686"/>
      <c r="U115" s="686"/>
      <c r="V115" s="687"/>
      <c r="W115" s="37" t="s">
        <v>80</v>
      </c>
      <c r="X115" s="667">
        <f>IFERROR(X112/H112,"0")+IFERROR(X113/H113,"0")+IFERROR(X114/H114,"0")</f>
        <v>0.83333333333333326</v>
      </c>
      <c r="Y115" s="667">
        <f>IFERROR(Y112/H112,"0")+IFERROR(Y113/H113,"0")+IFERROR(Y114/H114,"0")</f>
        <v>1</v>
      </c>
      <c r="Z115" s="667">
        <f>IFERROR(IF(Z112="",0,Z112),"0")+IFERROR(IF(Z113="",0,Z113),"0")+IFERROR(IF(Z114="",0,Z114),"0")</f>
        <v>1.898E-2</v>
      </c>
      <c r="AA115" s="668"/>
      <c r="AB115" s="668"/>
      <c r="AC115" s="668"/>
    </row>
    <row r="116" spans="1:68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79</v>
      </c>
      <c r="Q116" s="686"/>
      <c r="R116" s="686"/>
      <c r="S116" s="686"/>
      <c r="T116" s="686"/>
      <c r="U116" s="686"/>
      <c r="V116" s="687"/>
      <c r="W116" s="37" t="s">
        <v>68</v>
      </c>
      <c r="X116" s="667">
        <f>IFERROR(SUM(X112:X114),"0")</f>
        <v>9</v>
      </c>
      <c r="Y116" s="667">
        <f>IFERROR(SUM(Y112:Y114),"0")</f>
        <v>10.8</v>
      </c>
      <c r="Z116" s="37"/>
      <c r="AA116" s="668"/>
      <c r="AB116" s="668"/>
      <c r="AC116" s="668"/>
    </row>
    <row r="117" spans="1:68" ht="14.25" hidden="1" customHeight="1" x14ac:dyDescent="0.25">
      <c r="A117" s="682" t="s">
        <v>63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809" t="s">
        <v>223</v>
      </c>
      <c r="Q118" s="672"/>
      <c r="R118" s="672"/>
      <c r="S118" s="672"/>
      <c r="T118" s="673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hidden="1" customHeight="1" x14ac:dyDescent="0.25">
      <c r="A119" s="54" t="s">
        <v>221</v>
      </c>
      <c r="B119" s="54" t="s">
        <v>225</v>
      </c>
      <c r="C119" s="31">
        <v>4301051625</v>
      </c>
      <c r="D119" s="669">
        <v>4607091385168</v>
      </c>
      <c r="E119" s="670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82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72"/>
      <c r="R119" s="672"/>
      <c r="S119" s="672"/>
      <c r="T119" s="673"/>
      <c r="U119" s="34"/>
      <c r="V119" s="34"/>
      <c r="W119" s="35" t="s">
        <v>68</v>
      </c>
      <c r="X119" s="665">
        <v>0</v>
      </c>
      <c r="Y119" s="666">
        <f t="shared" si="15"/>
        <v>0</v>
      </c>
      <c r="Z119" s="36" t="str">
        <f>IFERROR(IF(Y119=0,"",ROUNDUP(Y119/H119,0)*0.01898),"")</f>
        <v/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0</v>
      </c>
      <c r="BN119" s="64">
        <f t="shared" si="17"/>
        <v>0</v>
      </c>
      <c r="BO119" s="64">
        <f t="shared" si="18"/>
        <v>0</v>
      </c>
      <c r="BP119" s="64">
        <f t="shared" si="19"/>
        <v>0</v>
      </c>
    </row>
    <row r="120" spans="1:68" ht="37.5" hidden="1" customHeight="1" x14ac:dyDescent="0.25">
      <c r="A120" s="54" t="s">
        <v>221</v>
      </c>
      <c r="B120" s="54" t="s">
        <v>227</v>
      </c>
      <c r="C120" s="31">
        <v>4301051360</v>
      </c>
      <c r="D120" s="669">
        <v>4607091385168</v>
      </c>
      <c r="E120" s="670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7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72"/>
      <c r="R120" s="672"/>
      <c r="S120" s="672"/>
      <c r="T120" s="673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989" t="s">
        <v>231</v>
      </c>
      <c r="Q121" s="672"/>
      <c r="R121" s="672"/>
      <c r="S121" s="672"/>
      <c r="T121" s="673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232</v>
      </c>
      <c r="C122" s="31">
        <v>4301051362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7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2"/>
      <c r="R122" s="672"/>
      <c r="S122" s="672"/>
      <c r="T122" s="673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973" t="s">
        <v>235</v>
      </c>
      <c r="Q123" s="672"/>
      <c r="R123" s="672"/>
      <c r="S123" s="672"/>
      <c r="T123" s="673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4301051358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2"/>
      <c r="R124" s="672"/>
      <c r="S124" s="672"/>
      <c r="T124" s="673"/>
      <c r="U124" s="34"/>
      <c r="V124" s="34"/>
      <c r="W124" s="35" t="s">
        <v>68</v>
      </c>
      <c r="X124" s="665">
        <v>0</v>
      </c>
      <c r="Y124" s="666">
        <f t="shared" si="15"/>
        <v>0</v>
      </c>
      <c r="Z124" s="36" t="str">
        <f t="shared" si="20"/>
        <v/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240</v>
      </c>
      <c r="B126" s="54" t="s">
        <v>241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10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idden="1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79</v>
      </c>
      <c r="Q127" s="686"/>
      <c r="R127" s="686"/>
      <c r="S127" s="686"/>
      <c r="T127" s="686"/>
      <c r="U127" s="686"/>
      <c r="V127" s="687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0</v>
      </c>
      <c r="Y127" s="667">
        <f>IFERROR(Y118/H118,"0")+IFERROR(Y119/H119,"0")+IFERROR(Y120/H120,"0")+IFERROR(Y121/H121,"0")+IFERROR(Y122/H122,"0")+IFERROR(Y123/H123,"0")+IFERROR(Y124/H124,"0")+IFERROR(Y125/H125,"0")+IFERROR(Y126/H126,"0")</f>
        <v>0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</v>
      </c>
      <c r="AA127" s="668"/>
      <c r="AB127" s="668"/>
      <c r="AC127" s="668"/>
    </row>
    <row r="128" spans="1:68" hidden="1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79</v>
      </c>
      <c r="Q128" s="686"/>
      <c r="R128" s="686"/>
      <c r="S128" s="686"/>
      <c r="T128" s="686"/>
      <c r="U128" s="686"/>
      <c r="V128" s="687"/>
      <c r="W128" s="37" t="s">
        <v>68</v>
      </c>
      <c r="X128" s="667">
        <f>IFERROR(SUM(X118:X126),"0")</f>
        <v>0</v>
      </c>
      <c r="Y128" s="667">
        <f>IFERROR(SUM(Y118:Y126),"0")</f>
        <v>0</v>
      </c>
      <c r="Z128" s="37"/>
      <c r="AA128" s="668"/>
      <c r="AB128" s="668"/>
      <c r="AC128" s="668"/>
    </row>
    <row r="129" spans="1:68" ht="14.25" hidden="1" customHeight="1" x14ac:dyDescent="0.25">
      <c r="A129" s="682" t="s">
        <v>165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hidden="1" customHeight="1" x14ac:dyDescent="0.25">
      <c r="A130" s="54" t="s">
        <v>243</v>
      </c>
      <c r="B130" s="54" t="s">
        <v>244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9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7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79</v>
      </c>
      <c r="Q132" s="686"/>
      <c r="R132" s="686"/>
      <c r="S132" s="686"/>
      <c r="T132" s="686"/>
      <c r="U132" s="686"/>
      <c r="V132" s="687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hidden="1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79</v>
      </c>
      <c r="Q133" s="686"/>
      <c r="R133" s="686"/>
      <c r="S133" s="686"/>
      <c r="T133" s="686"/>
      <c r="U133" s="686"/>
      <c r="V133" s="687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hidden="1" customHeight="1" x14ac:dyDescent="0.25">
      <c r="A134" s="723" t="s">
        <v>249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hidden="1" customHeight="1" x14ac:dyDescent="0.25">
      <c r="A135" s="682" t="s">
        <v>89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hidden="1" customHeight="1" x14ac:dyDescent="0.25">
      <c r="A136" s="54" t="s">
        <v>250</v>
      </c>
      <c r="B136" s="54" t="s">
        <v>251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10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250</v>
      </c>
      <c r="B137" s="54" t="s">
        <v>253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3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79</v>
      </c>
      <c r="Q138" s="686"/>
      <c r="R138" s="686"/>
      <c r="S138" s="686"/>
      <c r="T138" s="686"/>
      <c r="U138" s="686"/>
      <c r="V138" s="687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hidden="1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79</v>
      </c>
      <c r="Q139" s="686"/>
      <c r="R139" s="686"/>
      <c r="S139" s="686"/>
      <c r="T139" s="686"/>
      <c r="U139" s="686"/>
      <c r="V139" s="687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hidden="1" customHeight="1" x14ac:dyDescent="0.25">
      <c r="A140" s="682" t="s">
        <v>139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hidden="1" customHeight="1" x14ac:dyDescent="0.25">
      <c r="A141" s="54" t="s">
        <v>254</v>
      </c>
      <c r="B141" s="54" t="s">
        <v>255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254</v>
      </c>
      <c r="B142" s="54" t="s">
        <v>257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79</v>
      </c>
      <c r="Q143" s="686"/>
      <c r="R143" s="686"/>
      <c r="S143" s="686"/>
      <c r="T143" s="686"/>
      <c r="U143" s="686"/>
      <c r="V143" s="687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hidden="1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79</v>
      </c>
      <c r="Q144" s="686"/>
      <c r="R144" s="686"/>
      <c r="S144" s="686"/>
      <c r="T144" s="686"/>
      <c r="U144" s="686"/>
      <c r="V144" s="687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hidden="1" customHeight="1" x14ac:dyDescent="0.25">
      <c r="A145" s="682" t="s">
        <v>63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hidden="1" customHeight="1" x14ac:dyDescent="0.25">
      <c r="A146" s="54" t="s">
        <v>258</v>
      </c>
      <c r="B146" s="54" t="s">
        <v>259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10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258</v>
      </c>
      <c r="B147" s="54" t="s">
        <v>260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79</v>
      </c>
      <c r="Q148" s="686"/>
      <c r="R148" s="686"/>
      <c r="S148" s="686"/>
      <c r="T148" s="686"/>
      <c r="U148" s="686"/>
      <c r="V148" s="687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hidden="1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79</v>
      </c>
      <c r="Q149" s="686"/>
      <c r="R149" s="686"/>
      <c r="S149" s="686"/>
      <c r="T149" s="686"/>
      <c r="U149" s="686"/>
      <c r="V149" s="687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hidden="1" customHeight="1" x14ac:dyDescent="0.25">
      <c r="A150" s="723" t="s">
        <v>87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hidden="1" customHeight="1" x14ac:dyDescent="0.25">
      <c r="A151" s="682" t="s">
        <v>89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hidden="1" customHeight="1" x14ac:dyDescent="0.25">
      <c r="A152" s="54" t="s">
        <v>261</v>
      </c>
      <c r="B152" s="54" t="s">
        <v>262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79</v>
      </c>
      <c r="Q153" s="686"/>
      <c r="R153" s="686"/>
      <c r="S153" s="686"/>
      <c r="T153" s="686"/>
      <c r="U153" s="686"/>
      <c r="V153" s="687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hidden="1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79</v>
      </c>
      <c r="Q154" s="686"/>
      <c r="R154" s="686"/>
      <c r="S154" s="686"/>
      <c r="T154" s="686"/>
      <c r="U154" s="686"/>
      <c r="V154" s="687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hidden="1" customHeight="1" x14ac:dyDescent="0.25">
      <c r="A155" s="682" t="s">
        <v>139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hidden="1" customHeight="1" x14ac:dyDescent="0.25">
      <c r="A156" s="54" t="s">
        <v>264</v>
      </c>
      <c r="B156" s="54" t="s">
        <v>265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9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9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270</v>
      </c>
      <c r="B158" s="54" t="s">
        <v>271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79</v>
      </c>
      <c r="Q160" s="686"/>
      <c r="R160" s="686"/>
      <c r="S160" s="686"/>
      <c r="T160" s="686"/>
      <c r="U160" s="686"/>
      <c r="V160" s="687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hidden="1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79</v>
      </c>
      <c r="Q161" s="686"/>
      <c r="R161" s="686"/>
      <c r="S161" s="686"/>
      <c r="T161" s="686"/>
      <c r="U161" s="686"/>
      <c r="V161" s="687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hidden="1" customHeight="1" x14ac:dyDescent="0.25">
      <c r="A162" s="682" t="s">
        <v>63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hidden="1" customHeight="1" x14ac:dyDescent="0.25">
      <c r="A163" s="54" t="s">
        <v>275</v>
      </c>
      <c r="B163" s="54" t="s">
        <v>276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278</v>
      </c>
      <c r="B164" s="54" t="s">
        <v>279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9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79</v>
      </c>
      <c r="Q165" s="686"/>
      <c r="R165" s="686"/>
      <c r="S165" s="686"/>
      <c r="T165" s="686"/>
      <c r="U165" s="686"/>
      <c r="V165" s="687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hidden="1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79</v>
      </c>
      <c r="Q166" s="686"/>
      <c r="R166" s="686"/>
      <c r="S166" s="686"/>
      <c r="T166" s="686"/>
      <c r="U166" s="686"/>
      <c r="V166" s="687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hidden="1" customHeight="1" x14ac:dyDescent="0.2">
      <c r="A167" s="802" t="s">
        <v>281</v>
      </c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3"/>
      <c r="P167" s="803"/>
      <c r="Q167" s="803"/>
      <c r="R167" s="803"/>
      <c r="S167" s="803"/>
      <c r="T167" s="803"/>
      <c r="U167" s="803"/>
      <c r="V167" s="803"/>
      <c r="W167" s="803"/>
      <c r="X167" s="803"/>
      <c r="Y167" s="803"/>
      <c r="Z167" s="803"/>
      <c r="AA167" s="48"/>
      <c r="AB167" s="48"/>
      <c r="AC167" s="48"/>
    </row>
    <row r="168" spans="1:68" ht="16.5" hidden="1" customHeight="1" x14ac:dyDescent="0.25">
      <c r="A168" s="723" t="s">
        <v>282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hidden="1" customHeight="1" x14ac:dyDescent="0.25">
      <c r="A169" s="682" t="s">
        <v>128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customHeight="1" x14ac:dyDescent="0.25">
      <c r="A170" s="54" t="s">
        <v>283</v>
      </c>
      <c r="B170" s="54" t="s">
        <v>284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68</v>
      </c>
      <c r="X170" s="665">
        <v>5</v>
      </c>
      <c r="Y170" s="666">
        <f>IFERROR(IF(X170="",0,CEILING((X170/$H170),1)*$H170),"")</f>
        <v>5.9399999999999995</v>
      </c>
      <c r="Z170" s="36">
        <f>IFERROR(IF(Y170=0,"",ROUNDUP(Y170/H170,0)*0.00502),"")</f>
        <v>1.506E-2</v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5.2525252525252526</v>
      </c>
      <c r="BN170" s="64">
        <f>IFERROR(Y170*I170/H170,"0")</f>
        <v>6.24</v>
      </c>
      <c r="BO170" s="64">
        <f>IFERROR(1/J170*(X170/H170),"0")</f>
        <v>1.0791677458344126E-2</v>
      </c>
      <c r="BP170" s="64">
        <f>IFERROR(1/J170*(Y170/H170),"0")</f>
        <v>1.282051282051282E-2</v>
      </c>
    </row>
    <row r="171" spans="1:68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79</v>
      </c>
      <c r="Q171" s="686"/>
      <c r="R171" s="686"/>
      <c r="S171" s="686"/>
      <c r="T171" s="686"/>
      <c r="U171" s="686"/>
      <c r="V171" s="687"/>
      <c r="W171" s="37" t="s">
        <v>80</v>
      </c>
      <c r="X171" s="667">
        <f>IFERROR(X170/H170,"0")</f>
        <v>2.5252525252525251</v>
      </c>
      <c r="Y171" s="667">
        <f>IFERROR(Y170/H170,"0")</f>
        <v>2.9999999999999996</v>
      </c>
      <c r="Z171" s="667">
        <f>IFERROR(IF(Z170="",0,Z170),"0")</f>
        <v>1.506E-2</v>
      </c>
      <c r="AA171" s="668"/>
      <c r="AB171" s="668"/>
      <c r="AC171" s="668"/>
    </row>
    <row r="172" spans="1:68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79</v>
      </c>
      <c r="Q172" s="686"/>
      <c r="R172" s="686"/>
      <c r="S172" s="686"/>
      <c r="T172" s="686"/>
      <c r="U172" s="686"/>
      <c r="V172" s="687"/>
      <c r="W172" s="37" t="s">
        <v>68</v>
      </c>
      <c r="X172" s="667">
        <f>IFERROR(SUM(X170:X170),"0")</f>
        <v>5</v>
      </c>
      <c r="Y172" s="667">
        <f>IFERROR(SUM(Y170:Y170),"0")</f>
        <v>5.9399999999999995</v>
      </c>
      <c r="Z172" s="37"/>
      <c r="AA172" s="668"/>
      <c r="AB172" s="668"/>
      <c r="AC172" s="668"/>
    </row>
    <row r="173" spans="1:68" ht="14.25" hidden="1" customHeight="1" x14ac:dyDescent="0.25">
      <c r="A173" s="682" t="s">
        <v>139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customHeight="1" x14ac:dyDescent="0.25">
      <c r="A174" s="54" t="s">
        <v>286</v>
      </c>
      <c r="B174" s="54" t="s">
        <v>287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10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68</v>
      </c>
      <c r="X174" s="665">
        <v>83</v>
      </c>
      <c r="Y174" s="666">
        <f t="shared" ref="Y174:Y182" si="21">IFERROR(IF(X174="",0,CEILING((X174/$H174),1)*$H174),"")</f>
        <v>84</v>
      </c>
      <c r="Z174" s="36">
        <f>IFERROR(IF(Y174=0,"",ROUNDUP(Y174/H174,0)*0.00902),"")</f>
        <v>0.1804</v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88.335714285714275</v>
      </c>
      <c r="BN174" s="64">
        <f t="shared" ref="BN174:BN182" si="23">IFERROR(Y174*I174/H174,"0")</f>
        <v>89.399999999999991</v>
      </c>
      <c r="BO174" s="64">
        <f t="shared" ref="BO174:BO182" si="24">IFERROR(1/J174*(X174/H174),"0")</f>
        <v>0.14971139971139971</v>
      </c>
      <c r="BP174" s="64">
        <f t="shared" ref="BP174:BP182" si="25">IFERROR(1/J174*(Y174/H174),"0")</f>
        <v>0.15151515151515152</v>
      </c>
    </row>
    <row r="175" spans="1:68" ht="27" hidden="1" customHeight="1" x14ac:dyDescent="0.25">
      <c r="A175" s="54" t="s">
        <v>289</v>
      </c>
      <c r="B175" s="54" t="s">
        <v>290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9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68</v>
      </c>
      <c r="X176" s="665">
        <v>85</v>
      </c>
      <c r="Y176" s="666">
        <f t="shared" si="21"/>
        <v>88.2</v>
      </c>
      <c r="Z176" s="36">
        <f>IFERROR(IF(Y176=0,"",ROUNDUP(Y176/H176,0)*0.00902),"")</f>
        <v>0.18942000000000001</v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89.25</v>
      </c>
      <c r="BN176" s="64">
        <f t="shared" si="23"/>
        <v>92.610000000000014</v>
      </c>
      <c r="BO176" s="64">
        <f t="shared" si="24"/>
        <v>0.15331890331890333</v>
      </c>
      <c r="BP176" s="64">
        <f t="shared" si="25"/>
        <v>0.15909090909090909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9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68</v>
      </c>
      <c r="X177" s="665">
        <v>0</v>
      </c>
      <c r="Y177" s="666">
        <f t="shared" si="21"/>
        <v>0</v>
      </c>
      <c r="Z177" s="36" t="str">
        <f>IFERROR(IF(Y177=0,"",ROUNDUP(Y177/H177,0)*0.00502),"")</f>
        <v/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9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83" t="s">
        <v>301</v>
      </c>
      <c r="Q179" s="672"/>
      <c r="R179" s="672"/>
      <c r="S179" s="672"/>
      <c r="T179" s="673"/>
      <c r="U179" s="34"/>
      <c r="V179" s="34"/>
      <c r="W179" s="35" t="s">
        <v>68</v>
      </c>
      <c r="X179" s="665">
        <v>8</v>
      </c>
      <c r="Y179" s="666">
        <f t="shared" si="21"/>
        <v>9</v>
      </c>
      <c r="Z179" s="36">
        <f>IFERROR(IF(Y179=0,"",ROUNDUP(Y179/H179,0)*0.00502),"")</f>
        <v>2.5100000000000001E-2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8.5777777777777775</v>
      </c>
      <c r="BN179" s="64">
        <f t="shared" si="23"/>
        <v>9.65</v>
      </c>
      <c r="BO179" s="64">
        <f t="shared" si="24"/>
        <v>1.8993352326685663E-2</v>
      </c>
      <c r="BP179" s="64">
        <f t="shared" si="25"/>
        <v>2.1367521367521368E-2</v>
      </c>
    </row>
    <row r="180" spans="1:68" ht="37.5" customHeight="1" x14ac:dyDescent="0.25">
      <c r="A180" s="54" t="s">
        <v>303</v>
      </c>
      <c r="B180" s="54" t="s">
        <v>304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8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68</v>
      </c>
      <c r="X180" s="665">
        <v>27</v>
      </c>
      <c r="Y180" s="666">
        <f t="shared" si="21"/>
        <v>27.3</v>
      </c>
      <c r="Z180" s="36">
        <f>IFERROR(IF(Y180=0,"",ROUNDUP(Y180/H180,0)*0.00502),"")</f>
        <v>6.5259999999999999E-2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28.285714285714288</v>
      </c>
      <c r="BN180" s="64">
        <f t="shared" si="23"/>
        <v>28.600000000000005</v>
      </c>
      <c r="BO180" s="64">
        <f t="shared" si="24"/>
        <v>5.4945054945054944E-2</v>
      </c>
      <c r="BP180" s="64">
        <f t="shared" si="25"/>
        <v>5.5555555555555559E-2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8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79</v>
      </c>
      <c r="Q183" s="686"/>
      <c r="R183" s="686"/>
      <c r="S183" s="686"/>
      <c r="T183" s="686"/>
      <c r="U183" s="686"/>
      <c r="V183" s="687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57.301587301587297</v>
      </c>
      <c r="Y183" s="667">
        <f>IFERROR(Y174/H174,"0")+IFERROR(Y175/H175,"0")+IFERROR(Y176/H176,"0")+IFERROR(Y177/H177,"0")+IFERROR(Y178/H178,"0")+IFERROR(Y179/H179,"0")+IFERROR(Y180/H180,"0")+IFERROR(Y181/H181,"0")+IFERROR(Y182/H182,"0")</f>
        <v>59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0.46018000000000003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79</v>
      </c>
      <c r="Q184" s="686"/>
      <c r="R184" s="686"/>
      <c r="S184" s="686"/>
      <c r="T184" s="686"/>
      <c r="U184" s="686"/>
      <c r="V184" s="687"/>
      <c r="W184" s="37" t="s">
        <v>68</v>
      </c>
      <c r="X184" s="667">
        <f>IFERROR(SUM(X174:X182),"0")</f>
        <v>203</v>
      </c>
      <c r="Y184" s="667">
        <f>IFERROR(SUM(Y174:Y182),"0")</f>
        <v>208.5</v>
      </c>
      <c r="Z184" s="37"/>
      <c r="AA184" s="668"/>
      <c r="AB184" s="668"/>
      <c r="AC184" s="668"/>
    </row>
    <row r="185" spans="1:68" ht="14.25" hidden="1" customHeight="1" x14ac:dyDescent="0.25">
      <c r="A185" s="682" t="s">
        <v>81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hidden="1" customHeight="1" x14ac:dyDescent="0.25">
      <c r="A186" s="54" t="s">
        <v>310</v>
      </c>
      <c r="B186" s="54" t="s">
        <v>311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996" t="s">
        <v>314</v>
      </c>
      <c r="Q186" s="672"/>
      <c r="R186" s="672"/>
      <c r="S186" s="672"/>
      <c r="T186" s="673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79</v>
      </c>
      <c r="Q187" s="686"/>
      <c r="R187" s="686"/>
      <c r="S187" s="686"/>
      <c r="T187" s="686"/>
      <c r="U187" s="686"/>
      <c r="V187" s="687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hidden="1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79</v>
      </c>
      <c r="Q188" s="686"/>
      <c r="R188" s="686"/>
      <c r="S188" s="686"/>
      <c r="T188" s="686"/>
      <c r="U188" s="686"/>
      <c r="V188" s="687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hidden="1" customHeight="1" x14ac:dyDescent="0.25">
      <c r="A189" s="723" t="s">
        <v>317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hidden="1" customHeight="1" x14ac:dyDescent="0.25">
      <c r="A190" s="682" t="s">
        <v>89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hidden="1" customHeight="1" x14ac:dyDescent="0.25">
      <c r="A191" s="54" t="s">
        <v>318</v>
      </c>
      <c r="B191" s="54" t="s">
        <v>319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321</v>
      </c>
      <c r="B192" s="54" t="s">
        <v>322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79</v>
      </c>
      <c r="Q193" s="686"/>
      <c r="R193" s="686"/>
      <c r="S193" s="686"/>
      <c r="T193" s="686"/>
      <c r="U193" s="686"/>
      <c r="V193" s="687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hidden="1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79</v>
      </c>
      <c r="Q194" s="686"/>
      <c r="R194" s="686"/>
      <c r="S194" s="686"/>
      <c r="T194" s="686"/>
      <c r="U194" s="686"/>
      <c r="V194" s="687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hidden="1" customHeight="1" x14ac:dyDescent="0.25">
      <c r="A195" s="682" t="s">
        <v>128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hidden="1" customHeight="1" x14ac:dyDescent="0.25">
      <c r="A196" s="54" t="s">
        <v>323</v>
      </c>
      <c r="B196" s="54" t="s">
        <v>324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326</v>
      </c>
      <c r="B197" s="54" t="s">
        <v>327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8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68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79</v>
      </c>
      <c r="Q198" s="686"/>
      <c r="R198" s="686"/>
      <c r="S198" s="686"/>
      <c r="T198" s="686"/>
      <c r="U198" s="686"/>
      <c r="V198" s="687"/>
      <c r="W198" s="37" t="s">
        <v>80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hidden="1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79</v>
      </c>
      <c r="Q199" s="686"/>
      <c r="R199" s="686"/>
      <c r="S199" s="686"/>
      <c r="T199" s="686"/>
      <c r="U199" s="686"/>
      <c r="V199" s="687"/>
      <c r="W199" s="37" t="s">
        <v>68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hidden="1" customHeight="1" x14ac:dyDescent="0.25">
      <c r="A200" s="682" t="s">
        <v>139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customHeight="1" x14ac:dyDescent="0.25">
      <c r="A201" s="54" t="s">
        <v>328</v>
      </c>
      <c r="B201" s="54" t="s">
        <v>329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68</v>
      </c>
      <c r="X201" s="665">
        <v>45</v>
      </c>
      <c r="Y201" s="666">
        <f t="shared" ref="Y201:Y208" si="26">IFERROR(IF(X201="",0,CEILING((X201/$H201),1)*$H201),"")</f>
        <v>48.6</v>
      </c>
      <c r="Z201" s="36">
        <f>IFERROR(IF(Y201=0,"",ROUNDUP(Y201/H201,0)*0.00902),"")</f>
        <v>8.1180000000000002E-2</v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46.75</v>
      </c>
      <c r="BN201" s="64">
        <f t="shared" ref="BN201:BN208" si="28">IFERROR(Y201*I201/H201,"0")</f>
        <v>50.49</v>
      </c>
      <c r="BO201" s="64">
        <f t="shared" ref="BO201:BO208" si="29">IFERROR(1/J201*(X201/H201),"0")</f>
        <v>6.3131313131313122E-2</v>
      </c>
      <c r="BP201" s="64">
        <f t="shared" ref="BP201:BP208" si="30">IFERROR(1/J201*(Y201/H201),"0")</f>
        <v>6.8181818181818177E-2</v>
      </c>
    </row>
    <row r="202" spans="1:68" ht="27" customHeight="1" x14ac:dyDescent="0.25">
      <c r="A202" s="54" t="s">
        <v>331</v>
      </c>
      <c r="B202" s="54" t="s">
        <v>332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68</v>
      </c>
      <c r="X202" s="665">
        <v>57</v>
      </c>
      <c r="Y202" s="666">
        <f t="shared" si="26"/>
        <v>59.400000000000006</v>
      </c>
      <c r="Z202" s="36">
        <f>IFERROR(IF(Y202=0,"",ROUNDUP(Y202/H202,0)*0.00902),"")</f>
        <v>9.9220000000000003E-2</v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59.216666666666669</v>
      </c>
      <c r="BN202" s="64">
        <f t="shared" si="28"/>
        <v>61.71</v>
      </c>
      <c r="BO202" s="64">
        <f t="shared" si="29"/>
        <v>7.9966329966329963E-2</v>
      </c>
      <c r="BP202" s="64">
        <f t="shared" si="30"/>
        <v>8.3333333333333343E-2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8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68</v>
      </c>
      <c r="X204" s="665">
        <v>78</v>
      </c>
      <c r="Y204" s="666">
        <f t="shared" si="26"/>
        <v>81</v>
      </c>
      <c r="Z204" s="36">
        <f>IFERROR(IF(Y204=0,"",ROUNDUP(Y204/H204,0)*0.00902),"")</f>
        <v>0.1353</v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81.033333333333331</v>
      </c>
      <c r="BN204" s="64">
        <f t="shared" si="28"/>
        <v>84.15</v>
      </c>
      <c r="BO204" s="64">
        <f t="shared" si="29"/>
        <v>0.10942760942760942</v>
      </c>
      <c r="BP204" s="64">
        <f t="shared" si="30"/>
        <v>0.11363636363636363</v>
      </c>
    </row>
    <row r="205" spans="1:68" ht="27" customHeight="1" x14ac:dyDescent="0.25">
      <c r="A205" s="54" t="s">
        <v>340</v>
      </c>
      <c r="B205" s="54" t="s">
        <v>341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8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68</v>
      </c>
      <c r="X205" s="665">
        <v>21</v>
      </c>
      <c r="Y205" s="666">
        <f t="shared" si="26"/>
        <v>21.6</v>
      </c>
      <c r="Z205" s="36">
        <f>IFERROR(IF(Y205=0,"",ROUNDUP(Y205/H205,0)*0.00502),"")</f>
        <v>6.0240000000000002E-2</v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22.516666666666666</v>
      </c>
      <c r="BN205" s="64">
        <f t="shared" si="28"/>
        <v>23.16</v>
      </c>
      <c r="BO205" s="64">
        <f t="shared" si="29"/>
        <v>4.9857549857549859E-2</v>
      </c>
      <c r="BP205" s="64">
        <f t="shared" si="30"/>
        <v>5.1282051282051287E-2</v>
      </c>
    </row>
    <row r="206" spans="1:68" ht="27" customHeight="1" x14ac:dyDescent="0.25">
      <c r="A206" s="54" t="s">
        <v>342</v>
      </c>
      <c r="B206" s="54" t="s">
        <v>343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68</v>
      </c>
      <c r="X206" s="665">
        <v>6</v>
      </c>
      <c r="Y206" s="666">
        <f t="shared" si="26"/>
        <v>7.2</v>
      </c>
      <c r="Z206" s="36">
        <f>IFERROR(IF(Y206=0,"",ROUNDUP(Y206/H206,0)*0.00502),"")</f>
        <v>2.0080000000000001E-2</v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6.3333333333333321</v>
      </c>
      <c r="BN206" s="64">
        <f t="shared" si="28"/>
        <v>7.6</v>
      </c>
      <c r="BO206" s="64">
        <f t="shared" si="29"/>
        <v>1.4245014245014245E-2</v>
      </c>
      <c r="BP206" s="64">
        <f t="shared" si="30"/>
        <v>1.7094017094017096E-2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8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68</v>
      </c>
      <c r="X208" s="665">
        <v>4</v>
      </c>
      <c r="Y208" s="666">
        <f t="shared" si="26"/>
        <v>5.4</v>
      </c>
      <c r="Z208" s="36">
        <f>IFERROR(IF(Y208=0,"",ROUNDUP(Y208/H208,0)*0.00502),"")</f>
        <v>1.506E-2</v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4.2222222222222223</v>
      </c>
      <c r="BN208" s="64">
        <f t="shared" si="28"/>
        <v>5.7</v>
      </c>
      <c r="BO208" s="64">
        <f t="shared" si="29"/>
        <v>9.4966761633428314E-3</v>
      </c>
      <c r="BP208" s="64">
        <f t="shared" si="30"/>
        <v>1.2820512820512822E-2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79</v>
      </c>
      <c r="Q209" s="686"/>
      <c r="R209" s="686"/>
      <c r="S209" s="686"/>
      <c r="T209" s="686"/>
      <c r="U209" s="686"/>
      <c r="V209" s="687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50.55555555555555</v>
      </c>
      <c r="Y209" s="667">
        <f>IFERROR(Y201/H201,"0")+IFERROR(Y202/H202,"0")+IFERROR(Y203/H203,"0")+IFERROR(Y204/H204,"0")+IFERROR(Y205/H205,"0")+IFERROR(Y206/H206,"0")+IFERROR(Y207/H207,"0")+IFERROR(Y208/H208,"0")</f>
        <v>54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0.41108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79</v>
      </c>
      <c r="Q210" s="686"/>
      <c r="R210" s="686"/>
      <c r="S210" s="686"/>
      <c r="T210" s="686"/>
      <c r="U210" s="686"/>
      <c r="V210" s="687"/>
      <c r="W210" s="37" t="s">
        <v>68</v>
      </c>
      <c r="X210" s="667">
        <f>IFERROR(SUM(X201:X208),"0")</f>
        <v>211</v>
      </c>
      <c r="Y210" s="667">
        <f>IFERROR(SUM(Y201:Y208),"0")</f>
        <v>223.2</v>
      </c>
      <c r="Z210" s="37"/>
      <c r="AA210" s="668"/>
      <c r="AB210" s="668"/>
      <c r="AC210" s="668"/>
    </row>
    <row r="211" spans="1:68" ht="14.25" hidden="1" customHeight="1" x14ac:dyDescent="0.25">
      <c r="A211" s="682" t="s">
        <v>63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hidden="1" customHeight="1" x14ac:dyDescent="0.25">
      <c r="A212" s="54" t="s">
        <v>348</v>
      </c>
      <c r="B212" s="54" t="s">
        <v>349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9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hidden="1" customHeight="1" x14ac:dyDescent="0.25">
      <c r="A213" s="54" t="s">
        <v>351</v>
      </c>
      <c r="B213" s="54" t="s">
        <v>352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354</v>
      </c>
      <c r="B214" s="54" t="s">
        <v>355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68</v>
      </c>
      <c r="X214" s="665">
        <v>9</v>
      </c>
      <c r="Y214" s="666">
        <f t="shared" si="31"/>
        <v>17.399999999999999</v>
      </c>
      <c r="Z214" s="36">
        <f>IFERROR(IF(Y214=0,"",ROUNDUP(Y214/H214,0)*0.01898),"")</f>
        <v>3.7960000000000001E-2</v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9.5368965517241371</v>
      </c>
      <c r="BN214" s="64">
        <f t="shared" si="33"/>
        <v>18.437999999999999</v>
      </c>
      <c r="BO214" s="64">
        <f t="shared" si="34"/>
        <v>1.6163793103448277E-2</v>
      </c>
      <c r="BP214" s="64">
        <f t="shared" si="35"/>
        <v>3.125E-2</v>
      </c>
    </row>
    <row r="215" spans="1:68" ht="27" customHeight="1" x14ac:dyDescent="0.25">
      <c r="A215" s="54" t="s">
        <v>357</v>
      </c>
      <c r="B215" s="54" t="s">
        <v>358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68</v>
      </c>
      <c r="X215" s="665">
        <v>23</v>
      </c>
      <c r="Y215" s="666">
        <f t="shared" si="31"/>
        <v>24</v>
      </c>
      <c r="Z215" s="36">
        <f t="shared" ref="Z215:Z220" si="36">IFERROR(IF(Y215=0,"",ROUNDUP(Y215/H215,0)*0.00651),"")</f>
        <v>6.5100000000000005E-2</v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25.587499999999999</v>
      </c>
      <c r="BN215" s="64">
        <f t="shared" si="33"/>
        <v>26.7</v>
      </c>
      <c r="BO215" s="64">
        <f t="shared" si="34"/>
        <v>5.2655677655677663E-2</v>
      </c>
      <c r="BP215" s="64">
        <f t="shared" si="35"/>
        <v>5.4945054945054951E-2</v>
      </c>
    </row>
    <row r="216" spans="1:68" ht="27" hidden="1" customHeight="1" x14ac:dyDescent="0.25">
      <c r="A216" s="54" t="s">
        <v>359</v>
      </c>
      <c r="B216" s="54" t="s">
        <v>360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68</v>
      </c>
      <c r="X217" s="665">
        <v>13</v>
      </c>
      <c r="Y217" s="666">
        <f t="shared" si="31"/>
        <v>14.399999999999999</v>
      </c>
      <c r="Z217" s="36">
        <f t="shared" si="36"/>
        <v>3.9059999999999997E-2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14.365</v>
      </c>
      <c r="BN217" s="64">
        <f t="shared" si="33"/>
        <v>15.912000000000001</v>
      </c>
      <c r="BO217" s="64">
        <f t="shared" si="34"/>
        <v>2.9761904761904767E-2</v>
      </c>
      <c r="BP217" s="64">
        <f t="shared" si="35"/>
        <v>3.2967032967032968E-2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10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68</v>
      </c>
      <c r="X218" s="665">
        <v>44</v>
      </c>
      <c r="Y218" s="666">
        <f t="shared" si="31"/>
        <v>45.6</v>
      </c>
      <c r="Z218" s="36">
        <f t="shared" si="36"/>
        <v>0.12369000000000001</v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48.620000000000005</v>
      </c>
      <c r="BN218" s="64">
        <f t="shared" si="33"/>
        <v>50.388000000000005</v>
      </c>
      <c r="BO218" s="64">
        <f t="shared" si="34"/>
        <v>0.10073260073260075</v>
      </c>
      <c r="BP218" s="64">
        <f t="shared" si="35"/>
        <v>0.1043956043956044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8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68</v>
      </c>
      <c r="X220" s="665">
        <v>46</v>
      </c>
      <c r="Y220" s="666">
        <f t="shared" si="31"/>
        <v>48</v>
      </c>
      <c r="Z220" s="36">
        <f t="shared" si="36"/>
        <v>0.13020000000000001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50.945</v>
      </c>
      <c r="BN220" s="64">
        <f t="shared" si="33"/>
        <v>53.160000000000004</v>
      </c>
      <c r="BO220" s="64">
        <f t="shared" si="34"/>
        <v>0.10531135531135533</v>
      </c>
      <c r="BP220" s="64">
        <f t="shared" si="35"/>
        <v>0.1098901098901099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79</v>
      </c>
      <c r="Q221" s="686"/>
      <c r="R221" s="686"/>
      <c r="S221" s="686"/>
      <c r="T221" s="686"/>
      <c r="U221" s="686"/>
      <c r="V221" s="687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53.534482758620697</v>
      </c>
      <c r="Y221" s="667">
        <f>IFERROR(Y212/H212,"0")+IFERROR(Y213/H213,"0")+IFERROR(Y214/H214,"0")+IFERROR(Y215/H215,"0")+IFERROR(Y216/H216,"0")+IFERROR(Y217/H217,"0")+IFERROR(Y218/H218,"0")+IFERROR(Y219/H219,"0")+IFERROR(Y220/H220,"0")</f>
        <v>57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0.39601000000000008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79</v>
      </c>
      <c r="Q222" s="686"/>
      <c r="R222" s="686"/>
      <c r="S222" s="686"/>
      <c r="T222" s="686"/>
      <c r="U222" s="686"/>
      <c r="V222" s="687"/>
      <c r="W222" s="37" t="s">
        <v>68</v>
      </c>
      <c r="X222" s="667">
        <f>IFERROR(SUM(X212:X220),"0")</f>
        <v>135</v>
      </c>
      <c r="Y222" s="667">
        <f>IFERROR(SUM(Y212:Y220),"0")</f>
        <v>149.4</v>
      </c>
      <c r="Z222" s="37"/>
      <c r="AA222" s="668"/>
      <c r="AB222" s="668"/>
      <c r="AC222" s="668"/>
    </row>
    <row r="223" spans="1:68" ht="14.25" hidden="1" customHeight="1" x14ac:dyDescent="0.25">
      <c r="A223" s="682" t="s">
        <v>165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hidden="1" customHeight="1" x14ac:dyDescent="0.25">
      <c r="A224" s="54" t="s">
        <v>372</v>
      </c>
      <c r="B224" s="54" t="s">
        <v>373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68</v>
      </c>
      <c r="X224" s="665">
        <v>0</v>
      </c>
      <c r="Y224" s="666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68</v>
      </c>
      <c r="X225" s="665">
        <v>0</v>
      </c>
      <c r="Y225" s="66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idden="1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79</v>
      </c>
      <c r="Q226" s="686"/>
      <c r="R226" s="686"/>
      <c r="S226" s="686"/>
      <c r="T226" s="686"/>
      <c r="U226" s="686"/>
      <c r="V226" s="687"/>
      <c r="W226" s="37" t="s">
        <v>80</v>
      </c>
      <c r="X226" s="667">
        <f>IFERROR(X224/H224,"0")+IFERROR(X225/H225,"0")</f>
        <v>0</v>
      </c>
      <c r="Y226" s="667">
        <f>IFERROR(Y224/H224,"0")+IFERROR(Y225/H225,"0")</f>
        <v>0</v>
      </c>
      <c r="Z226" s="667">
        <f>IFERROR(IF(Z224="",0,Z224),"0")+IFERROR(IF(Z225="",0,Z225),"0")</f>
        <v>0</v>
      </c>
      <c r="AA226" s="668"/>
      <c r="AB226" s="668"/>
      <c r="AC226" s="668"/>
    </row>
    <row r="227" spans="1:68" hidden="1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79</v>
      </c>
      <c r="Q227" s="686"/>
      <c r="R227" s="686"/>
      <c r="S227" s="686"/>
      <c r="T227" s="686"/>
      <c r="U227" s="686"/>
      <c r="V227" s="687"/>
      <c r="W227" s="37" t="s">
        <v>68</v>
      </c>
      <c r="X227" s="667">
        <f>IFERROR(SUM(X224:X225),"0")</f>
        <v>0</v>
      </c>
      <c r="Y227" s="667">
        <f>IFERROR(SUM(Y224:Y225),"0")</f>
        <v>0</v>
      </c>
      <c r="Z227" s="37"/>
      <c r="AA227" s="668"/>
      <c r="AB227" s="668"/>
      <c r="AC227" s="668"/>
    </row>
    <row r="228" spans="1:68" ht="16.5" hidden="1" customHeight="1" x14ac:dyDescent="0.25">
      <c r="A228" s="723" t="s">
        <v>378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hidden="1" customHeight="1" x14ac:dyDescent="0.25">
      <c r="A229" s="682" t="s">
        <v>89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hidden="1" customHeight="1" x14ac:dyDescent="0.25">
      <c r="A230" s="54" t="s">
        <v>379</v>
      </c>
      <c r="B230" s="54" t="s">
        <v>380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385</v>
      </c>
      <c r="B232" s="54" t="s">
        <v>386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388</v>
      </c>
      <c r="B234" s="54" t="s">
        <v>391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7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392</v>
      </c>
      <c r="B235" s="54" t="s">
        <v>393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68</v>
      </c>
      <c r="X235" s="665">
        <v>0</v>
      </c>
      <c r="Y235" s="666">
        <f t="shared" si="37"/>
        <v>0</v>
      </c>
      <c r="Z235" s="36" t="str">
        <f>IFERROR(IF(Y235=0,"",ROUNDUP(Y235/H235,0)*0.00902),"")</f>
        <v/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395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7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idden="1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79</v>
      </c>
      <c r="Q238" s="686"/>
      <c r="R238" s="686"/>
      <c r="S238" s="686"/>
      <c r="T238" s="686"/>
      <c r="U238" s="686"/>
      <c r="V238" s="687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0</v>
      </c>
      <c r="Y238" s="667">
        <f>IFERROR(Y230/H230,"0")+IFERROR(Y231/H231,"0")+IFERROR(Y232/H232,"0")+IFERROR(Y233/H233,"0")+IFERROR(Y234/H234,"0")+IFERROR(Y235/H235,"0")+IFERROR(Y236/H236,"0")+IFERROR(Y237/H237,"0")</f>
        <v>0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68"/>
      <c r="AB238" s="668"/>
      <c r="AC238" s="668"/>
    </row>
    <row r="239" spans="1:68" hidden="1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79</v>
      </c>
      <c r="Q239" s="686"/>
      <c r="R239" s="686"/>
      <c r="S239" s="686"/>
      <c r="T239" s="686"/>
      <c r="U239" s="686"/>
      <c r="V239" s="687"/>
      <c r="W239" s="37" t="s">
        <v>68</v>
      </c>
      <c r="X239" s="667">
        <f>IFERROR(SUM(X230:X237),"0")</f>
        <v>0</v>
      </c>
      <c r="Y239" s="667">
        <f>IFERROR(SUM(Y230:Y237),"0")</f>
        <v>0</v>
      </c>
      <c r="Z239" s="37"/>
      <c r="AA239" s="668"/>
      <c r="AB239" s="668"/>
      <c r="AC239" s="668"/>
    </row>
    <row r="240" spans="1:68" ht="14.25" hidden="1" customHeight="1" x14ac:dyDescent="0.25">
      <c r="A240" s="682" t="s">
        <v>128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hidden="1" customHeight="1" x14ac:dyDescent="0.25">
      <c r="A241" s="54" t="s">
        <v>398</v>
      </c>
      <c r="B241" s="54" t="s">
        <v>399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968" t="s">
        <v>400</v>
      </c>
      <c r="Q241" s="672"/>
      <c r="R241" s="672"/>
      <c r="S241" s="672"/>
      <c r="T241" s="673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398</v>
      </c>
      <c r="B242" s="54" t="s">
        <v>402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7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79</v>
      </c>
      <c r="Q243" s="686"/>
      <c r="R243" s="686"/>
      <c r="S243" s="686"/>
      <c r="T243" s="686"/>
      <c r="U243" s="686"/>
      <c r="V243" s="687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hidden="1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79</v>
      </c>
      <c r="Q244" s="686"/>
      <c r="R244" s="686"/>
      <c r="S244" s="686"/>
      <c r="T244" s="686"/>
      <c r="U244" s="686"/>
      <c r="V244" s="687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hidden="1" customHeight="1" x14ac:dyDescent="0.25">
      <c r="A245" s="682" t="s">
        <v>403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hidden="1" customHeight="1" x14ac:dyDescent="0.25">
      <c r="A246" s="54" t="s">
        <v>404</v>
      </c>
      <c r="B246" s="54" t="s">
        <v>405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827" t="s">
        <v>406</v>
      </c>
      <c r="Q246" s="672"/>
      <c r="R246" s="672"/>
      <c r="S246" s="672"/>
      <c r="T246" s="673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79</v>
      </c>
      <c r="Q247" s="686"/>
      <c r="R247" s="686"/>
      <c r="S247" s="686"/>
      <c r="T247" s="686"/>
      <c r="U247" s="686"/>
      <c r="V247" s="687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hidden="1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79</v>
      </c>
      <c r="Q248" s="686"/>
      <c r="R248" s="686"/>
      <c r="S248" s="686"/>
      <c r="T248" s="686"/>
      <c r="U248" s="686"/>
      <c r="V248" s="687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hidden="1" customHeight="1" x14ac:dyDescent="0.25">
      <c r="A249" s="682" t="s">
        <v>408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hidden="1" customHeight="1" x14ac:dyDescent="0.25">
      <c r="A250" s="54" t="s">
        <v>409</v>
      </c>
      <c r="B250" s="54" t="s">
        <v>410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787" t="s">
        <v>411</v>
      </c>
      <c r="Q250" s="672"/>
      <c r="R250" s="672"/>
      <c r="S250" s="672"/>
      <c r="T250" s="673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79</v>
      </c>
      <c r="Q251" s="686"/>
      <c r="R251" s="686"/>
      <c r="S251" s="686"/>
      <c r="T251" s="686"/>
      <c r="U251" s="686"/>
      <c r="V251" s="687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hidden="1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79</v>
      </c>
      <c r="Q252" s="686"/>
      <c r="R252" s="686"/>
      <c r="S252" s="686"/>
      <c r="T252" s="686"/>
      <c r="U252" s="686"/>
      <c r="V252" s="687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hidden="1" customHeight="1" x14ac:dyDescent="0.25">
      <c r="A253" s="723" t="s">
        <v>413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hidden="1" customHeight="1" x14ac:dyDescent="0.25">
      <c r="A254" s="682" t="s">
        <v>89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hidden="1" customHeight="1" x14ac:dyDescent="0.25">
      <c r="A255" s="54" t="s">
        <v>414</v>
      </c>
      <c r="B255" s="54" t="s">
        <v>415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hidden="1" customHeight="1" x14ac:dyDescent="0.25">
      <c r="A256" s="54" t="s">
        <v>417</v>
      </c>
      <c r="B256" s="54" t="s">
        <v>418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hidden="1" customHeight="1" x14ac:dyDescent="0.25">
      <c r="A257" s="54" t="s">
        <v>417</v>
      </c>
      <c r="B257" s="54" t="s">
        <v>420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hidden="1" customHeight="1" x14ac:dyDescent="0.25">
      <c r="A258" s="54" t="s">
        <v>422</v>
      </c>
      <c r="B258" s="54" t="s">
        <v>423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hidden="1" customHeight="1" x14ac:dyDescent="0.25">
      <c r="A259" s="54" t="s">
        <v>425</v>
      </c>
      <c r="B259" s="54" t="s">
        <v>426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7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hidden="1" customHeight="1" x14ac:dyDescent="0.25">
      <c r="A260" s="54" t="s">
        <v>428</v>
      </c>
      <c r="B260" s="54" t="s">
        <v>429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hidden="1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79</v>
      </c>
      <c r="Q261" s="686"/>
      <c r="R261" s="686"/>
      <c r="S261" s="686"/>
      <c r="T261" s="686"/>
      <c r="U261" s="686"/>
      <c r="V261" s="687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hidden="1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79</v>
      </c>
      <c r="Q262" s="686"/>
      <c r="R262" s="686"/>
      <c r="S262" s="686"/>
      <c r="T262" s="686"/>
      <c r="U262" s="686"/>
      <c r="V262" s="687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hidden="1" customHeight="1" x14ac:dyDescent="0.25">
      <c r="A263" s="723" t="s">
        <v>431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hidden="1" customHeight="1" x14ac:dyDescent="0.25">
      <c r="A264" s="682" t="s">
        <v>89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hidden="1" customHeight="1" x14ac:dyDescent="0.25">
      <c r="A265" s="54" t="s">
        <v>432</v>
      </c>
      <c r="B265" s="54" t="s">
        <v>433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74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79</v>
      </c>
      <c r="Q266" s="686"/>
      <c r="R266" s="686"/>
      <c r="S266" s="686"/>
      <c r="T266" s="686"/>
      <c r="U266" s="686"/>
      <c r="V266" s="687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hidden="1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79</v>
      </c>
      <c r="Q267" s="686"/>
      <c r="R267" s="686"/>
      <c r="S267" s="686"/>
      <c r="T267" s="686"/>
      <c r="U267" s="686"/>
      <c r="V267" s="687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hidden="1" customHeight="1" x14ac:dyDescent="0.25">
      <c r="A268" s="723" t="s">
        <v>435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hidden="1" customHeight="1" x14ac:dyDescent="0.25">
      <c r="A269" s="682" t="s">
        <v>89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9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7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79</v>
      </c>
      <c r="Q273" s="686"/>
      <c r="R273" s="686"/>
      <c r="S273" s="686"/>
      <c r="T273" s="686"/>
      <c r="U273" s="686"/>
      <c r="V273" s="687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hidden="1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79</v>
      </c>
      <c r="Q274" s="686"/>
      <c r="R274" s="686"/>
      <c r="S274" s="686"/>
      <c r="T274" s="686"/>
      <c r="U274" s="686"/>
      <c r="V274" s="687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hidden="1" customHeight="1" x14ac:dyDescent="0.25">
      <c r="A275" s="723" t="s">
        <v>444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hidden="1" customHeight="1" x14ac:dyDescent="0.25">
      <c r="A276" s="682" t="s">
        <v>63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hidden="1" customHeight="1" x14ac:dyDescent="0.25">
      <c r="A277" s="54" t="s">
        <v>445</v>
      </c>
      <c r="B277" s="54" t="s">
        <v>446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81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448</v>
      </c>
      <c r="B278" s="54" t="s">
        <v>449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451</v>
      </c>
      <c r="B279" s="54" t="s">
        <v>452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9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68</v>
      </c>
      <c r="X279" s="665">
        <v>6</v>
      </c>
      <c r="Y279" s="666">
        <f>IFERROR(IF(X279="",0,CEILING((X279/$H279),1)*$H279),"")</f>
        <v>7.1999999999999993</v>
      </c>
      <c r="Z279" s="36">
        <f>IFERROR(IF(Y279=0,"",ROUNDUP(Y279/H279,0)*0.00651),"")</f>
        <v>1.9529999999999999E-2</v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6.6300000000000008</v>
      </c>
      <c r="BN279" s="64">
        <f>IFERROR(Y279*I279/H279,"0")</f>
        <v>7.9560000000000004</v>
      </c>
      <c r="BO279" s="64">
        <f>IFERROR(1/J279*(X279/H279),"0")</f>
        <v>1.3736263736263738E-2</v>
      </c>
      <c r="BP279" s="64">
        <f>IFERROR(1/J279*(Y279/H279),"0")</f>
        <v>1.6483516483516484E-2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8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68</v>
      </c>
      <c r="X280" s="665">
        <v>15</v>
      </c>
      <c r="Y280" s="666">
        <f>IFERROR(IF(X280="",0,CEILING((X280/$H280),1)*$H280),"")</f>
        <v>16.8</v>
      </c>
      <c r="Z280" s="36">
        <f>IFERROR(IF(Y280=0,"",ROUNDUP(Y280/H280,0)*0.00651),"")</f>
        <v>4.5569999999999999E-2</v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16.125000000000004</v>
      </c>
      <c r="BN280" s="64">
        <f>IFERROR(Y280*I280/H280,"0")</f>
        <v>18.060000000000002</v>
      </c>
      <c r="BO280" s="64">
        <f>IFERROR(1/J280*(X280/H280),"0")</f>
        <v>3.4340659340659344E-2</v>
      </c>
      <c r="BP280" s="64">
        <f>IFERROR(1/J280*(Y280/H280),"0")</f>
        <v>3.8461538461538471E-2</v>
      </c>
    </row>
    <row r="281" spans="1:68" ht="27" hidden="1" customHeight="1" x14ac:dyDescent="0.25">
      <c r="A281" s="54" t="s">
        <v>456</v>
      </c>
      <c r="B281" s="54" t="s">
        <v>457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79</v>
      </c>
      <c r="Q282" s="686"/>
      <c r="R282" s="686"/>
      <c r="S282" s="686"/>
      <c r="T282" s="686"/>
      <c r="U282" s="686"/>
      <c r="V282" s="687"/>
      <c r="W282" s="37" t="s">
        <v>80</v>
      </c>
      <c r="X282" s="667">
        <f>IFERROR(X277/H277,"0")+IFERROR(X278/H278,"0")+IFERROR(X279/H279,"0")+IFERROR(X280/H280,"0")+IFERROR(X281/H281,"0")</f>
        <v>8.75</v>
      </c>
      <c r="Y282" s="667">
        <f>IFERROR(Y277/H277,"0")+IFERROR(Y278/H278,"0")+IFERROR(Y279/H279,"0")+IFERROR(Y280/H280,"0")+IFERROR(Y281/H281,"0")</f>
        <v>10</v>
      </c>
      <c r="Z282" s="667">
        <f>IFERROR(IF(Z277="",0,Z277),"0")+IFERROR(IF(Z278="",0,Z278),"0")+IFERROR(IF(Z279="",0,Z279),"0")+IFERROR(IF(Z280="",0,Z280),"0")+IFERROR(IF(Z281="",0,Z281),"0")</f>
        <v>6.5099999999999991E-2</v>
      </c>
      <c r="AA282" s="668"/>
      <c r="AB282" s="668"/>
      <c r="AC282" s="668"/>
    </row>
    <row r="283" spans="1:68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79</v>
      </c>
      <c r="Q283" s="686"/>
      <c r="R283" s="686"/>
      <c r="S283" s="686"/>
      <c r="T283" s="686"/>
      <c r="U283" s="686"/>
      <c r="V283" s="687"/>
      <c r="W283" s="37" t="s">
        <v>68</v>
      </c>
      <c r="X283" s="667">
        <f>IFERROR(SUM(X277:X281),"0")</f>
        <v>21</v>
      </c>
      <c r="Y283" s="667">
        <f>IFERROR(SUM(Y277:Y281),"0")</f>
        <v>24</v>
      </c>
      <c r="Z283" s="37"/>
      <c r="AA283" s="668"/>
      <c r="AB283" s="668"/>
      <c r="AC283" s="668"/>
    </row>
    <row r="284" spans="1:68" ht="16.5" hidden="1" customHeight="1" x14ac:dyDescent="0.25">
      <c r="A284" s="723" t="s">
        <v>458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hidden="1" customHeight="1" x14ac:dyDescent="0.25">
      <c r="A285" s="682" t="s">
        <v>89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hidden="1" customHeight="1" x14ac:dyDescent="0.25">
      <c r="A286" s="54" t="s">
        <v>459</v>
      </c>
      <c r="B286" s="54" t="s">
        <v>460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7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79</v>
      </c>
      <c r="Q287" s="686"/>
      <c r="R287" s="686"/>
      <c r="S287" s="686"/>
      <c r="T287" s="686"/>
      <c r="U287" s="686"/>
      <c r="V287" s="687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hidden="1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79</v>
      </c>
      <c r="Q288" s="686"/>
      <c r="R288" s="686"/>
      <c r="S288" s="686"/>
      <c r="T288" s="686"/>
      <c r="U288" s="686"/>
      <c r="V288" s="687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hidden="1" customHeight="1" x14ac:dyDescent="0.25">
      <c r="A289" s="682" t="s">
        <v>139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hidden="1" customHeight="1" x14ac:dyDescent="0.25">
      <c r="A290" s="54" t="s">
        <v>462</v>
      </c>
      <c r="B290" s="54" t="s">
        <v>463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7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79</v>
      </c>
      <c r="Q291" s="686"/>
      <c r="R291" s="686"/>
      <c r="S291" s="686"/>
      <c r="T291" s="686"/>
      <c r="U291" s="686"/>
      <c r="V291" s="687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hidden="1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79</v>
      </c>
      <c r="Q292" s="686"/>
      <c r="R292" s="686"/>
      <c r="S292" s="686"/>
      <c r="T292" s="686"/>
      <c r="U292" s="686"/>
      <c r="V292" s="687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hidden="1" customHeight="1" x14ac:dyDescent="0.25">
      <c r="A293" s="682" t="s">
        <v>63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hidden="1" customHeight="1" x14ac:dyDescent="0.25">
      <c r="A294" s="54" t="s">
        <v>465</v>
      </c>
      <c r="B294" s="54" t="s">
        <v>466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79</v>
      </c>
      <c r="Q295" s="686"/>
      <c r="R295" s="686"/>
      <c r="S295" s="686"/>
      <c r="T295" s="686"/>
      <c r="U295" s="686"/>
      <c r="V295" s="687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hidden="1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79</v>
      </c>
      <c r="Q296" s="686"/>
      <c r="R296" s="686"/>
      <c r="S296" s="686"/>
      <c r="T296" s="686"/>
      <c r="U296" s="686"/>
      <c r="V296" s="687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hidden="1" customHeight="1" x14ac:dyDescent="0.25">
      <c r="A297" s="723" t="s">
        <v>468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hidden="1" customHeight="1" x14ac:dyDescent="0.25">
      <c r="A298" s="682" t="s">
        <v>63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hidden="1" customHeight="1" x14ac:dyDescent="0.25">
      <c r="A299" s="54" t="s">
        <v>469</v>
      </c>
      <c r="B299" s="54" t="s">
        <v>470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79</v>
      </c>
      <c r="Q300" s="686"/>
      <c r="R300" s="686"/>
      <c r="S300" s="686"/>
      <c r="T300" s="686"/>
      <c r="U300" s="686"/>
      <c r="V300" s="687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hidden="1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79</v>
      </c>
      <c r="Q301" s="686"/>
      <c r="R301" s="686"/>
      <c r="S301" s="686"/>
      <c r="T301" s="686"/>
      <c r="U301" s="686"/>
      <c r="V301" s="687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hidden="1" customHeight="1" x14ac:dyDescent="0.25">
      <c r="A302" s="723" t="s">
        <v>472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hidden="1" customHeight="1" x14ac:dyDescent="0.25">
      <c r="A303" s="682" t="s">
        <v>89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hidden="1" customHeight="1" x14ac:dyDescent="0.25">
      <c r="A304" s="54" t="s">
        <v>473</v>
      </c>
      <c r="B304" s="54" t="s">
        <v>474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9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79</v>
      </c>
      <c r="Q305" s="686"/>
      <c r="R305" s="686"/>
      <c r="S305" s="686"/>
      <c r="T305" s="686"/>
      <c r="U305" s="686"/>
      <c r="V305" s="687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hidden="1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79</v>
      </c>
      <c r="Q306" s="686"/>
      <c r="R306" s="686"/>
      <c r="S306" s="686"/>
      <c r="T306" s="686"/>
      <c r="U306" s="686"/>
      <c r="V306" s="687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hidden="1" customHeight="1" x14ac:dyDescent="0.25">
      <c r="A307" s="682" t="s">
        <v>139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hidden="1" customHeight="1" x14ac:dyDescent="0.25">
      <c r="A308" s="54" t="s">
        <v>475</v>
      </c>
      <c r="B308" s="54" t="s">
        <v>476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84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478</v>
      </c>
      <c r="B309" s="54" t="s">
        <v>479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79</v>
      </c>
      <c r="Q310" s="686"/>
      <c r="R310" s="686"/>
      <c r="S310" s="686"/>
      <c r="T310" s="686"/>
      <c r="U310" s="686"/>
      <c r="V310" s="687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hidden="1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79</v>
      </c>
      <c r="Q311" s="686"/>
      <c r="R311" s="686"/>
      <c r="S311" s="686"/>
      <c r="T311" s="686"/>
      <c r="U311" s="686"/>
      <c r="V311" s="687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hidden="1" customHeight="1" x14ac:dyDescent="0.25">
      <c r="A312" s="723" t="s">
        <v>480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hidden="1" customHeight="1" x14ac:dyDescent="0.25">
      <c r="A313" s="682" t="s">
        <v>89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hidden="1" customHeight="1" x14ac:dyDescent="0.25">
      <c r="A314" s="54" t="s">
        <v>481</v>
      </c>
      <c r="B314" s="54" t="s">
        <v>482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9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79</v>
      </c>
      <c r="Q315" s="686"/>
      <c r="R315" s="686"/>
      <c r="S315" s="686"/>
      <c r="T315" s="686"/>
      <c r="U315" s="686"/>
      <c r="V315" s="687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hidden="1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79</v>
      </c>
      <c r="Q316" s="686"/>
      <c r="R316" s="686"/>
      <c r="S316" s="686"/>
      <c r="T316" s="686"/>
      <c r="U316" s="686"/>
      <c r="V316" s="687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hidden="1" customHeight="1" x14ac:dyDescent="0.25">
      <c r="A317" s="723" t="s">
        <v>485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hidden="1" customHeight="1" x14ac:dyDescent="0.25">
      <c r="A318" s="682" t="s">
        <v>89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hidden="1" customHeight="1" x14ac:dyDescent="0.25">
      <c r="A319" s="54" t="s">
        <v>486</v>
      </c>
      <c r="B319" s="54" t="s">
        <v>487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10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68</v>
      </c>
      <c r="X320" s="665">
        <v>4</v>
      </c>
      <c r="Y320" s="666">
        <f t="shared" si="47"/>
        <v>10.8</v>
      </c>
      <c r="Z320" s="36">
        <f>IFERROR(IF(Y320=0,"",ROUNDUP(Y320/H320,0)*0.01898),"")</f>
        <v>1.898E-2</v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4.1611111111111105</v>
      </c>
      <c r="BN320" s="64">
        <f t="shared" si="49"/>
        <v>11.234999999999999</v>
      </c>
      <c r="BO320" s="64">
        <f t="shared" si="50"/>
        <v>5.7870370370370367E-3</v>
      </c>
      <c r="BP320" s="64">
        <f t="shared" si="51"/>
        <v>1.5625E-2</v>
      </c>
    </row>
    <row r="321" spans="1:68" ht="27" hidden="1" customHeight="1" x14ac:dyDescent="0.25">
      <c r="A321" s="54" t="s">
        <v>489</v>
      </c>
      <c r="B321" s="54" t="s">
        <v>492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customHeight="1" x14ac:dyDescent="0.25">
      <c r="A322" s="54" t="s">
        <v>494</v>
      </c>
      <c r="B322" s="54" t="s">
        <v>495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68</v>
      </c>
      <c r="X322" s="665">
        <v>5</v>
      </c>
      <c r="Y322" s="666">
        <f t="shared" si="47"/>
        <v>10.8</v>
      </c>
      <c r="Z322" s="36">
        <f>IFERROR(IF(Y322=0,"",ROUNDUP(Y322/H322,0)*0.01898),"")</f>
        <v>1.898E-2</v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5.2013888888888884</v>
      </c>
      <c r="BN322" s="64">
        <f t="shared" si="49"/>
        <v>11.234999999999999</v>
      </c>
      <c r="BO322" s="64">
        <f t="shared" si="50"/>
        <v>7.2337962962962955E-3</v>
      </c>
      <c r="BP322" s="64">
        <f t="shared" si="51"/>
        <v>1.5625E-2</v>
      </c>
    </row>
    <row r="323" spans="1:68" ht="27" hidden="1" customHeight="1" x14ac:dyDescent="0.25">
      <c r="A323" s="54" t="s">
        <v>497</v>
      </c>
      <c r="B323" s="54" t="s">
        <v>498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500</v>
      </c>
      <c r="B324" s="54" t="s">
        <v>501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79</v>
      </c>
      <c r="Q325" s="686"/>
      <c r="R325" s="686"/>
      <c r="S325" s="686"/>
      <c r="T325" s="686"/>
      <c r="U325" s="686"/>
      <c r="V325" s="687"/>
      <c r="W325" s="37" t="s">
        <v>80</v>
      </c>
      <c r="X325" s="667">
        <f>IFERROR(X319/H319,"0")+IFERROR(X320/H320,"0")+IFERROR(X321/H321,"0")+IFERROR(X322/H322,"0")+IFERROR(X323/H323,"0")+IFERROR(X324/H324,"0")</f>
        <v>0.83333333333333326</v>
      </c>
      <c r="Y325" s="667">
        <f>IFERROR(Y319/H319,"0")+IFERROR(Y320/H320,"0")+IFERROR(Y321/H321,"0")+IFERROR(Y322/H322,"0")+IFERROR(Y323/H323,"0")+IFERROR(Y324/H324,"0")</f>
        <v>2</v>
      </c>
      <c r="Z325" s="667">
        <f>IFERROR(IF(Z319="",0,Z319),"0")+IFERROR(IF(Z320="",0,Z320),"0")+IFERROR(IF(Z321="",0,Z321),"0")+IFERROR(IF(Z322="",0,Z322),"0")+IFERROR(IF(Z323="",0,Z323),"0")+IFERROR(IF(Z324="",0,Z324),"0")</f>
        <v>3.7960000000000001E-2</v>
      </c>
      <c r="AA325" s="668"/>
      <c r="AB325" s="668"/>
      <c r="AC325" s="668"/>
    </row>
    <row r="326" spans="1:68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79</v>
      </c>
      <c r="Q326" s="686"/>
      <c r="R326" s="686"/>
      <c r="S326" s="686"/>
      <c r="T326" s="686"/>
      <c r="U326" s="686"/>
      <c r="V326" s="687"/>
      <c r="W326" s="37" t="s">
        <v>68</v>
      </c>
      <c r="X326" s="667">
        <f>IFERROR(SUM(X319:X324),"0")</f>
        <v>9</v>
      </c>
      <c r="Y326" s="667">
        <f>IFERROR(SUM(Y319:Y324),"0")</f>
        <v>21.6</v>
      </c>
      <c r="Z326" s="37"/>
      <c r="AA326" s="668"/>
      <c r="AB326" s="668"/>
      <c r="AC326" s="668"/>
    </row>
    <row r="327" spans="1:68" ht="14.25" hidden="1" customHeight="1" x14ac:dyDescent="0.25">
      <c r="A327" s="682" t="s">
        <v>139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hidden="1" customHeight="1" x14ac:dyDescent="0.25">
      <c r="A328" s="54" t="s">
        <v>502</v>
      </c>
      <c r="B328" s="54" t="s">
        <v>503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505</v>
      </c>
      <c r="B329" s="54" t="s">
        <v>506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508</v>
      </c>
      <c r="B330" s="54" t="s">
        <v>509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511</v>
      </c>
      <c r="B331" s="54" t="s">
        <v>512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79</v>
      </c>
      <c r="Q332" s="686"/>
      <c r="R332" s="686"/>
      <c r="S332" s="686"/>
      <c r="T332" s="686"/>
      <c r="U332" s="686"/>
      <c r="V332" s="687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hidden="1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79</v>
      </c>
      <c r="Q333" s="686"/>
      <c r="R333" s="686"/>
      <c r="S333" s="686"/>
      <c r="T333" s="686"/>
      <c r="U333" s="686"/>
      <c r="V333" s="687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hidden="1" customHeight="1" x14ac:dyDescent="0.25">
      <c r="A334" s="682" t="s">
        <v>63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hidden="1" customHeight="1" x14ac:dyDescent="0.25">
      <c r="A335" s="54" t="s">
        <v>513</v>
      </c>
      <c r="B335" s="54" t="s">
        <v>514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9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68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516</v>
      </c>
      <c r="B336" s="54" t="s">
        <v>517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10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519</v>
      </c>
      <c r="B337" s="54" t="s">
        <v>520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522</v>
      </c>
      <c r="B338" s="54" t="s">
        <v>523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hidden="1" customHeight="1" x14ac:dyDescent="0.25">
      <c r="A339" s="54" t="s">
        <v>525</v>
      </c>
      <c r="B339" s="54" t="s">
        <v>526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7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68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79</v>
      </c>
      <c r="Q340" s="686"/>
      <c r="R340" s="686"/>
      <c r="S340" s="686"/>
      <c r="T340" s="686"/>
      <c r="U340" s="686"/>
      <c r="V340" s="687"/>
      <c r="W340" s="37" t="s">
        <v>80</v>
      </c>
      <c r="X340" s="667">
        <f>IFERROR(X335/H335,"0")+IFERROR(X336/H336,"0")+IFERROR(X337/H337,"0")+IFERROR(X338/H338,"0")+IFERROR(X339/H339,"0")</f>
        <v>0</v>
      </c>
      <c r="Y340" s="667">
        <f>IFERROR(Y335/H335,"0")+IFERROR(Y336/H336,"0")+IFERROR(Y337/H337,"0")+IFERROR(Y338/H338,"0")+IFERROR(Y339/H339,"0")</f>
        <v>0</v>
      </c>
      <c r="Z340" s="667">
        <f>IFERROR(IF(Z335="",0,Z335),"0")+IFERROR(IF(Z336="",0,Z336),"0")+IFERROR(IF(Z337="",0,Z337),"0")+IFERROR(IF(Z338="",0,Z338),"0")+IFERROR(IF(Z339="",0,Z339),"0")</f>
        <v>0</v>
      </c>
      <c r="AA340" s="668"/>
      <c r="AB340" s="668"/>
      <c r="AC340" s="668"/>
    </row>
    <row r="341" spans="1:68" hidden="1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79</v>
      </c>
      <c r="Q341" s="686"/>
      <c r="R341" s="686"/>
      <c r="S341" s="686"/>
      <c r="T341" s="686"/>
      <c r="U341" s="686"/>
      <c r="V341" s="687"/>
      <c r="W341" s="37" t="s">
        <v>68</v>
      </c>
      <c r="X341" s="667">
        <f>IFERROR(SUM(X335:X339),"0")</f>
        <v>0</v>
      </c>
      <c r="Y341" s="667">
        <f>IFERROR(SUM(Y335:Y339),"0")</f>
        <v>0</v>
      </c>
      <c r="Z341" s="37"/>
      <c r="AA341" s="668"/>
      <c r="AB341" s="668"/>
      <c r="AC341" s="668"/>
    </row>
    <row r="342" spans="1:68" ht="14.25" hidden="1" customHeight="1" x14ac:dyDescent="0.25">
      <c r="A342" s="682" t="s">
        <v>165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hidden="1" customHeight="1" x14ac:dyDescent="0.25">
      <c r="A343" s="54" t="s">
        <v>528</v>
      </c>
      <c r="B343" s="54" t="s">
        <v>529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68</v>
      </c>
      <c r="X343" s="665">
        <v>0</v>
      </c>
      <c r="Y343" s="666">
        <f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531</v>
      </c>
      <c r="B344" s="54" t="s">
        <v>532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9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68</v>
      </c>
      <c r="X344" s="665">
        <v>0</v>
      </c>
      <c r="Y344" s="666">
        <f>IFERROR(IF(X344="",0,CEILING((X344/$H344),1)*$H344),"")</f>
        <v>0</v>
      </c>
      <c r="Z344" s="36" t="str">
        <f>IFERROR(IF(Y344=0,"",ROUNDUP(Y344/H344,0)*0.01898),"")</f>
        <v/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16.5" customHeight="1" x14ac:dyDescent="0.25">
      <c r="A345" s="54" t="s">
        <v>534</v>
      </c>
      <c r="B345" s="54" t="s">
        <v>535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93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68</v>
      </c>
      <c r="X345" s="665">
        <v>22</v>
      </c>
      <c r="Y345" s="666">
        <f>IFERROR(IF(X345="",0,CEILING((X345/$H345),1)*$H345),"")</f>
        <v>25.200000000000003</v>
      </c>
      <c r="Z345" s="36">
        <f>IFERROR(IF(Y345=0,"",ROUNDUP(Y345/H345,0)*0.01898),"")</f>
        <v>5.6940000000000004E-2</v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23.359285714285715</v>
      </c>
      <c r="BN345" s="64">
        <f>IFERROR(Y345*I345/H345,"0")</f>
        <v>26.757000000000001</v>
      </c>
      <c r="BO345" s="64">
        <f>IFERROR(1/J345*(X345/H345),"0")</f>
        <v>4.0922619047619048E-2</v>
      </c>
      <c r="BP345" s="64">
        <f>IFERROR(1/J345*(Y345/H345),"0")</f>
        <v>4.6875E-2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79</v>
      </c>
      <c r="Q346" s="686"/>
      <c r="R346" s="686"/>
      <c r="S346" s="686"/>
      <c r="T346" s="686"/>
      <c r="U346" s="686"/>
      <c r="V346" s="687"/>
      <c r="W346" s="37" t="s">
        <v>80</v>
      </c>
      <c r="X346" s="667">
        <f>IFERROR(X343/H343,"0")+IFERROR(X344/H344,"0")+IFERROR(X345/H345,"0")</f>
        <v>2.6190476190476191</v>
      </c>
      <c r="Y346" s="667">
        <f>IFERROR(Y343/H343,"0")+IFERROR(Y344/H344,"0")+IFERROR(Y345/H345,"0")</f>
        <v>3</v>
      </c>
      <c r="Z346" s="667">
        <f>IFERROR(IF(Z343="",0,Z343),"0")+IFERROR(IF(Z344="",0,Z344),"0")+IFERROR(IF(Z345="",0,Z345),"0")</f>
        <v>5.6940000000000004E-2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79</v>
      </c>
      <c r="Q347" s="686"/>
      <c r="R347" s="686"/>
      <c r="S347" s="686"/>
      <c r="T347" s="686"/>
      <c r="U347" s="686"/>
      <c r="V347" s="687"/>
      <c r="W347" s="37" t="s">
        <v>68</v>
      </c>
      <c r="X347" s="667">
        <f>IFERROR(SUM(X343:X345),"0")</f>
        <v>22</v>
      </c>
      <c r="Y347" s="667">
        <f>IFERROR(SUM(Y343:Y345),"0")</f>
        <v>25.200000000000003</v>
      </c>
      <c r="Z347" s="37"/>
      <c r="AA347" s="668"/>
      <c r="AB347" s="668"/>
      <c r="AC347" s="668"/>
    </row>
    <row r="348" spans="1:68" ht="14.25" hidden="1" customHeight="1" x14ac:dyDescent="0.25">
      <c r="A348" s="682" t="s">
        <v>81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hidden="1" customHeight="1" x14ac:dyDescent="0.25">
      <c r="A349" s="54" t="s">
        <v>537</v>
      </c>
      <c r="B349" s="54" t="s">
        <v>538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987" t="s">
        <v>539</v>
      </c>
      <c r="Q349" s="672"/>
      <c r="R349" s="672"/>
      <c r="S349" s="672"/>
      <c r="T349" s="673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541</v>
      </c>
      <c r="B350" s="54" t="s">
        <v>542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791" t="s">
        <v>543</v>
      </c>
      <c r="Q350" s="672"/>
      <c r="R350" s="672"/>
      <c r="S350" s="672"/>
      <c r="T350" s="673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545</v>
      </c>
      <c r="B351" s="54" t="s">
        <v>546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68</v>
      </c>
      <c r="X351" s="665">
        <v>2</v>
      </c>
      <c r="Y351" s="666">
        <f>IFERROR(IF(X351="",0,CEILING((X351/$H351),1)*$H351),"")</f>
        <v>2.5499999999999998</v>
      </c>
      <c r="Z351" s="36">
        <f>IFERROR(IF(Y351=0,"",ROUNDUP(Y351/H351,0)*0.00651),"")</f>
        <v>6.5100000000000002E-3</v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2.3176470588235296</v>
      </c>
      <c r="BN351" s="64">
        <f>IFERROR(Y351*I351/H351,"0")</f>
        <v>2.9550000000000001</v>
      </c>
      <c r="BO351" s="64">
        <f>IFERROR(1/J351*(X351/H351),"0")</f>
        <v>4.3094160741219576E-3</v>
      </c>
      <c r="BP351" s="64">
        <f>IFERROR(1/J351*(Y351/H351),"0")</f>
        <v>5.4945054945054949E-3</v>
      </c>
    </row>
    <row r="352" spans="1:68" ht="27" hidden="1" customHeight="1" x14ac:dyDescent="0.25">
      <c r="A352" s="54" t="s">
        <v>548</v>
      </c>
      <c r="B352" s="54" t="s">
        <v>549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68</v>
      </c>
      <c r="X352" s="665">
        <v>0</v>
      </c>
      <c r="Y352" s="666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79</v>
      </c>
      <c r="Q353" s="686"/>
      <c r="R353" s="686"/>
      <c r="S353" s="686"/>
      <c r="T353" s="686"/>
      <c r="U353" s="686"/>
      <c r="V353" s="687"/>
      <c r="W353" s="37" t="s">
        <v>80</v>
      </c>
      <c r="X353" s="667">
        <f>IFERROR(X349/H349,"0")+IFERROR(X350/H350,"0")+IFERROR(X351/H351,"0")+IFERROR(X352/H352,"0")</f>
        <v>0.78431372549019618</v>
      </c>
      <c r="Y353" s="667">
        <f>IFERROR(Y349/H349,"0")+IFERROR(Y350/H350,"0")+IFERROR(Y351/H351,"0")+IFERROR(Y352/H352,"0")</f>
        <v>1</v>
      </c>
      <c r="Z353" s="667">
        <f>IFERROR(IF(Z349="",0,Z349),"0")+IFERROR(IF(Z350="",0,Z350),"0")+IFERROR(IF(Z351="",0,Z351),"0")+IFERROR(IF(Z352="",0,Z352),"0")</f>
        <v>6.5100000000000002E-3</v>
      </c>
      <c r="AA353" s="668"/>
      <c r="AB353" s="668"/>
      <c r="AC353" s="668"/>
    </row>
    <row r="354" spans="1:68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79</v>
      </c>
      <c r="Q354" s="686"/>
      <c r="R354" s="686"/>
      <c r="S354" s="686"/>
      <c r="T354" s="686"/>
      <c r="U354" s="686"/>
      <c r="V354" s="687"/>
      <c r="W354" s="37" t="s">
        <v>68</v>
      </c>
      <c r="X354" s="667">
        <f>IFERROR(SUM(X349:X352),"0")</f>
        <v>2</v>
      </c>
      <c r="Y354" s="667">
        <f>IFERROR(SUM(Y349:Y352),"0")</f>
        <v>2.5499999999999998</v>
      </c>
      <c r="Z354" s="37"/>
      <c r="AA354" s="668"/>
      <c r="AB354" s="668"/>
      <c r="AC354" s="668"/>
    </row>
    <row r="355" spans="1:68" ht="14.25" hidden="1" customHeight="1" x14ac:dyDescent="0.25">
      <c r="A355" s="682" t="s">
        <v>550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hidden="1" customHeight="1" x14ac:dyDescent="0.25">
      <c r="A356" s="54" t="s">
        <v>551</v>
      </c>
      <c r="B356" s="54" t="s">
        <v>552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8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555</v>
      </c>
      <c r="B357" s="54" t="s">
        <v>556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9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557</v>
      </c>
      <c r="B358" s="54" t="s">
        <v>558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8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79</v>
      </c>
      <c r="Q359" s="686"/>
      <c r="R359" s="686"/>
      <c r="S359" s="686"/>
      <c r="T359" s="686"/>
      <c r="U359" s="686"/>
      <c r="V359" s="687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hidden="1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79</v>
      </c>
      <c r="Q360" s="686"/>
      <c r="R360" s="686"/>
      <c r="S360" s="686"/>
      <c r="T360" s="686"/>
      <c r="U360" s="686"/>
      <c r="V360" s="687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hidden="1" customHeight="1" x14ac:dyDescent="0.25">
      <c r="A361" s="723" t="s">
        <v>559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hidden="1" customHeight="1" x14ac:dyDescent="0.25">
      <c r="A362" s="682" t="s">
        <v>139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customHeight="1" x14ac:dyDescent="0.25">
      <c r="A363" s="54" t="s">
        <v>560</v>
      </c>
      <c r="B363" s="54" t="s">
        <v>561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10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68</v>
      </c>
      <c r="X363" s="665">
        <v>2</v>
      </c>
      <c r="Y363" s="666">
        <f>IFERROR(IF(X363="",0,CEILING((X363/$H363),1)*$H363),"")</f>
        <v>3.6</v>
      </c>
      <c r="Z363" s="36">
        <f>IFERROR(IF(Y363=0,"",ROUNDUP(Y363/H363,0)*0.00651),"")</f>
        <v>1.302E-2</v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2.2533333333333334</v>
      </c>
      <c r="BN363" s="64">
        <f>IFERROR(Y363*I363/H363,"0")</f>
        <v>4.056</v>
      </c>
      <c r="BO363" s="64">
        <f>IFERROR(1/J363*(X363/H363),"0")</f>
        <v>6.1050061050061059E-3</v>
      </c>
      <c r="BP363" s="64">
        <f>IFERROR(1/J363*(Y363/H363),"0")</f>
        <v>1.098901098901099E-2</v>
      </c>
    </row>
    <row r="364" spans="1:68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79</v>
      </c>
      <c r="Q364" s="686"/>
      <c r="R364" s="686"/>
      <c r="S364" s="686"/>
      <c r="T364" s="686"/>
      <c r="U364" s="686"/>
      <c r="V364" s="687"/>
      <c r="W364" s="37" t="s">
        <v>80</v>
      </c>
      <c r="X364" s="667">
        <f>IFERROR(X363/H363,"0")</f>
        <v>1.1111111111111112</v>
      </c>
      <c r="Y364" s="667">
        <f>IFERROR(Y363/H363,"0")</f>
        <v>2</v>
      </c>
      <c r="Z364" s="667">
        <f>IFERROR(IF(Z363="",0,Z363),"0")</f>
        <v>1.302E-2</v>
      </c>
      <c r="AA364" s="668"/>
      <c r="AB364" s="668"/>
      <c r="AC364" s="668"/>
    </row>
    <row r="365" spans="1:68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79</v>
      </c>
      <c r="Q365" s="686"/>
      <c r="R365" s="686"/>
      <c r="S365" s="686"/>
      <c r="T365" s="686"/>
      <c r="U365" s="686"/>
      <c r="V365" s="687"/>
      <c r="W365" s="37" t="s">
        <v>68</v>
      </c>
      <c r="X365" s="667">
        <f>IFERROR(SUM(X363:X363),"0")</f>
        <v>2</v>
      </c>
      <c r="Y365" s="667">
        <f>IFERROR(SUM(Y363:Y363),"0")</f>
        <v>3.6</v>
      </c>
      <c r="Z365" s="37"/>
      <c r="AA365" s="668"/>
      <c r="AB365" s="668"/>
      <c r="AC365" s="668"/>
    </row>
    <row r="366" spans="1:68" ht="14.25" hidden="1" customHeight="1" x14ac:dyDescent="0.25">
      <c r="A366" s="682" t="s">
        <v>63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hidden="1" customHeight="1" x14ac:dyDescent="0.25">
      <c r="A367" s="54" t="s">
        <v>563</v>
      </c>
      <c r="B367" s="54" t="s">
        <v>564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9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566</v>
      </c>
      <c r="B368" s="54" t="s">
        <v>567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10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68</v>
      </c>
      <c r="X368" s="665">
        <v>0</v>
      </c>
      <c r="Y368" s="666">
        <f>IFERROR(IF(X368="",0,CEILING((X368/$H368),1)*$H368),"")</f>
        <v>0</v>
      </c>
      <c r="Z368" s="36" t="str">
        <f>IFERROR(IF(Y368=0,"",ROUNDUP(Y368/H368,0)*0.00651),"")</f>
        <v/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569</v>
      </c>
      <c r="B369" s="54" t="s">
        <v>570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98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79</v>
      </c>
      <c r="Q370" s="686"/>
      <c r="R370" s="686"/>
      <c r="S370" s="686"/>
      <c r="T370" s="686"/>
      <c r="U370" s="686"/>
      <c r="V370" s="687"/>
      <c r="W370" s="37" t="s">
        <v>80</v>
      </c>
      <c r="X370" s="667">
        <f>IFERROR(X367/H367,"0")+IFERROR(X368/H368,"0")+IFERROR(X369/H369,"0")</f>
        <v>0</v>
      </c>
      <c r="Y370" s="667">
        <f>IFERROR(Y367/H367,"0")+IFERROR(Y368/H368,"0")+IFERROR(Y369/H369,"0")</f>
        <v>0</v>
      </c>
      <c r="Z370" s="667">
        <f>IFERROR(IF(Z367="",0,Z367),"0")+IFERROR(IF(Z368="",0,Z368),"0")+IFERROR(IF(Z369="",0,Z369),"0")</f>
        <v>0</v>
      </c>
      <c r="AA370" s="668"/>
      <c r="AB370" s="668"/>
      <c r="AC370" s="668"/>
    </row>
    <row r="371" spans="1:68" hidden="1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79</v>
      </c>
      <c r="Q371" s="686"/>
      <c r="R371" s="686"/>
      <c r="S371" s="686"/>
      <c r="T371" s="686"/>
      <c r="U371" s="686"/>
      <c r="V371" s="687"/>
      <c r="W371" s="37" t="s">
        <v>68</v>
      </c>
      <c r="X371" s="667">
        <f>IFERROR(SUM(X367:X369),"0")</f>
        <v>0</v>
      </c>
      <c r="Y371" s="667">
        <f>IFERROR(SUM(Y367:Y369),"0")</f>
        <v>0</v>
      </c>
      <c r="Z371" s="37"/>
      <c r="AA371" s="668"/>
      <c r="AB371" s="668"/>
      <c r="AC371" s="668"/>
    </row>
    <row r="372" spans="1:68" ht="27.75" hidden="1" customHeight="1" x14ac:dyDescent="0.2">
      <c r="A372" s="802" t="s">
        <v>572</v>
      </c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3"/>
      <c r="P372" s="803"/>
      <c r="Q372" s="803"/>
      <c r="R372" s="803"/>
      <c r="S372" s="803"/>
      <c r="T372" s="803"/>
      <c r="U372" s="803"/>
      <c r="V372" s="803"/>
      <c r="W372" s="803"/>
      <c r="X372" s="803"/>
      <c r="Y372" s="803"/>
      <c r="Z372" s="803"/>
      <c r="AA372" s="48"/>
      <c r="AB372" s="48"/>
      <c r="AC372" s="48"/>
    </row>
    <row r="373" spans="1:68" ht="16.5" hidden="1" customHeight="1" x14ac:dyDescent="0.25">
      <c r="A373" s="723" t="s">
        <v>573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hidden="1" customHeight="1" x14ac:dyDescent="0.25">
      <c r="A374" s="682" t="s">
        <v>89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37.5" hidden="1" customHeight="1" x14ac:dyDescent="0.25">
      <c r="A375" s="54" t="s">
        <v>574</v>
      </c>
      <c r="B375" s="54" t="s">
        <v>575</v>
      </c>
      <c r="C375" s="31">
        <v>4301011869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72"/>
      <c r="R375" s="672"/>
      <c r="S375" s="672"/>
      <c r="T375" s="673"/>
      <c r="U375" s="34"/>
      <c r="V375" s="34"/>
      <c r="W375" s="35" t="s">
        <v>68</v>
      </c>
      <c r="X375" s="665">
        <v>0</v>
      </c>
      <c r="Y375" s="666">
        <f t="shared" ref="Y375:Y384" si="5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0</v>
      </c>
      <c r="BN375" s="64">
        <f t="shared" ref="BN375:BN384" si="54">IFERROR(Y375*I375/H375,"0")</f>
        <v>0</v>
      </c>
      <c r="BO375" s="64">
        <f t="shared" ref="BO375:BO384" si="55">IFERROR(1/J375*(X375/H375),"0")</f>
        <v>0</v>
      </c>
      <c r="BP375" s="64">
        <f t="shared" ref="BP375:BP384" si="56">IFERROR(1/J375*(Y375/H375),"0")</f>
        <v>0</v>
      </c>
    </row>
    <row r="376" spans="1:68" ht="27" hidden="1" customHeight="1" x14ac:dyDescent="0.25">
      <c r="A376" s="54" t="s">
        <v>574</v>
      </c>
      <c r="B376" s="54" t="s">
        <v>577</v>
      </c>
      <c r="C376" s="31">
        <v>4301011946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8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72"/>
      <c r="R376" s="672"/>
      <c r="S376" s="672"/>
      <c r="T376" s="673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hidden="1" customHeight="1" x14ac:dyDescent="0.25">
      <c r="A377" s="54" t="s">
        <v>579</v>
      </c>
      <c r="B377" s="54" t="s">
        <v>580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68</v>
      </c>
      <c r="X378" s="665">
        <v>312</v>
      </c>
      <c r="Y378" s="666">
        <f t="shared" si="52"/>
        <v>315</v>
      </c>
      <c r="Z378" s="36">
        <f>IFERROR(IF(Y378=0,"",ROUNDUP(Y378/H378,0)*0.02175),"")</f>
        <v>0.45674999999999999</v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321.98400000000004</v>
      </c>
      <c r="BN378" s="64">
        <f t="shared" si="54"/>
        <v>325.08</v>
      </c>
      <c r="BO378" s="64">
        <f t="shared" si="55"/>
        <v>0.43333333333333335</v>
      </c>
      <c r="BP378" s="64">
        <f t="shared" si="56"/>
        <v>0.4375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69">
        <v>4680115884830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72"/>
      <c r="R379" s="672"/>
      <c r="S379" s="672"/>
      <c r="T379" s="673"/>
      <c r="U379" s="34"/>
      <c r="V379" s="34"/>
      <c r="W379" s="35" t="s">
        <v>68</v>
      </c>
      <c r="X379" s="665">
        <v>209</v>
      </c>
      <c r="Y379" s="666">
        <f t="shared" si="52"/>
        <v>210</v>
      </c>
      <c r="Z379" s="36">
        <f>IFERROR(IF(Y379=0,"",ROUNDUP(Y379/H379,0)*0.02175),"")</f>
        <v>0.30449999999999999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215.68800000000002</v>
      </c>
      <c r="BN379" s="64">
        <f t="shared" si="54"/>
        <v>216.72</v>
      </c>
      <c r="BO379" s="64">
        <f t="shared" si="55"/>
        <v>0.29027777777777775</v>
      </c>
      <c r="BP379" s="64">
        <f t="shared" si="56"/>
        <v>0.29166666666666663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4301011832</v>
      </c>
      <c r="D380" s="669">
        <v>4607091383997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72"/>
      <c r="R380" s="672"/>
      <c r="S380" s="672"/>
      <c r="T380" s="673"/>
      <c r="U380" s="34"/>
      <c r="V380" s="34"/>
      <c r="W380" s="35" t="s">
        <v>68</v>
      </c>
      <c r="X380" s="665">
        <v>0</v>
      </c>
      <c r="Y380" s="666">
        <f t="shared" si="52"/>
        <v>0</v>
      </c>
      <c r="Z380" s="36" t="str">
        <f>IFERROR(IF(Y380=0,"",ROUNDUP(Y380/H380,0)*0.02175),"")</f>
        <v/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0</v>
      </c>
      <c r="BN380" s="64">
        <f t="shared" si="54"/>
        <v>0</v>
      </c>
      <c r="BO380" s="64">
        <f t="shared" si="55"/>
        <v>0</v>
      </c>
      <c r="BP380" s="64">
        <f t="shared" si="56"/>
        <v>0</v>
      </c>
    </row>
    <row r="381" spans="1:68" ht="27" hidden="1" customHeight="1" x14ac:dyDescent="0.25">
      <c r="A381" s="54" t="s">
        <v>583</v>
      </c>
      <c r="B381" s="54" t="s">
        <v>589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hidden="1" customHeight="1" x14ac:dyDescent="0.25">
      <c r="A382" s="54" t="s">
        <v>590</v>
      </c>
      <c r="B382" s="54" t="s">
        <v>591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7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hidden="1" customHeight="1" x14ac:dyDescent="0.25">
      <c r="A383" s="54" t="s">
        <v>593</v>
      </c>
      <c r="B383" s="54" t="s">
        <v>594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10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hidden="1" customHeight="1" x14ac:dyDescent="0.25">
      <c r="A384" s="54" t="s">
        <v>595</v>
      </c>
      <c r="B384" s="54" t="s">
        <v>596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79</v>
      </c>
      <c r="Q385" s="686"/>
      <c r="R385" s="686"/>
      <c r="S385" s="686"/>
      <c r="T385" s="686"/>
      <c r="U385" s="686"/>
      <c r="V385" s="687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34.733333333333334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35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0.76124999999999998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79</v>
      </c>
      <c r="Q386" s="686"/>
      <c r="R386" s="686"/>
      <c r="S386" s="686"/>
      <c r="T386" s="686"/>
      <c r="U386" s="686"/>
      <c r="V386" s="687"/>
      <c r="W386" s="37" t="s">
        <v>68</v>
      </c>
      <c r="X386" s="667">
        <f>IFERROR(SUM(X375:X384),"0")</f>
        <v>521</v>
      </c>
      <c r="Y386" s="667">
        <f>IFERROR(SUM(Y375:Y384),"0")</f>
        <v>525</v>
      </c>
      <c r="Z386" s="37"/>
      <c r="AA386" s="668"/>
      <c r="AB386" s="668"/>
      <c r="AC386" s="668"/>
    </row>
    <row r="387" spans="1:68" ht="14.25" hidden="1" customHeight="1" x14ac:dyDescent="0.25">
      <c r="A387" s="682" t="s">
        <v>128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68</v>
      </c>
      <c r="X388" s="665">
        <v>153</v>
      </c>
      <c r="Y388" s="666">
        <f>IFERROR(IF(X388="",0,CEILING((X388/$H388),1)*$H388),"")</f>
        <v>165</v>
      </c>
      <c r="Z388" s="36">
        <f>IFERROR(IF(Y388=0,"",ROUNDUP(Y388/H388,0)*0.02175),"")</f>
        <v>0.23924999999999999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157.89600000000002</v>
      </c>
      <c r="BN388" s="64">
        <f>IFERROR(Y388*I388/H388,"0")</f>
        <v>170.28000000000003</v>
      </c>
      <c r="BO388" s="64">
        <f>IFERROR(1/J388*(X388/H388),"0")</f>
        <v>0.21249999999999997</v>
      </c>
      <c r="BP388" s="64">
        <f>IFERROR(1/J388*(Y388/H388),"0")</f>
        <v>0.22916666666666666</v>
      </c>
    </row>
    <row r="389" spans="1:68" ht="27" hidden="1" customHeight="1" x14ac:dyDescent="0.25">
      <c r="A389" s="54" t="s">
        <v>600</v>
      </c>
      <c r="B389" s="54" t="s">
        <v>601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79</v>
      </c>
      <c r="Q390" s="686"/>
      <c r="R390" s="686"/>
      <c r="S390" s="686"/>
      <c r="T390" s="686"/>
      <c r="U390" s="686"/>
      <c r="V390" s="687"/>
      <c r="W390" s="37" t="s">
        <v>80</v>
      </c>
      <c r="X390" s="667">
        <f>IFERROR(X388/H388,"0")+IFERROR(X389/H389,"0")</f>
        <v>10.199999999999999</v>
      </c>
      <c r="Y390" s="667">
        <f>IFERROR(Y388/H388,"0")+IFERROR(Y389/H389,"0")</f>
        <v>11</v>
      </c>
      <c r="Z390" s="667">
        <f>IFERROR(IF(Z388="",0,Z388),"0")+IFERROR(IF(Z389="",0,Z389),"0")</f>
        <v>0.23924999999999999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79</v>
      </c>
      <c r="Q391" s="686"/>
      <c r="R391" s="686"/>
      <c r="S391" s="686"/>
      <c r="T391" s="686"/>
      <c r="U391" s="686"/>
      <c r="V391" s="687"/>
      <c r="W391" s="37" t="s">
        <v>68</v>
      </c>
      <c r="X391" s="667">
        <f>IFERROR(SUM(X388:X389),"0")</f>
        <v>153</v>
      </c>
      <c r="Y391" s="667">
        <f>IFERROR(SUM(Y388:Y389),"0")</f>
        <v>165</v>
      </c>
      <c r="Z391" s="37"/>
      <c r="AA391" s="668"/>
      <c r="AB391" s="668"/>
      <c r="AC391" s="668"/>
    </row>
    <row r="392" spans="1:68" ht="14.25" hidden="1" customHeight="1" x14ac:dyDescent="0.25">
      <c r="A392" s="682" t="s">
        <v>63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hidden="1" customHeight="1" x14ac:dyDescent="0.25">
      <c r="A393" s="54" t="s">
        <v>602</v>
      </c>
      <c r="B393" s="54" t="s">
        <v>603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97" t="s">
        <v>604</v>
      </c>
      <c r="Q393" s="672"/>
      <c r="R393" s="672"/>
      <c r="S393" s="672"/>
      <c r="T393" s="673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735" t="s">
        <v>608</v>
      </c>
      <c r="Q394" s="672"/>
      <c r="R394" s="672"/>
      <c r="S394" s="672"/>
      <c r="T394" s="673"/>
      <c r="U394" s="34"/>
      <c r="V394" s="34"/>
      <c r="W394" s="35" t="s">
        <v>68</v>
      </c>
      <c r="X394" s="665">
        <v>21</v>
      </c>
      <c r="Y394" s="666">
        <f>IFERROR(IF(X394="",0,CEILING((X394/$H394),1)*$H394),"")</f>
        <v>27</v>
      </c>
      <c r="Z394" s="36">
        <f>IFERROR(IF(Y394=0,"",ROUNDUP(Y394/H394,0)*0.01898),"")</f>
        <v>5.6940000000000004E-2</v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22.210999999999999</v>
      </c>
      <c r="BN394" s="64">
        <f>IFERROR(Y394*I394/H394,"0")</f>
        <v>28.556999999999999</v>
      </c>
      <c r="BO394" s="64">
        <f>IFERROR(1/J394*(X394/H394),"0")</f>
        <v>3.6458333333333336E-2</v>
      </c>
      <c r="BP394" s="64">
        <f>IFERROR(1/J394*(Y394/H394),"0")</f>
        <v>4.6875E-2</v>
      </c>
    </row>
    <row r="395" spans="1:68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79</v>
      </c>
      <c r="Q395" s="686"/>
      <c r="R395" s="686"/>
      <c r="S395" s="686"/>
      <c r="T395" s="686"/>
      <c r="U395" s="686"/>
      <c r="V395" s="687"/>
      <c r="W395" s="37" t="s">
        <v>80</v>
      </c>
      <c r="X395" s="667">
        <f>IFERROR(X393/H393,"0")+IFERROR(X394/H394,"0")</f>
        <v>2.3333333333333335</v>
      </c>
      <c r="Y395" s="667">
        <f>IFERROR(Y393/H393,"0")+IFERROR(Y394/H394,"0")</f>
        <v>3</v>
      </c>
      <c r="Z395" s="667">
        <f>IFERROR(IF(Z393="",0,Z393),"0")+IFERROR(IF(Z394="",0,Z394),"0")</f>
        <v>5.6940000000000004E-2</v>
      </c>
      <c r="AA395" s="668"/>
      <c r="AB395" s="668"/>
      <c r="AC395" s="668"/>
    </row>
    <row r="396" spans="1:68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79</v>
      </c>
      <c r="Q396" s="686"/>
      <c r="R396" s="686"/>
      <c r="S396" s="686"/>
      <c r="T396" s="686"/>
      <c r="U396" s="686"/>
      <c r="V396" s="687"/>
      <c r="W396" s="37" t="s">
        <v>68</v>
      </c>
      <c r="X396" s="667">
        <f>IFERROR(SUM(X393:X394),"0")</f>
        <v>21</v>
      </c>
      <c r="Y396" s="667">
        <f>IFERROR(SUM(Y393:Y394),"0")</f>
        <v>27</v>
      </c>
      <c r="Z396" s="37"/>
      <c r="AA396" s="668"/>
      <c r="AB396" s="668"/>
      <c r="AC396" s="668"/>
    </row>
    <row r="397" spans="1:68" ht="14.25" hidden="1" customHeight="1" x14ac:dyDescent="0.25">
      <c r="A397" s="682" t="s">
        <v>165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customHeight="1" x14ac:dyDescent="0.25">
      <c r="A398" s="54" t="s">
        <v>610</v>
      </c>
      <c r="B398" s="54" t="s">
        <v>611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949" t="s">
        <v>612</v>
      </c>
      <c r="Q398" s="672"/>
      <c r="R398" s="672"/>
      <c r="S398" s="672"/>
      <c r="T398" s="673"/>
      <c r="U398" s="34"/>
      <c r="V398" s="34"/>
      <c r="W398" s="35" t="s">
        <v>68</v>
      </c>
      <c r="X398" s="665">
        <v>54</v>
      </c>
      <c r="Y398" s="666">
        <f>IFERROR(IF(X398="",0,CEILING((X398/$H398),1)*$H398),"")</f>
        <v>54</v>
      </c>
      <c r="Z398" s="36">
        <f>IFERROR(IF(Y398=0,"",ROUNDUP(Y398/H398,0)*0.01898),"")</f>
        <v>0.11388000000000001</v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57.113999999999997</v>
      </c>
      <c r="BN398" s="64">
        <f>IFERROR(Y398*I398/H398,"0")</f>
        <v>57.113999999999997</v>
      </c>
      <c r="BO398" s="64">
        <f>IFERROR(1/J398*(X398/H398),"0")</f>
        <v>9.375E-2</v>
      </c>
      <c r="BP398" s="64">
        <f>IFERROR(1/J398*(Y398/H398),"0")</f>
        <v>9.375E-2</v>
      </c>
    </row>
    <row r="399" spans="1:68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79</v>
      </c>
      <c r="Q399" s="686"/>
      <c r="R399" s="686"/>
      <c r="S399" s="686"/>
      <c r="T399" s="686"/>
      <c r="U399" s="686"/>
      <c r="V399" s="687"/>
      <c r="W399" s="37" t="s">
        <v>80</v>
      </c>
      <c r="X399" s="667">
        <f>IFERROR(X398/H398,"0")</f>
        <v>6</v>
      </c>
      <c r="Y399" s="667">
        <f>IFERROR(Y398/H398,"0")</f>
        <v>6</v>
      </c>
      <c r="Z399" s="667">
        <f>IFERROR(IF(Z398="",0,Z398),"0")</f>
        <v>0.11388000000000001</v>
      </c>
      <c r="AA399" s="668"/>
      <c r="AB399" s="668"/>
      <c r="AC399" s="668"/>
    </row>
    <row r="400" spans="1:68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79</v>
      </c>
      <c r="Q400" s="686"/>
      <c r="R400" s="686"/>
      <c r="S400" s="686"/>
      <c r="T400" s="686"/>
      <c r="U400" s="686"/>
      <c r="V400" s="687"/>
      <c r="W400" s="37" t="s">
        <v>68</v>
      </c>
      <c r="X400" s="667">
        <f>IFERROR(SUM(X398:X398),"0")</f>
        <v>54</v>
      </c>
      <c r="Y400" s="667">
        <f>IFERROR(SUM(Y398:Y398),"0")</f>
        <v>54</v>
      </c>
      <c r="Z400" s="37"/>
      <c r="AA400" s="668"/>
      <c r="AB400" s="668"/>
      <c r="AC400" s="668"/>
    </row>
    <row r="401" spans="1:68" ht="16.5" hidden="1" customHeight="1" x14ac:dyDescent="0.25">
      <c r="A401" s="723" t="s">
        <v>614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hidden="1" customHeight="1" x14ac:dyDescent="0.25">
      <c r="A402" s="682" t="s">
        <v>89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hidden="1" customHeight="1" x14ac:dyDescent="0.25">
      <c r="A403" s="54" t="s">
        <v>615</v>
      </c>
      <c r="B403" s="54" t="s">
        <v>616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hidden="1" customHeight="1" x14ac:dyDescent="0.25">
      <c r="A404" s="54" t="s">
        <v>615</v>
      </c>
      <c r="B404" s="54" t="s">
        <v>618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620</v>
      </c>
      <c r="B405" s="54" t="s">
        <v>621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7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hidden="1" customHeight="1" x14ac:dyDescent="0.25">
      <c r="A406" s="54" t="s">
        <v>623</v>
      </c>
      <c r="B406" s="54" t="s">
        <v>624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8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hidden="1" customHeight="1" x14ac:dyDescent="0.25">
      <c r="A407" s="54" t="s">
        <v>626</v>
      </c>
      <c r="B407" s="54" t="s">
        <v>627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68</v>
      </c>
      <c r="X407" s="665">
        <v>0</v>
      </c>
      <c r="Y407" s="666">
        <f t="shared" si="57"/>
        <v>0</v>
      </c>
      <c r="Z407" s="36" t="str">
        <f>IFERROR(IF(Y407=0,"",ROUNDUP(Y407/H407,0)*0.01898),"")</f>
        <v/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37.5" hidden="1" customHeight="1" x14ac:dyDescent="0.25">
      <c r="A408" s="54" t="s">
        <v>628</v>
      </c>
      <c r="B408" s="54" t="s">
        <v>629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10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idden="1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79</v>
      </c>
      <c r="Q409" s="686"/>
      <c r="R409" s="686"/>
      <c r="S409" s="686"/>
      <c r="T409" s="686"/>
      <c r="U409" s="686"/>
      <c r="V409" s="687"/>
      <c r="W409" s="37" t="s">
        <v>80</v>
      </c>
      <c r="X409" s="667">
        <f>IFERROR(X403/H403,"0")+IFERROR(X404/H404,"0")+IFERROR(X405/H405,"0")+IFERROR(X406/H406,"0")+IFERROR(X407/H407,"0")+IFERROR(X408/H408,"0")</f>
        <v>0</v>
      </c>
      <c r="Y409" s="667">
        <f>IFERROR(Y403/H403,"0")+IFERROR(Y404/H404,"0")+IFERROR(Y405/H405,"0")+IFERROR(Y406/H406,"0")+IFERROR(Y407/H407,"0")+IFERROR(Y408/H408,"0")</f>
        <v>0</v>
      </c>
      <c r="Z409" s="667">
        <f>IFERROR(IF(Z403="",0,Z403),"0")+IFERROR(IF(Z404="",0,Z404),"0")+IFERROR(IF(Z405="",0,Z405),"0")+IFERROR(IF(Z406="",0,Z406),"0")+IFERROR(IF(Z407="",0,Z407),"0")+IFERROR(IF(Z408="",0,Z408),"0")</f>
        <v>0</v>
      </c>
      <c r="AA409" s="668"/>
      <c r="AB409" s="668"/>
      <c r="AC409" s="668"/>
    </row>
    <row r="410" spans="1:68" hidden="1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79</v>
      </c>
      <c r="Q410" s="686"/>
      <c r="R410" s="686"/>
      <c r="S410" s="686"/>
      <c r="T410" s="686"/>
      <c r="U410" s="686"/>
      <c r="V410" s="687"/>
      <c r="W410" s="37" t="s">
        <v>68</v>
      </c>
      <c r="X410" s="667">
        <f>IFERROR(SUM(X403:X408),"0")</f>
        <v>0</v>
      </c>
      <c r="Y410" s="667">
        <f>IFERROR(SUM(Y403:Y408),"0")</f>
        <v>0</v>
      </c>
      <c r="Z410" s="37"/>
      <c r="AA410" s="668"/>
      <c r="AB410" s="668"/>
      <c r="AC410" s="668"/>
    </row>
    <row r="411" spans="1:68" ht="14.25" hidden="1" customHeight="1" x14ac:dyDescent="0.25">
      <c r="A411" s="682" t="s">
        <v>139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hidden="1" customHeight="1" x14ac:dyDescent="0.25">
      <c r="A412" s="54" t="s">
        <v>630</v>
      </c>
      <c r="B412" s="54" t="s">
        <v>631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9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68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79</v>
      </c>
      <c r="Q414" s="686"/>
      <c r="R414" s="686"/>
      <c r="S414" s="686"/>
      <c r="T414" s="686"/>
      <c r="U414" s="686"/>
      <c r="V414" s="687"/>
      <c r="W414" s="37" t="s">
        <v>80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hidden="1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79</v>
      </c>
      <c r="Q415" s="686"/>
      <c r="R415" s="686"/>
      <c r="S415" s="686"/>
      <c r="T415" s="686"/>
      <c r="U415" s="686"/>
      <c r="V415" s="687"/>
      <c r="W415" s="37" t="s">
        <v>68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hidden="1" customHeight="1" x14ac:dyDescent="0.25">
      <c r="A416" s="682" t="s">
        <v>63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customHeight="1" x14ac:dyDescent="0.25">
      <c r="A417" s="54" t="s">
        <v>635</v>
      </c>
      <c r="B417" s="54" t="s">
        <v>636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10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68</v>
      </c>
      <c r="X417" s="665">
        <v>217</v>
      </c>
      <c r="Y417" s="666">
        <f>IFERROR(IF(X417="",0,CEILING((X417/$H417),1)*$H417),"")</f>
        <v>225</v>
      </c>
      <c r="Z417" s="36">
        <f>IFERROR(IF(Y417=0,"",ROUNDUP(Y417/H417,0)*0.01898),"")</f>
        <v>0.47450000000000003</v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229.51366666666667</v>
      </c>
      <c r="BN417" s="64">
        <f>IFERROR(Y417*I417/H417,"0")</f>
        <v>237.97500000000002</v>
      </c>
      <c r="BO417" s="64">
        <f>IFERROR(1/J417*(X417/H417),"0")</f>
        <v>0.3767361111111111</v>
      </c>
      <c r="BP417" s="64">
        <f>IFERROR(1/J417*(Y417/H417),"0")</f>
        <v>0.390625</v>
      </c>
    </row>
    <row r="418" spans="1:68" ht="37.5" hidden="1" customHeight="1" x14ac:dyDescent="0.25">
      <c r="A418" s="54" t="s">
        <v>638</v>
      </c>
      <c r="B418" s="54" t="s">
        <v>639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983" t="s">
        <v>640</v>
      </c>
      <c r="Q418" s="672"/>
      <c r="R418" s="672"/>
      <c r="S418" s="672"/>
      <c r="T418" s="673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642</v>
      </c>
      <c r="B419" s="54" t="s">
        <v>643</v>
      </c>
      <c r="C419" s="31">
        <v>4301051660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72"/>
      <c r="R419" s="672"/>
      <c r="S419" s="672"/>
      <c r="T419" s="673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642</v>
      </c>
      <c r="B420" s="54" t="s">
        <v>644</v>
      </c>
      <c r="C420" s="31">
        <v>4301051297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9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72"/>
      <c r="R420" s="672"/>
      <c r="S420" s="672"/>
      <c r="T420" s="673"/>
      <c r="U420" s="34"/>
      <c r="V420" s="34"/>
      <c r="W420" s="35" t="s">
        <v>68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10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79</v>
      </c>
      <c r="Q422" s="686"/>
      <c r="R422" s="686"/>
      <c r="S422" s="686"/>
      <c r="T422" s="686"/>
      <c r="U422" s="686"/>
      <c r="V422" s="687"/>
      <c r="W422" s="37" t="s">
        <v>80</v>
      </c>
      <c r="X422" s="667">
        <f>IFERROR(X417/H417,"0")+IFERROR(X418/H418,"0")+IFERROR(X419/H419,"0")+IFERROR(X420/H420,"0")+IFERROR(X421/H421,"0")</f>
        <v>24.111111111111111</v>
      </c>
      <c r="Y422" s="667">
        <f>IFERROR(Y417/H417,"0")+IFERROR(Y418/H418,"0")+IFERROR(Y419/H419,"0")+IFERROR(Y420/H420,"0")+IFERROR(Y421/H421,"0")</f>
        <v>25</v>
      </c>
      <c r="Z422" s="667">
        <f>IFERROR(IF(Z417="",0,Z417),"0")+IFERROR(IF(Z418="",0,Z418),"0")+IFERROR(IF(Z419="",0,Z419),"0")+IFERROR(IF(Z420="",0,Z420),"0")+IFERROR(IF(Z421="",0,Z421),"0")</f>
        <v>0.47450000000000003</v>
      </c>
      <c r="AA422" s="668"/>
      <c r="AB422" s="668"/>
      <c r="AC422" s="668"/>
    </row>
    <row r="423" spans="1:68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79</v>
      </c>
      <c r="Q423" s="686"/>
      <c r="R423" s="686"/>
      <c r="S423" s="686"/>
      <c r="T423" s="686"/>
      <c r="U423" s="686"/>
      <c r="V423" s="687"/>
      <c r="W423" s="37" t="s">
        <v>68</v>
      </c>
      <c r="X423" s="667">
        <f>IFERROR(SUM(X417:X421),"0")</f>
        <v>217</v>
      </c>
      <c r="Y423" s="667">
        <f>IFERROR(SUM(Y417:Y421),"0")</f>
        <v>225</v>
      </c>
      <c r="Z423" s="37"/>
      <c r="AA423" s="668"/>
      <c r="AB423" s="668"/>
      <c r="AC423" s="668"/>
    </row>
    <row r="424" spans="1:68" ht="14.25" hidden="1" customHeight="1" x14ac:dyDescent="0.25">
      <c r="A424" s="682" t="s">
        <v>165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hidden="1" customHeight="1" x14ac:dyDescent="0.25">
      <c r="A425" s="54" t="s">
        <v>649</v>
      </c>
      <c r="B425" s="54" t="s">
        <v>650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859" t="s">
        <v>651</v>
      </c>
      <c r="Q425" s="672"/>
      <c r="R425" s="672"/>
      <c r="S425" s="672"/>
      <c r="T425" s="673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79</v>
      </c>
      <c r="Q426" s="686"/>
      <c r="R426" s="686"/>
      <c r="S426" s="686"/>
      <c r="T426" s="686"/>
      <c r="U426" s="686"/>
      <c r="V426" s="687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hidden="1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79</v>
      </c>
      <c r="Q427" s="686"/>
      <c r="R427" s="686"/>
      <c r="S427" s="686"/>
      <c r="T427" s="686"/>
      <c r="U427" s="686"/>
      <c r="V427" s="687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hidden="1" customHeight="1" x14ac:dyDescent="0.2">
      <c r="A428" s="802" t="s">
        <v>653</v>
      </c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3"/>
      <c r="P428" s="803"/>
      <c r="Q428" s="803"/>
      <c r="R428" s="803"/>
      <c r="S428" s="803"/>
      <c r="T428" s="803"/>
      <c r="U428" s="803"/>
      <c r="V428" s="803"/>
      <c r="W428" s="803"/>
      <c r="X428" s="803"/>
      <c r="Y428" s="803"/>
      <c r="Z428" s="803"/>
      <c r="AA428" s="48"/>
      <c r="AB428" s="48"/>
      <c r="AC428" s="48"/>
    </row>
    <row r="429" spans="1:68" ht="16.5" hidden="1" customHeight="1" x14ac:dyDescent="0.25">
      <c r="A429" s="723" t="s">
        <v>654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hidden="1" customHeight="1" x14ac:dyDescent="0.25">
      <c r="A430" s="682" t="s">
        <v>139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hidden="1" customHeight="1" x14ac:dyDescent="0.25">
      <c r="A431" s="54" t="s">
        <v>655</v>
      </c>
      <c r="B431" s="54" t="s">
        <v>656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831" t="s">
        <v>657</v>
      </c>
      <c r="Q431" s="672"/>
      <c r="R431" s="672"/>
      <c r="S431" s="672"/>
      <c r="T431" s="673"/>
      <c r="U431" s="34"/>
      <c r="V431" s="34"/>
      <c r="W431" s="35" t="s">
        <v>68</v>
      </c>
      <c r="X431" s="665">
        <v>0</v>
      </c>
      <c r="Y431" s="666">
        <f t="shared" ref="Y431:Y442" si="62"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0</v>
      </c>
      <c r="BN431" s="64">
        <f t="shared" ref="BN431:BN442" si="64">IFERROR(Y431*I431/H431,"0")</f>
        <v>0</v>
      </c>
      <c r="BO431" s="64">
        <f t="shared" ref="BO431:BO442" si="65">IFERROR(1/J431*(X431/H431),"0")</f>
        <v>0</v>
      </c>
      <c r="BP431" s="64">
        <f t="shared" ref="BP431:BP442" si="66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702" t="s">
        <v>661</v>
      </c>
      <c r="Q432" s="672"/>
      <c r="R432" s="672"/>
      <c r="S432" s="672"/>
      <c r="T432" s="673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hidden="1" customHeight="1" x14ac:dyDescent="0.25">
      <c r="A433" s="54" t="s">
        <v>659</v>
      </c>
      <c r="B433" s="54" t="s">
        <v>663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1017" t="s">
        <v>661</v>
      </c>
      <c r="Q433" s="672"/>
      <c r="R433" s="672"/>
      <c r="S433" s="672"/>
      <c r="T433" s="673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1030" t="s">
        <v>666</v>
      </c>
      <c r="Q434" s="672"/>
      <c r="R434" s="672"/>
      <c r="S434" s="672"/>
      <c r="T434" s="673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102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668</v>
      </c>
      <c r="B436" s="54" t="s">
        <v>670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1033" t="s">
        <v>671</v>
      </c>
      <c r="Q436" s="672"/>
      <c r="R436" s="672"/>
      <c r="S436" s="672"/>
      <c r="T436" s="673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674</v>
      </c>
      <c r="B438" s="54" t="s">
        <v>675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68</v>
      </c>
      <c r="X438" s="665">
        <v>2</v>
      </c>
      <c r="Y438" s="666">
        <f t="shared" si="62"/>
        <v>2.1</v>
      </c>
      <c r="Z438" s="36">
        <f t="shared" si="67"/>
        <v>5.0200000000000002E-3</v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2.1238095238095238</v>
      </c>
      <c r="BN438" s="64">
        <f t="shared" si="64"/>
        <v>2.23</v>
      </c>
      <c r="BO438" s="64">
        <f t="shared" si="65"/>
        <v>4.0700040700040706E-3</v>
      </c>
      <c r="BP438" s="64">
        <f t="shared" si="66"/>
        <v>4.2735042735042739E-3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hidden="1" customHeight="1" x14ac:dyDescent="0.25">
      <c r="A440" s="54" t="s">
        <v>677</v>
      </c>
      <c r="B440" s="54" t="s">
        <v>680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4" t="s">
        <v>681</v>
      </c>
      <c r="Q440" s="672"/>
      <c r="R440" s="672"/>
      <c r="S440" s="672"/>
      <c r="T440" s="673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customHeight="1" x14ac:dyDescent="0.25">
      <c r="A441" s="54" t="s">
        <v>682</v>
      </c>
      <c r="B441" s="54" t="s">
        <v>683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68</v>
      </c>
      <c r="X441" s="665">
        <v>4</v>
      </c>
      <c r="Y441" s="666">
        <f t="shared" si="62"/>
        <v>4.2</v>
      </c>
      <c r="Z441" s="36">
        <f t="shared" si="67"/>
        <v>1.004E-2</v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4.2476190476190476</v>
      </c>
      <c r="BN441" s="64">
        <f t="shared" si="64"/>
        <v>4.46</v>
      </c>
      <c r="BO441" s="64">
        <f t="shared" si="65"/>
        <v>8.1400081400081412E-3</v>
      </c>
      <c r="BP441" s="64">
        <f t="shared" si="66"/>
        <v>8.5470085470085479E-3</v>
      </c>
    </row>
    <row r="442" spans="1:68" ht="37.5" hidden="1" customHeight="1" x14ac:dyDescent="0.25">
      <c r="A442" s="54" t="s">
        <v>685</v>
      </c>
      <c r="B442" s="54" t="s">
        <v>686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79</v>
      </c>
      <c r="Q443" s="686"/>
      <c r="R443" s="686"/>
      <c r="S443" s="686"/>
      <c r="T443" s="686"/>
      <c r="U443" s="686"/>
      <c r="V443" s="687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2.8571428571428568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1.506E-2</v>
      </c>
      <c r="AA443" s="668"/>
      <c r="AB443" s="668"/>
      <c r="AC443" s="668"/>
    </row>
    <row r="444" spans="1:68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79</v>
      </c>
      <c r="Q444" s="686"/>
      <c r="R444" s="686"/>
      <c r="S444" s="686"/>
      <c r="T444" s="686"/>
      <c r="U444" s="686"/>
      <c r="V444" s="687"/>
      <c r="W444" s="37" t="s">
        <v>68</v>
      </c>
      <c r="X444" s="667">
        <f>IFERROR(SUM(X431:X442),"0")</f>
        <v>6</v>
      </c>
      <c r="Y444" s="667">
        <f>IFERROR(SUM(Y431:Y442),"0")</f>
        <v>6.3000000000000007</v>
      </c>
      <c r="Z444" s="37"/>
      <c r="AA444" s="668"/>
      <c r="AB444" s="668"/>
      <c r="AC444" s="668"/>
    </row>
    <row r="445" spans="1:68" ht="14.25" hidden="1" customHeight="1" x14ac:dyDescent="0.25">
      <c r="A445" s="682" t="s">
        <v>63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hidden="1" customHeight="1" x14ac:dyDescent="0.25">
      <c r="A446" s="54" t="s">
        <v>687</v>
      </c>
      <c r="B446" s="54" t="s">
        <v>688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690</v>
      </c>
      <c r="B447" s="54" t="s">
        <v>691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10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79</v>
      </c>
      <c r="Q448" s="686"/>
      <c r="R448" s="686"/>
      <c r="S448" s="686"/>
      <c r="T448" s="686"/>
      <c r="U448" s="686"/>
      <c r="V448" s="687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hidden="1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79</v>
      </c>
      <c r="Q449" s="686"/>
      <c r="R449" s="686"/>
      <c r="S449" s="686"/>
      <c r="T449" s="686"/>
      <c r="U449" s="686"/>
      <c r="V449" s="687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hidden="1" customHeight="1" x14ac:dyDescent="0.25">
      <c r="A450" s="723" t="s">
        <v>693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hidden="1" customHeight="1" x14ac:dyDescent="0.25">
      <c r="A451" s="682" t="s">
        <v>128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hidden="1" customHeight="1" x14ac:dyDescent="0.25">
      <c r="A452" s="54" t="s">
        <v>694</v>
      </c>
      <c r="B452" s="54" t="s">
        <v>695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69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79</v>
      </c>
      <c r="Q454" s="686"/>
      <c r="R454" s="686"/>
      <c r="S454" s="686"/>
      <c r="T454" s="686"/>
      <c r="U454" s="686"/>
      <c r="V454" s="687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hidden="1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79</v>
      </c>
      <c r="Q455" s="686"/>
      <c r="R455" s="686"/>
      <c r="S455" s="686"/>
      <c r="T455" s="686"/>
      <c r="U455" s="686"/>
      <c r="V455" s="687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hidden="1" customHeight="1" x14ac:dyDescent="0.25">
      <c r="A456" s="682" t="s">
        <v>139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customHeight="1" x14ac:dyDescent="0.25">
      <c r="A457" s="54" t="s">
        <v>700</v>
      </c>
      <c r="B457" s="54" t="s">
        <v>701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701" t="s">
        <v>702</v>
      </c>
      <c r="Q457" s="672"/>
      <c r="R457" s="672"/>
      <c r="S457" s="672"/>
      <c r="T457" s="673"/>
      <c r="U457" s="34"/>
      <c r="V457" s="34"/>
      <c r="W457" s="35" t="s">
        <v>68</v>
      </c>
      <c r="X457" s="665">
        <v>30</v>
      </c>
      <c r="Y457" s="666">
        <f>IFERROR(IF(X457="",0,CEILING((X457/$H457),1)*$H457),"")</f>
        <v>32.400000000000006</v>
      </c>
      <c r="Z457" s="36">
        <f>IFERROR(IF(Y457=0,"",ROUNDUP(Y457/H457,0)*0.00902),"")</f>
        <v>5.4120000000000001E-2</v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31.166666666666668</v>
      </c>
      <c r="BN457" s="64">
        <f>IFERROR(Y457*I457/H457,"0")</f>
        <v>33.660000000000004</v>
      </c>
      <c r="BO457" s="64">
        <f>IFERROR(1/J457*(X457/H457),"0")</f>
        <v>4.208754208754209E-2</v>
      </c>
      <c r="BP457" s="64">
        <f>IFERROR(1/J457*(Y457/H457),"0")</f>
        <v>4.5454545454545463E-2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707</v>
      </c>
      <c r="B459" s="54" t="s">
        <v>708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905" t="s">
        <v>709</v>
      </c>
      <c r="Q459" s="672"/>
      <c r="R459" s="672"/>
      <c r="S459" s="672"/>
      <c r="T459" s="673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9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79</v>
      </c>
      <c r="Q461" s="686"/>
      <c r="R461" s="686"/>
      <c r="S461" s="686"/>
      <c r="T461" s="686"/>
      <c r="U461" s="686"/>
      <c r="V461" s="687"/>
      <c r="W461" s="37" t="s">
        <v>80</v>
      </c>
      <c r="X461" s="667">
        <f>IFERROR(X457/H457,"0")+IFERROR(X458/H458,"0")+IFERROR(X459/H459,"0")+IFERROR(X460/H460,"0")</f>
        <v>5.5555555555555554</v>
      </c>
      <c r="Y461" s="667">
        <f>IFERROR(Y457/H457,"0")+IFERROR(Y458/H458,"0")+IFERROR(Y459/H459,"0")+IFERROR(Y460/H460,"0")</f>
        <v>6.0000000000000009</v>
      </c>
      <c r="Z461" s="667">
        <f>IFERROR(IF(Z457="",0,Z457),"0")+IFERROR(IF(Z458="",0,Z458),"0")+IFERROR(IF(Z459="",0,Z459),"0")+IFERROR(IF(Z460="",0,Z460),"0")</f>
        <v>5.4120000000000001E-2</v>
      </c>
      <c r="AA461" s="668"/>
      <c r="AB461" s="668"/>
      <c r="AC461" s="668"/>
    </row>
    <row r="462" spans="1:68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79</v>
      </c>
      <c r="Q462" s="686"/>
      <c r="R462" s="686"/>
      <c r="S462" s="686"/>
      <c r="T462" s="686"/>
      <c r="U462" s="686"/>
      <c r="V462" s="687"/>
      <c r="W462" s="37" t="s">
        <v>68</v>
      </c>
      <c r="X462" s="667">
        <f>IFERROR(SUM(X457:X460),"0")</f>
        <v>30</v>
      </c>
      <c r="Y462" s="667">
        <f>IFERROR(SUM(Y457:Y460),"0")</f>
        <v>32.400000000000006</v>
      </c>
      <c r="Z462" s="37"/>
      <c r="AA462" s="668"/>
      <c r="AB462" s="668"/>
      <c r="AC462" s="668"/>
    </row>
    <row r="463" spans="1:68" ht="16.5" hidden="1" customHeight="1" x14ac:dyDescent="0.25">
      <c r="A463" s="723" t="s">
        <v>713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hidden="1" customHeight="1" x14ac:dyDescent="0.25">
      <c r="A464" s="682" t="s">
        <v>139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hidden="1" customHeight="1" x14ac:dyDescent="0.25">
      <c r="A465" s="54" t="s">
        <v>714</v>
      </c>
      <c r="B465" s="54" t="s">
        <v>715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715" t="s">
        <v>719</v>
      </c>
      <c r="Q466" s="672"/>
      <c r="R466" s="672"/>
      <c r="S466" s="672"/>
      <c r="T466" s="673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79</v>
      </c>
      <c r="Q467" s="686"/>
      <c r="R467" s="686"/>
      <c r="S467" s="686"/>
      <c r="T467" s="686"/>
      <c r="U467" s="686"/>
      <c r="V467" s="687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hidden="1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79</v>
      </c>
      <c r="Q468" s="686"/>
      <c r="R468" s="686"/>
      <c r="S468" s="686"/>
      <c r="T468" s="686"/>
      <c r="U468" s="686"/>
      <c r="V468" s="687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hidden="1" customHeight="1" x14ac:dyDescent="0.25">
      <c r="A469" s="723" t="s">
        <v>721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hidden="1" customHeight="1" x14ac:dyDescent="0.25">
      <c r="A470" s="682" t="s">
        <v>139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hidden="1" customHeight="1" x14ac:dyDescent="0.25">
      <c r="A471" s="54" t="s">
        <v>722</v>
      </c>
      <c r="B471" s="54" t="s">
        <v>723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7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79</v>
      </c>
      <c r="Q472" s="686"/>
      <c r="R472" s="686"/>
      <c r="S472" s="686"/>
      <c r="T472" s="686"/>
      <c r="U472" s="686"/>
      <c r="V472" s="687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hidden="1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79</v>
      </c>
      <c r="Q473" s="686"/>
      <c r="R473" s="686"/>
      <c r="S473" s="686"/>
      <c r="T473" s="686"/>
      <c r="U473" s="686"/>
      <c r="V473" s="687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hidden="1" customHeight="1" x14ac:dyDescent="0.25">
      <c r="A474" s="682" t="s">
        <v>165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hidden="1" customHeight="1" x14ac:dyDescent="0.25">
      <c r="A475" s="54" t="s">
        <v>725</v>
      </c>
      <c r="B475" s="54" t="s">
        <v>726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95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79</v>
      </c>
      <c r="Q476" s="686"/>
      <c r="R476" s="686"/>
      <c r="S476" s="686"/>
      <c r="T476" s="686"/>
      <c r="U476" s="686"/>
      <c r="V476" s="687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hidden="1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79</v>
      </c>
      <c r="Q477" s="686"/>
      <c r="R477" s="686"/>
      <c r="S477" s="686"/>
      <c r="T477" s="686"/>
      <c r="U477" s="686"/>
      <c r="V477" s="687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hidden="1" customHeight="1" x14ac:dyDescent="0.2">
      <c r="A478" s="802" t="s">
        <v>728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48"/>
      <c r="AB478" s="48"/>
      <c r="AC478" s="48"/>
    </row>
    <row r="479" spans="1:68" ht="16.5" hidden="1" customHeight="1" x14ac:dyDescent="0.25">
      <c r="A479" s="723" t="s">
        <v>728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hidden="1" customHeight="1" x14ac:dyDescent="0.25">
      <c r="A480" s="682" t="s">
        <v>89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hidden="1" customHeight="1" x14ac:dyDescent="0.25">
      <c r="A481" s="54" t="s">
        <v>729</v>
      </c>
      <c r="B481" s="54" t="s">
        <v>730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68</v>
      </c>
      <c r="X481" s="665">
        <v>0</v>
      </c>
      <c r="Y481" s="666">
        <f t="shared" ref="Y481:Y495" si="68">IFERROR(IF(X481="",0,CEILING((X481/$H481),1)*$H481),"")</f>
        <v>0</v>
      </c>
      <c r="Z481" s="36" t="str">
        <f>IFERROR(IF(Y481=0,"",ROUNDUP(Y481/H481,0)*0.01196),"")</f>
        <v/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0</v>
      </c>
      <c r="BN481" s="64">
        <f t="shared" ref="BN481:BN495" si="70">IFERROR(Y481*I481/H481,"0")</f>
        <v>0</v>
      </c>
      <c r="BO481" s="64">
        <f t="shared" ref="BO481:BO495" si="71">IFERROR(1/J481*(X481/H481),"0")</f>
        <v>0</v>
      </c>
      <c r="BP481" s="64">
        <f t="shared" ref="BP481:BP495" si="72">IFERROR(1/J481*(Y481/H481),"0")</f>
        <v>0</v>
      </c>
    </row>
    <row r="482" spans="1:68" ht="27" customHeight="1" x14ac:dyDescent="0.25">
      <c r="A482" s="54" t="s">
        <v>732</v>
      </c>
      <c r="B482" s="54" t="s">
        <v>733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7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68</v>
      </c>
      <c r="X482" s="665">
        <v>8</v>
      </c>
      <c r="Y482" s="666">
        <f t="shared" si="68"/>
        <v>10.56</v>
      </c>
      <c r="Z482" s="36">
        <f>IFERROR(IF(Y482=0,"",ROUNDUP(Y482/H482,0)*0.01196),"")</f>
        <v>2.392E-2</v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8.545454545454545</v>
      </c>
      <c r="BN482" s="64">
        <f t="shared" si="70"/>
        <v>11.28</v>
      </c>
      <c r="BO482" s="64">
        <f t="shared" si="71"/>
        <v>1.456876456876457E-2</v>
      </c>
      <c r="BP482" s="64">
        <f t="shared" si="72"/>
        <v>1.9230769230769232E-2</v>
      </c>
    </row>
    <row r="483" spans="1:68" ht="27" hidden="1" customHeight="1" x14ac:dyDescent="0.25">
      <c r="A483" s="54" t="s">
        <v>735</v>
      </c>
      <c r="B483" s="54" t="s">
        <v>736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68</v>
      </c>
      <c r="X483" s="665">
        <v>0</v>
      </c>
      <c r="Y483" s="666">
        <f t="shared" si="68"/>
        <v>0</v>
      </c>
      <c r="Z483" s="36" t="str">
        <f>IFERROR(IF(Y483=0,"",ROUNDUP(Y483/H483,0)*0.01196),"")</f>
        <v/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0</v>
      </c>
      <c r="BN483" s="64">
        <f t="shared" si="70"/>
        <v>0</v>
      </c>
      <c r="BO483" s="64">
        <f t="shared" si="71"/>
        <v>0</v>
      </c>
      <c r="BP483" s="64">
        <f t="shared" si="72"/>
        <v>0</v>
      </c>
    </row>
    <row r="484" spans="1:68" ht="27" customHeight="1" x14ac:dyDescent="0.25">
      <c r="A484" s="54" t="s">
        <v>738</v>
      </c>
      <c r="B484" s="54" t="s">
        <v>739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10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68</v>
      </c>
      <c r="X484" s="665">
        <v>51</v>
      </c>
      <c r="Y484" s="666">
        <f t="shared" si="68"/>
        <v>52.800000000000004</v>
      </c>
      <c r="Z484" s="36">
        <f>IFERROR(IF(Y484=0,"",ROUNDUP(Y484/H484,0)*0.01196),"")</f>
        <v>0.1196</v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54.47727272727272</v>
      </c>
      <c r="BN484" s="64">
        <f t="shared" si="70"/>
        <v>56.400000000000006</v>
      </c>
      <c r="BO484" s="64">
        <f t="shared" si="71"/>
        <v>9.2875874125874128E-2</v>
      </c>
      <c r="BP484" s="64">
        <f t="shared" si="72"/>
        <v>9.6153846153846159E-2</v>
      </c>
    </row>
    <row r="485" spans="1:68" ht="16.5" hidden="1" customHeight="1" x14ac:dyDescent="0.25">
      <c r="A485" s="54" t="s">
        <v>741</v>
      </c>
      <c r="B485" s="54" t="s">
        <v>742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hidden="1" customHeight="1" x14ac:dyDescent="0.25">
      <c r="A486" s="54" t="s">
        <v>744</v>
      </c>
      <c r="B486" s="54" t="s">
        <v>745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999" t="s">
        <v>746</v>
      </c>
      <c r="Q486" s="672"/>
      <c r="R486" s="672"/>
      <c r="S486" s="672"/>
      <c r="T486" s="673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hidden="1" customHeight="1" x14ac:dyDescent="0.25">
      <c r="A487" s="54" t="s">
        <v>747</v>
      </c>
      <c r="B487" s="54" t="s">
        <v>748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9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hidden="1" customHeight="1" x14ac:dyDescent="0.25">
      <c r="A488" s="54" t="s">
        <v>747</v>
      </c>
      <c r="B488" s="54" t="s">
        <v>749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9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hidden="1" customHeight="1" x14ac:dyDescent="0.25">
      <c r="A489" s="54" t="s">
        <v>750</v>
      </c>
      <c r="B489" s="54" t="s">
        <v>751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hidden="1" customHeight="1" x14ac:dyDescent="0.25">
      <c r="A490" s="54" t="s">
        <v>752</v>
      </c>
      <c r="B490" s="54" t="s">
        <v>753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958" t="s">
        <v>754</v>
      </c>
      <c r="Q490" s="672"/>
      <c r="R490" s="672"/>
      <c r="S490" s="672"/>
      <c r="T490" s="673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hidden="1" customHeight="1" x14ac:dyDescent="0.25">
      <c r="A491" s="54" t="s">
        <v>755</v>
      </c>
      <c r="B491" s="54" t="s">
        <v>756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67" t="s">
        <v>757</v>
      </c>
      <c r="Q491" s="672"/>
      <c r="R491" s="672"/>
      <c r="S491" s="672"/>
      <c r="T491" s="673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789" t="s">
        <v>761</v>
      </c>
      <c r="Q492" s="672"/>
      <c r="R492" s="672"/>
      <c r="S492" s="672"/>
      <c r="T492" s="673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hidden="1" customHeight="1" x14ac:dyDescent="0.25">
      <c r="A493" s="54" t="s">
        <v>763</v>
      </c>
      <c r="B493" s="54" t="s">
        <v>764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hidden="1" customHeight="1" x14ac:dyDescent="0.25">
      <c r="A494" s="54" t="s">
        <v>763</v>
      </c>
      <c r="B494" s="54" t="s">
        <v>765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7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hidden="1" customHeight="1" x14ac:dyDescent="0.25">
      <c r="A495" s="54" t="s">
        <v>766</v>
      </c>
      <c r="B495" s="54" t="s">
        <v>767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8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79</v>
      </c>
      <c r="Q496" s="686"/>
      <c r="R496" s="686"/>
      <c r="S496" s="686"/>
      <c r="T496" s="686"/>
      <c r="U496" s="686"/>
      <c r="V496" s="687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11.174242424242424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12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0.14352000000000001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79</v>
      </c>
      <c r="Q497" s="686"/>
      <c r="R497" s="686"/>
      <c r="S497" s="686"/>
      <c r="T497" s="686"/>
      <c r="U497" s="686"/>
      <c r="V497" s="687"/>
      <c r="W497" s="37" t="s">
        <v>68</v>
      </c>
      <c r="X497" s="667">
        <f>IFERROR(SUM(X481:X495),"0")</f>
        <v>59</v>
      </c>
      <c r="Y497" s="667">
        <f>IFERROR(SUM(Y481:Y495),"0")</f>
        <v>63.360000000000007</v>
      </c>
      <c r="Z497" s="37"/>
      <c r="AA497" s="668"/>
      <c r="AB497" s="668"/>
      <c r="AC497" s="668"/>
    </row>
    <row r="498" spans="1:68" ht="14.25" hidden="1" customHeight="1" x14ac:dyDescent="0.25">
      <c r="A498" s="682" t="s">
        <v>128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10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68</v>
      </c>
      <c r="X499" s="665">
        <v>32</v>
      </c>
      <c r="Y499" s="666">
        <f>IFERROR(IF(X499="",0,CEILING((X499/$H499),1)*$H499),"")</f>
        <v>36.96</v>
      </c>
      <c r="Z499" s="36">
        <f>IFERROR(IF(Y499=0,"",ROUNDUP(Y499/H499,0)*0.01196),"")</f>
        <v>8.3720000000000003E-2</v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34.18181818181818</v>
      </c>
      <c r="BN499" s="64">
        <f>IFERROR(Y499*I499/H499,"0")</f>
        <v>39.479999999999997</v>
      </c>
      <c r="BO499" s="64">
        <f>IFERROR(1/J499*(X499/H499),"0")</f>
        <v>5.8275058275058279E-2</v>
      </c>
      <c r="BP499" s="64">
        <f>IFERROR(1/J499*(Y499/H499),"0")</f>
        <v>6.7307692307692318E-2</v>
      </c>
    </row>
    <row r="500" spans="1:68" ht="16.5" hidden="1" customHeight="1" x14ac:dyDescent="0.25">
      <c r="A500" s="54" t="s">
        <v>768</v>
      </c>
      <c r="B500" s="54" t="s">
        <v>771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910" t="s">
        <v>772</v>
      </c>
      <c r="Q500" s="672"/>
      <c r="R500" s="672"/>
      <c r="S500" s="672"/>
      <c r="T500" s="673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hidden="1" customHeight="1" x14ac:dyDescent="0.25">
      <c r="A501" s="54" t="s">
        <v>774</v>
      </c>
      <c r="B501" s="54" t="s">
        <v>775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799" t="s">
        <v>776</v>
      </c>
      <c r="Q501" s="672"/>
      <c r="R501" s="672"/>
      <c r="S501" s="672"/>
      <c r="T501" s="673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hidden="1" customHeight="1" x14ac:dyDescent="0.25">
      <c r="A502" s="54" t="s">
        <v>777</v>
      </c>
      <c r="B502" s="54" t="s">
        <v>778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755" t="s">
        <v>779</v>
      </c>
      <c r="Q502" s="672"/>
      <c r="R502" s="672"/>
      <c r="S502" s="672"/>
      <c r="T502" s="673"/>
      <c r="U502" s="34"/>
      <c r="V502" s="34"/>
      <c r="W502" s="35" t="s">
        <v>68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79</v>
      </c>
      <c r="Q503" s="686"/>
      <c r="R503" s="686"/>
      <c r="S503" s="686"/>
      <c r="T503" s="686"/>
      <c r="U503" s="686"/>
      <c r="V503" s="687"/>
      <c r="W503" s="37" t="s">
        <v>80</v>
      </c>
      <c r="X503" s="667">
        <f>IFERROR(X499/H499,"0")+IFERROR(X500/H500,"0")+IFERROR(X501/H501,"0")+IFERROR(X502/H502,"0")</f>
        <v>6.0606060606060606</v>
      </c>
      <c r="Y503" s="667">
        <f>IFERROR(Y499/H499,"0")+IFERROR(Y500/H500,"0")+IFERROR(Y501/H501,"0")+IFERROR(Y502/H502,"0")</f>
        <v>7</v>
      </c>
      <c r="Z503" s="667">
        <f>IFERROR(IF(Z499="",0,Z499),"0")+IFERROR(IF(Z500="",0,Z500),"0")+IFERROR(IF(Z501="",0,Z501),"0")+IFERROR(IF(Z502="",0,Z502),"0")</f>
        <v>8.3720000000000003E-2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79</v>
      </c>
      <c r="Q504" s="686"/>
      <c r="R504" s="686"/>
      <c r="S504" s="686"/>
      <c r="T504" s="686"/>
      <c r="U504" s="686"/>
      <c r="V504" s="687"/>
      <c r="W504" s="37" t="s">
        <v>68</v>
      </c>
      <c r="X504" s="667">
        <f>IFERROR(SUM(X499:X502),"0")</f>
        <v>32</v>
      </c>
      <c r="Y504" s="667">
        <f>IFERROR(SUM(Y499:Y502),"0")</f>
        <v>36.96</v>
      </c>
      <c r="Z504" s="37"/>
      <c r="AA504" s="668"/>
      <c r="AB504" s="668"/>
      <c r="AC504" s="668"/>
    </row>
    <row r="505" spans="1:68" ht="14.25" hidden="1" customHeight="1" x14ac:dyDescent="0.25">
      <c r="A505" s="682" t="s">
        <v>139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hidden="1" customHeight="1" x14ac:dyDescent="0.25">
      <c r="A506" s="54" t="s">
        <v>780</v>
      </c>
      <c r="B506" s="54" t="s">
        <v>781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94" t="s">
        <v>782</v>
      </c>
      <c r="Q506" s="672"/>
      <c r="R506" s="672"/>
      <c r="S506" s="672"/>
      <c r="T506" s="673"/>
      <c r="U506" s="34"/>
      <c r="V506" s="34"/>
      <c r="W506" s="35" t="s">
        <v>68</v>
      </c>
      <c r="X506" s="665">
        <v>0</v>
      </c>
      <c r="Y506" s="666">
        <f t="shared" ref="Y506:Y517" si="73">IFERROR(IF(X506="",0,CEILING((X506/$H506),1)*$H506),"")</f>
        <v>0</v>
      </c>
      <c r="Z506" s="36" t="str">
        <f>IFERROR(IF(Y506=0,"",ROUNDUP(Y506/H506,0)*0.01196),"")</f>
        <v/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0</v>
      </c>
      <c r="BN506" s="64">
        <f t="shared" ref="BN506:BN517" si="75">IFERROR(Y506*I506/H506,"0")</f>
        <v>0</v>
      </c>
      <c r="BO506" s="64">
        <f t="shared" ref="BO506:BO517" si="76">IFERROR(1/J506*(X506/H506),"0")</f>
        <v>0</v>
      </c>
      <c r="BP506" s="64">
        <f t="shared" ref="BP506:BP517" si="77">IFERROR(1/J506*(Y506/H506),"0")</f>
        <v>0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1051" t="s">
        <v>786</v>
      </c>
      <c r="Q507" s="672"/>
      <c r="R507" s="672"/>
      <c r="S507" s="672"/>
      <c r="T507" s="673"/>
      <c r="U507" s="34"/>
      <c r="V507" s="34"/>
      <c r="W507" s="35" t="s">
        <v>68</v>
      </c>
      <c r="X507" s="665">
        <v>4</v>
      </c>
      <c r="Y507" s="666">
        <f t="shared" si="73"/>
        <v>5.28</v>
      </c>
      <c r="Z507" s="36">
        <f>IFERROR(IF(Y507=0,"",ROUNDUP(Y507/H507,0)*0.01196),"")</f>
        <v>1.196E-2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4.2727272727272725</v>
      </c>
      <c r="BN507" s="64">
        <f t="shared" si="75"/>
        <v>5.64</v>
      </c>
      <c r="BO507" s="64">
        <f t="shared" si="76"/>
        <v>7.2843822843822849E-3</v>
      </c>
      <c r="BP507" s="64">
        <f t="shared" si="77"/>
        <v>9.6153846153846159E-3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776" t="s">
        <v>790</v>
      </c>
      <c r="Q508" s="672"/>
      <c r="R508" s="672"/>
      <c r="S508" s="672"/>
      <c r="T508" s="673"/>
      <c r="U508" s="34"/>
      <c r="V508" s="34"/>
      <c r="W508" s="35" t="s">
        <v>68</v>
      </c>
      <c r="X508" s="665">
        <v>8</v>
      </c>
      <c r="Y508" s="666">
        <f t="shared" si="73"/>
        <v>10.56</v>
      </c>
      <c r="Z508" s="36">
        <f>IFERROR(IF(Y508=0,"",ROUNDUP(Y508/H508,0)*0.01196),"")</f>
        <v>2.392E-2</v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8.545454545454545</v>
      </c>
      <c r="BN508" s="64">
        <f t="shared" si="75"/>
        <v>11.28</v>
      </c>
      <c r="BO508" s="64">
        <f t="shared" si="76"/>
        <v>1.456876456876457E-2</v>
      </c>
      <c r="BP508" s="64">
        <f t="shared" si="77"/>
        <v>1.9230769230769232E-2</v>
      </c>
    </row>
    <row r="509" spans="1:68" ht="27" hidden="1" customHeight="1" x14ac:dyDescent="0.25">
      <c r="A509" s="54" t="s">
        <v>792</v>
      </c>
      <c r="B509" s="54" t="s">
        <v>793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995" t="s">
        <v>794</v>
      </c>
      <c r="Q509" s="672"/>
      <c r="R509" s="672"/>
      <c r="S509" s="672"/>
      <c r="T509" s="673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hidden="1" customHeight="1" x14ac:dyDescent="0.25">
      <c r="A510" s="54" t="s">
        <v>795</v>
      </c>
      <c r="B510" s="54" t="s">
        <v>796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10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hidden="1" customHeight="1" x14ac:dyDescent="0.25">
      <c r="A511" s="54" t="s">
        <v>795</v>
      </c>
      <c r="B511" s="54" t="s">
        <v>798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76" t="s">
        <v>799</v>
      </c>
      <c r="Q511" s="672"/>
      <c r="R511" s="672"/>
      <c r="S511" s="672"/>
      <c r="T511" s="673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hidden="1" customHeight="1" x14ac:dyDescent="0.25">
      <c r="A512" s="54" t="s">
        <v>795</v>
      </c>
      <c r="B512" s="54" t="s">
        <v>800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924" t="s">
        <v>801</v>
      </c>
      <c r="Q512" s="672"/>
      <c r="R512" s="672"/>
      <c r="S512" s="672"/>
      <c r="T512" s="673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hidden="1" customHeight="1" x14ac:dyDescent="0.25">
      <c r="A513" s="54" t="s">
        <v>802</v>
      </c>
      <c r="B513" s="54" t="s">
        <v>803</v>
      </c>
      <c r="C513" s="31">
        <v>4301031418</v>
      </c>
      <c r="D513" s="669">
        <v>4680115882102</v>
      </c>
      <c r="E513" s="670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842" t="s">
        <v>804</v>
      </c>
      <c r="Q513" s="672"/>
      <c r="R513" s="672"/>
      <c r="S513" s="672"/>
      <c r="T513" s="673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hidden="1" customHeight="1" x14ac:dyDescent="0.25">
      <c r="A514" s="54" t="s">
        <v>802</v>
      </c>
      <c r="B514" s="54" t="s">
        <v>805</v>
      </c>
      <c r="C514" s="31">
        <v>4301031251</v>
      </c>
      <c r="D514" s="669">
        <v>4680115882102</v>
      </c>
      <c r="E514" s="670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72"/>
      <c r="R514" s="672"/>
      <c r="S514" s="672"/>
      <c r="T514" s="673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4301031384</v>
      </c>
      <c r="D515" s="669">
        <v>4680115882096</v>
      </c>
      <c r="E515" s="670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99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72"/>
      <c r="R515" s="672"/>
      <c r="S515" s="672"/>
      <c r="T515" s="673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4301031417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64" t="s">
        <v>810</v>
      </c>
      <c r="Q516" s="672"/>
      <c r="R516" s="672"/>
      <c r="S516" s="672"/>
      <c r="T516" s="673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hidden="1" customHeight="1" x14ac:dyDescent="0.25">
      <c r="A517" s="54" t="s">
        <v>807</v>
      </c>
      <c r="B517" s="54" t="s">
        <v>811</v>
      </c>
      <c r="C517" s="31">
        <v>4301031253</v>
      </c>
      <c r="D517" s="669">
        <v>4680115882096</v>
      </c>
      <c r="E517" s="670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9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72"/>
      <c r="R517" s="672"/>
      <c r="S517" s="672"/>
      <c r="T517" s="673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79</v>
      </c>
      <c r="Q518" s="686"/>
      <c r="R518" s="686"/>
      <c r="S518" s="686"/>
      <c r="T518" s="686"/>
      <c r="U518" s="686"/>
      <c r="V518" s="687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2.2727272727272725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3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3.5880000000000002E-2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79</v>
      </c>
      <c r="Q519" s="686"/>
      <c r="R519" s="686"/>
      <c r="S519" s="686"/>
      <c r="T519" s="686"/>
      <c r="U519" s="686"/>
      <c r="V519" s="687"/>
      <c r="W519" s="37" t="s">
        <v>68</v>
      </c>
      <c r="X519" s="667">
        <f>IFERROR(SUM(X506:X517),"0")</f>
        <v>12</v>
      </c>
      <c r="Y519" s="667">
        <f>IFERROR(SUM(Y506:Y517),"0")</f>
        <v>15.84</v>
      </c>
      <c r="Z519" s="37"/>
      <c r="AA519" s="668"/>
      <c r="AB519" s="668"/>
      <c r="AC519" s="668"/>
    </row>
    <row r="520" spans="1:68" ht="14.25" hidden="1" customHeight="1" x14ac:dyDescent="0.25">
      <c r="A520" s="682" t="s">
        <v>63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hidden="1" customHeight="1" x14ac:dyDescent="0.25">
      <c r="A521" s="54" t="s">
        <v>813</v>
      </c>
      <c r="B521" s="54" t="s">
        <v>814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7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816</v>
      </c>
      <c r="B522" s="54" t="s">
        <v>817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7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819</v>
      </c>
      <c r="B523" s="54" t="s">
        <v>820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79</v>
      </c>
      <c r="Q524" s="686"/>
      <c r="R524" s="686"/>
      <c r="S524" s="686"/>
      <c r="T524" s="686"/>
      <c r="U524" s="686"/>
      <c r="V524" s="687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hidden="1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79</v>
      </c>
      <c r="Q525" s="686"/>
      <c r="R525" s="686"/>
      <c r="S525" s="686"/>
      <c r="T525" s="686"/>
      <c r="U525" s="686"/>
      <c r="V525" s="687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hidden="1" customHeight="1" x14ac:dyDescent="0.25">
      <c r="A526" s="682" t="s">
        <v>165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hidden="1" customHeight="1" x14ac:dyDescent="0.25">
      <c r="A527" s="54" t="s">
        <v>822</v>
      </c>
      <c r="B527" s="54" t="s">
        <v>823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hidden="1" customHeight="1" x14ac:dyDescent="0.25">
      <c r="A528" s="54" t="s">
        <v>825</v>
      </c>
      <c r="B528" s="54" t="s">
        <v>826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1034" t="s">
        <v>827</v>
      </c>
      <c r="Q528" s="672"/>
      <c r="R528" s="672"/>
      <c r="S528" s="672"/>
      <c r="T528" s="673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79</v>
      </c>
      <c r="Q529" s="686"/>
      <c r="R529" s="686"/>
      <c r="S529" s="686"/>
      <c r="T529" s="686"/>
      <c r="U529" s="686"/>
      <c r="V529" s="687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hidden="1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79</v>
      </c>
      <c r="Q530" s="686"/>
      <c r="R530" s="686"/>
      <c r="S530" s="686"/>
      <c r="T530" s="686"/>
      <c r="U530" s="686"/>
      <c r="V530" s="687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hidden="1" customHeight="1" x14ac:dyDescent="0.2">
      <c r="A531" s="802" t="s">
        <v>828</v>
      </c>
      <c r="B531" s="803"/>
      <c r="C531" s="803"/>
      <c r="D531" s="803"/>
      <c r="E531" s="803"/>
      <c r="F531" s="803"/>
      <c r="G531" s="803"/>
      <c r="H531" s="803"/>
      <c r="I531" s="803"/>
      <c r="J531" s="803"/>
      <c r="K531" s="803"/>
      <c r="L531" s="803"/>
      <c r="M531" s="803"/>
      <c r="N531" s="803"/>
      <c r="O531" s="803"/>
      <c r="P531" s="803"/>
      <c r="Q531" s="803"/>
      <c r="R531" s="803"/>
      <c r="S531" s="803"/>
      <c r="T531" s="803"/>
      <c r="U531" s="803"/>
      <c r="V531" s="803"/>
      <c r="W531" s="803"/>
      <c r="X531" s="803"/>
      <c r="Y531" s="803"/>
      <c r="Z531" s="803"/>
      <c r="AA531" s="48"/>
      <c r="AB531" s="48"/>
      <c r="AC531" s="48"/>
    </row>
    <row r="532" spans="1:68" ht="16.5" hidden="1" customHeight="1" x14ac:dyDescent="0.25">
      <c r="A532" s="723" t="s">
        <v>828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hidden="1" customHeight="1" x14ac:dyDescent="0.25">
      <c r="A533" s="682" t="s">
        <v>89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hidden="1" customHeight="1" x14ac:dyDescent="0.25">
      <c r="A534" s="54" t="s">
        <v>829</v>
      </c>
      <c r="B534" s="54" t="s">
        <v>830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1052" t="s">
        <v>831</v>
      </c>
      <c r="Q534" s="672"/>
      <c r="R534" s="672"/>
      <c r="S534" s="672"/>
      <c r="T534" s="673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911" t="s">
        <v>835</v>
      </c>
      <c r="Q535" s="672"/>
      <c r="R535" s="672"/>
      <c r="S535" s="672"/>
      <c r="T535" s="673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1047" t="s">
        <v>839</v>
      </c>
      <c r="Q536" s="672"/>
      <c r="R536" s="672"/>
      <c r="S536" s="672"/>
      <c r="T536" s="673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775" t="s">
        <v>843</v>
      </c>
      <c r="Q537" s="672"/>
      <c r="R537" s="672"/>
      <c r="S537" s="672"/>
      <c r="T537" s="673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hidden="1" customHeight="1" x14ac:dyDescent="0.25">
      <c r="A538" s="54" t="s">
        <v>845</v>
      </c>
      <c r="B538" s="54" t="s">
        <v>846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5" t="s">
        <v>847</v>
      </c>
      <c r="Q538" s="672"/>
      <c r="R538" s="672"/>
      <c r="S538" s="672"/>
      <c r="T538" s="673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hidden="1" customHeight="1" x14ac:dyDescent="0.25">
      <c r="A539" s="54" t="s">
        <v>848</v>
      </c>
      <c r="B539" s="54" t="s">
        <v>849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762" t="s">
        <v>850</v>
      </c>
      <c r="Q539" s="672"/>
      <c r="R539" s="672"/>
      <c r="S539" s="672"/>
      <c r="T539" s="673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hidden="1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79</v>
      </c>
      <c r="Q540" s="686"/>
      <c r="R540" s="686"/>
      <c r="S540" s="686"/>
      <c r="T540" s="686"/>
      <c r="U540" s="686"/>
      <c r="V540" s="687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hidden="1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79</v>
      </c>
      <c r="Q541" s="686"/>
      <c r="R541" s="686"/>
      <c r="S541" s="686"/>
      <c r="T541" s="686"/>
      <c r="U541" s="686"/>
      <c r="V541" s="687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hidden="1" customHeight="1" x14ac:dyDescent="0.25">
      <c r="A542" s="682" t="s">
        <v>128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hidden="1" customHeight="1" x14ac:dyDescent="0.25">
      <c r="A543" s="54" t="s">
        <v>851</v>
      </c>
      <c r="B543" s="54" t="s">
        <v>852</v>
      </c>
      <c r="C543" s="31">
        <v>4301020400</v>
      </c>
      <c r="D543" s="669">
        <v>4640242180519</v>
      </c>
      <c r="E543" s="670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65" t="s">
        <v>853</v>
      </c>
      <c r="Q543" s="672"/>
      <c r="R543" s="672"/>
      <c r="S543" s="672"/>
      <c r="T543" s="673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851</v>
      </c>
      <c r="B544" s="54" t="s">
        <v>855</v>
      </c>
      <c r="C544" s="31">
        <v>4301020269</v>
      </c>
      <c r="D544" s="669">
        <v>4640242180519</v>
      </c>
      <c r="E544" s="670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813" t="s">
        <v>856</v>
      </c>
      <c r="Q544" s="672"/>
      <c r="R544" s="672"/>
      <c r="S544" s="672"/>
      <c r="T544" s="673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72" t="s">
        <v>860</v>
      </c>
      <c r="Q545" s="672"/>
      <c r="R545" s="672"/>
      <c r="S545" s="672"/>
      <c r="T545" s="673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861</v>
      </c>
      <c r="B546" s="54" t="s">
        <v>862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720" t="s">
        <v>863</v>
      </c>
      <c r="Q546" s="672"/>
      <c r="R546" s="672"/>
      <c r="S546" s="672"/>
      <c r="T546" s="673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975" t="s">
        <v>867</v>
      </c>
      <c r="Q547" s="672"/>
      <c r="R547" s="672"/>
      <c r="S547" s="672"/>
      <c r="T547" s="673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79</v>
      </c>
      <c r="Q548" s="686"/>
      <c r="R548" s="686"/>
      <c r="S548" s="686"/>
      <c r="T548" s="686"/>
      <c r="U548" s="686"/>
      <c r="V548" s="687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hidden="1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79</v>
      </c>
      <c r="Q549" s="686"/>
      <c r="R549" s="686"/>
      <c r="S549" s="686"/>
      <c r="T549" s="686"/>
      <c r="U549" s="686"/>
      <c r="V549" s="687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hidden="1" customHeight="1" x14ac:dyDescent="0.25">
      <c r="A550" s="682" t="s">
        <v>139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hidden="1" customHeight="1" x14ac:dyDescent="0.25">
      <c r="A551" s="54" t="s">
        <v>868</v>
      </c>
      <c r="B551" s="54" t="s">
        <v>869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953" t="s">
        <v>870</v>
      </c>
      <c r="Q551" s="672"/>
      <c r="R551" s="672"/>
      <c r="S551" s="672"/>
      <c r="T551" s="673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hidden="1" customHeight="1" x14ac:dyDescent="0.25">
      <c r="A552" s="54" t="s">
        <v>872</v>
      </c>
      <c r="B552" s="54" t="s">
        <v>873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721" t="s">
        <v>874</v>
      </c>
      <c r="Q552" s="672"/>
      <c r="R552" s="672"/>
      <c r="S552" s="672"/>
      <c r="T552" s="673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757" t="s">
        <v>878</v>
      </c>
      <c r="Q553" s="672"/>
      <c r="R553" s="672"/>
      <c r="S553" s="672"/>
      <c r="T553" s="673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hidden="1" customHeight="1" x14ac:dyDescent="0.25">
      <c r="A554" s="54" t="s">
        <v>880</v>
      </c>
      <c r="B554" s="54" t="s">
        <v>881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933" t="s">
        <v>882</v>
      </c>
      <c r="Q554" s="672"/>
      <c r="R554" s="672"/>
      <c r="S554" s="672"/>
      <c r="T554" s="673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hidden="1" customHeight="1" x14ac:dyDescent="0.25">
      <c r="A555" s="54" t="s">
        <v>884</v>
      </c>
      <c r="B555" s="54" t="s">
        <v>885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957" t="s">
        <v>886</v>
      </c>
      <c r="Q555" s="672"/>
      <c r="R555" s="672"/>
      <c r="S555" s="672"/>
      <c r="T555" s="673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hidden="1" customHeight="1" x14ac:dyDescent="0.25">
      <c r="A556" s="54" t="s">
        <v>888</v>
      </c>
      <c r="B556" s="54" t="s">
        <v>889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718" t="s">
        <v>890</v>
      </c>
      <c r="Q556" s="672"/>
      <c r="R556" s="672"/>
      <c r="S556" s="672"/>
      <c r="T556" s="673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961" t="s">
        <v>893</v>
      </c>
      <c r="Q557" s="672"/>
      <c r="R557" s="672"/>
      <c r="S557" s="672"/>
      <c r="T557" s="673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hidden="1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79</v>
      </c>
      <c r="Q558" s="686"/>
      <c r="R558" s="686"/>
      <c r="S558" s="686"/>
      <c r="T558" s="686"/>
      <c r="U558" s="686"/>
      <c r="V558" s="687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hidden="1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79</v>
      </c>
      <c r="Q559" s="686"/>
      <c r="R559" s="686"/>
      <c r="S559" s="686"/>
      <c r="T559" s="686"/>
      <c r="U559" s="686"/>
      <c r="V559" s="687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hidden="1" customHeight="1" x14ac:dyDescent="0.25">
      <c r="A560" s="682" t="s">
        <v>63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hidden="1" customHeight="1" x14ac:dyDescent="0.25">
      <c r="A561" s="54" t="s">
        <v>894</v>
      </c>
      <c r="B561" s="54" t="s">
        <v>895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908" t="s">
        <v>896</v>
      </c>
      <c r="Q561" s="672"/>
      <c r="R561" s="672"/>
      <c r="S561" s="672"/>
      <c r="T561" s="673"/>
      <c r="U561" s="34"/>
      <c r="V561" s="34"/>
      <c r="W561" s="35" t="s">
        <v>68</v>
      </c>
      <c r="X561" s="665">
        <v>0</v>
      </c>
      <c r="Y561" s="666">
        <f>IFERROR(IF(X561="",0,CEILING((X561/$H561),1)*$H561),"")</f>
        <v>0</v>
      </c>
      <c r="Z561" s="36" t="str">
        <f>IFERROR(IF(Y561=0,"",ROUNDUP(Y561/H561,0)*0.01898),"")</f>
        <v/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894</v>
      </c>
      <c r="B562" s="54" t="s">
        <v>898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689" t="s">
        <v>896</v>
      </c>
      <c r="Q562" s="672"/>
      <c r="R562" s="672"/>
      <c r="S562" s="672"/>
      <c r="T562" s="673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744" t="s">
        <v>901</v>
      </c>
      <c r="Q563" s="672"/>
      <c r="R563" s="672"/>
      <c r="S563" s="672"/>
      <c r="T563" s="673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78" t="s">
        <v>905</v>
      </c>
      <c r="Q564" s="672"/>
      <c r="R564" s="672"/>
      <c r="S564" s="672"/>
      <c r="T564" s="673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752" t="s">
        <v>908</v>
      </c>
      <c r="Q565" s="672"/>
      <c r="R565" s="672"/>
      <c r="S565" s="672"/>
      <c r="T565" s="673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79</v>
      </c>
      <c r="Q566" s="686"/>
      <c r="R566" s="686"/>
      <c r="S566" s="686"/>
      <c r="T566" s="686"/>
      <c r="U566" s="686"/>
      <c r="V566" s="687"/>
      <c r="W566" s="37" t="s">
        <v>80</v>
      </c>
      <c r="X566" s="667">
        <f>IFERROR(X561/H561,"0")+IFERROR(X562/H562,"0")+IFERROR(X563/H563,"0")+IFERROR(X564/H564,"0")+IFERROR(X565/H565,"0")</f>
        <v>0</v>
      </c>
      <c r="Y566" s="667">
        <f>IFERROR(Y561/H561,"0")+IFERROR(Y562/H562,"0")+IFERROR(Y563/H563,"0")+IFERROR(Y564/H564,"0")+IFERROR(Y565/H565,"0")</f>
        <v>0</v>
      </c>
      <c r="Z566" s="667">
        <f>IFERROR(IF(Z561="",0,Z561),"0")+IFERROR(IF(Z562="",0,Z562),"0")+IFERROR(IF(Z563="",0,Z563),"0")+IFERROR(IF(Z564="",0,Z564),"0")+IFERROR(IF(Z565="",0,Z565),"0")</f>
        <v>0</v>
      </c>
      <c r="AA566" s="668"/>
      <c r="AB566" s="668"/>
      <c r="AC566" s="668"/>
    </row>
    <row r="567" spans="1:68" hidden="1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79</v>
      </c>
      <c r="Q567" s="686"/>
      <c r="R567" s="686"/>
      <c r="S567" s="686"/>
      <c r="T567" s="686"/>
      <c r="U567" s="686"/>
      <c r="V567" s="687"/>
      <c r="W567" s="37" t="s">
        <v>68</v>
      </c>
      <c r="X567" s="667">
        <f>IFERROR(SUM(X561:X565),"0")</f>
        <v>0</v>
      </c>
      <c r="Y567" s="667">
        <f>IFERROR(SUM(Y561:Y565),"0")</f>
        <v>0</v>
      </c>
      <c r="Z567" s="37"/>
      <c r="AA567" s="668"/>
      <c r="AB567" s="668"/>
      <c r="AC567" s="668"/>
    </row>
    <row r="568" spans="1:68" ht="14.25" hidden="1" customHeight="1" x14ac:dyDescent="0.25">
      <c r="A568" s="682" t="s">
        <v>165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hidden="1" customHeight="1" x14ac:dyDescent="0.25">
      <c r="A569" s="54" t="s">
        <v>909</v>
      </c>
      <c r="B569" s="54" t="s">
        <v>910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948" t="s">
        <v>911</v>
      </c>
      <c r="Q569" s="672"/>
      <c r="R569" s="672"/>
      <c r="S569" s="672"/>
      <c r="T569" s="673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909</v>
      </c>
      <c r="B570" s="54" t="s">
        <v>913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736" t="s">
        <v>914</v>
      </c>
      <c r="Q570" s="672"/>
      <c r="R570" s="672"/>
      <c r="S570" s="672"/>
      <c r="T570" s="673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774" t="s">
        <v>917</v>
      </c>
      <c r="Q571" s="672"/>
      <c r="R571" s="672"/>
      <c r="S571" s="672"/>
      <c r="T571" s="673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915</v>
      </c>
      <c r="B572" s="54" t="s">
        <v>919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726" t="s">
        <v>920</v>
      </c>
      <c r="Q572" s="672"/>
      <c r="R572" s="672"/>
      <c r="S572" s="672"/>
      <c r="T572" s="673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79</v>
      </c>
      <c r="Q573" s="686"/>
      <c r="R573" s="686"/>
      <c r="S573" s="686"/>
      <c r="T573" s="686"/>
      <c r="U573" s="686"/>
      <c r="V573" s="687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hidden="1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79</v>
      </c>
      <c r="Q574" s="686"/>
      <c r="R574" s="686"/>
      <c r="S574" s="686"/>
      <c r="T574" s="686"/>
      <c r="U574" s="686"/>
      <c r="V574" s="687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hidden="1" customHeight="1" x14ac:dyDescent="0.25">
      <c r="A575" s="723" t="s">
        <v>921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hidden="1" customHeight="1" x14ac:dyDescent="0.25">
      <c r="A576" s="682" t="s">
        <v>89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hidden="1" customHeight="1" x14ac:dyDescent="0.25">
      <c r="A577" s="54" t="s">
        <v>922</v>
      </c>
      <c r="B577" s="54" t="s">
        <v>923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979" t="s">
        <v>924</v>
      </c>
      <c r="Q577" s="672"/>
      <c r="R577" s="672"/>
      <c r="S577" s="672"/>
      <c r="T577" s="673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79</v>
      </c>
      <c r="Q578" s="686"/>
      <c r="R578" s="686"/>
      <c r="S578" s="686"/>
      <c r="T578" s="686"/>
      <c r="U578" s="686"/>
      <c r="V578" s="687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hidden="1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79</v>
      </c>
      <c r="Q579" s="686"/>
      <c r="R579" s="686"/>
      <c r="S579" s="686"/>
      <c r="T579" s="686"/>
      <c r="U579" s="686"/>
      <c r="V579" s="687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hidden="1" customHeight="1" x14ac:dyDescent="0.25">
      <c r="A580" s="682" t="s">
        <v>128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hidden="1" customHeight="1" x14ac:dyDescent="0.25">
      <c r="A581" s="54" t="s">
        <v>926</v>
      </c>
      <c r="B581" s="54" t="s">
        <v>927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814" t="s">
        <v>928</v>
      </c>
      <c r="Q581" s="672"/>
      <c r="R581" s="672"/>
      <c r="S581" s="672"/>
      <c r="T581" s="673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79</v>
      </c>
      <c r="Q582" s="686"/>
      <c r="R582" s="686"/>
      <c r="S582" s="686"/>
      <c r="T582" s="686"/>
      <c r="U582" s="686"/>
      <c r="V582" s="687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hidden="1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79</v>
      </c>
      <c r="Q583" s="686"/>
      <c r="R583" s="686"/>
      <c r="S583" s="686"/>
      <c r="T583" s="686"/>
      <c r="U583" s="686"/>
      <c r="V583" s="687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hidden="1" customHeight="1" x14ac:dyDescent="0.25">
      <c r="A584" s="682" t="s">
        <v>139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hidden="1" customHeight="1" x14ac:dyDescent="0.25">
      <c r="A585" s="54" t="s">
        <v>930</v>
      </c>
      <c r="B585" s="54" t="s">
        <v>931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794" t="s">
        <v>932</v>
      </c>
      <c r="Q585" s="672"/>
      <c r="R585" s="672"/>
      <c r="S585" s="672"/>
      <c r="T585" s="673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79</v>
      </c>
      <c r="Q586" s="686"/>
      <c r="R586" s="686"/>
      <c r="S586" s="686"/>
      <c r="T586" s="686"/>
      <c r="U586" s="686"/>
      <c r="V586" s="687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hidden="1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79</v>
      </c>
      <c r="Q587" s="686"/>
      <c r="R587" s="686"/>
      <c r="S587" s="686"/>
      <c r="T587" s="686"/>
      <c r="U587" s="686"/>
      <c r="V587" s="687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hidden="1" customHeight="1" x14ac:dyDescent="0.25">
      <c r="A588" s="682" t="s">
        <v>63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hidden="1" customHeight="1" x14ac:dyDescent="0.25">
      <c r="A589" s="54" t="s">
        <v>934</v>
      </c>
      <c r="B589" s="54" t="s">
        <v>935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1026" t="s">
        <v>936</v>
      </c>
      <c r="Q589" s="672"/>
      <c r="R589" s="672"/>
      <c r="S589" s="672"/>
      <c r="T589" s="673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79</v>
      </c>
      <c r="Q590" s="686"/>
      <c r="R590" s="686"/>
      <c r="S590" s="686"/>
      <c r="T590" s="686"/>
      <c r="U590" s="686"/>
      <c r="V590" s="687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hidden="1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79</v>
      </c>
      <c r="Q591" s="686"/>
      <c r="R591" s="686"/>
      <c r="S591" s="686"/>
      <c r="T591" s="686"/>
      <c r="U591" s="686"/>
      <c r="V591" s="687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7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72"/>
      <c r="P592" s="841" t="s">
        <v>938</v>
      </c>
      <c r="Q592" s="817"/>
      <c r="R592" s="817"/>
      <c r="S592" s="817"/>
      <c r="T592" s="817"/>
      <c r="U592" s="817"/>
      <c r="V592" s="818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1802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1917.45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72"/>
      <c r="P593" s="841" t="s">
        <v>939</v>
      </c>
      <c r="Q593" s="817"/>
      <c r="R593" s="817"/>
      <c r="S593" s="817"/>
      <c r="T593" s="817"/>
      <c r="U593" s="817"/>
      <c r="V593" s="818"/>
      <c r="W593" s="37" t="s">
        <v>68</v>
      </c>
      <c r="X593" s="667">
        <f>IFERROR(SUM(BM22:BM589),"0")</f>
        <v>1892.2772167707212</v>
      </c>
      <c r="Y593" s="667">
        <f>IFERROR(SUM(BN22:BN589),"0")</f>
        <v>2014.1260000000007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72"/>
      <c r="P594" s="841" t="s">
        <v>940</v>
      </c>
      <c r="Q594" s="817"/>
      <c r="R594" s="817"/>
      <c r="S594" s="817"/>
      <c r="T594" s="817"/>
      <c r="U594" s="817"/>
      <c r="V594" s="818"/>
      <c r="W594" s="37" t="s">
        <v>941</v>
      </c>
      <c r="X594" s="38">
        <f>ROUNDUP(SUM(BO22:BO589),0)</f>
        <v>3</v>
      </c>
      <c r="Y594" s="38">
        <f>ROUNDUP(SUM(BP22:BP589),0)</f>
        <v>4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72"/>
      <c r="P595" s="841" t="s">
        <v>942</v>
      </c>
      <c r="Q595" s="817"/>
      <c r="R595" s="817"/>
      <c r="S595" s="817"/>
      <c r="T595" s="817"/>
      <c r="U595" s="817"/>
      <c r="V595" s="818"/>
      <c r="W595" s="37" t="s">
        <v>68</v>
      </c>
      <c r="X595" s="667">
        <f>GrossWeightTotal+PalletQtyTotal*25</f>
        <v>1967.2772167707212</v>
      </c>
      <c r="Y595" s="667">
        <f>GrossWeightTotalR+PalletQtyTotalR*25</f>
        <v>2114.1260000000007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72"/>
      <c r="P596" s="841" t="s">
        <v>943</v>
      </c>
      <c r="Q596" s="817"/>
      <c r="R596" s="817"/>
      <c r="S596" s="817"/>
      <c r="T596" s="817"/>
      <c r="U596" s="817"/>
      <c r="V596" s="818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295.25718032249466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316</v>
      </c>
      <c r="Z596" s="37"/>
      <c r="AA596" s="668"/>
      <c r="AB596" s="668"/>
      <c r="AC596" s="668"/>
    </row>
    <row r="597" spans="1:32" ht="14.25" hidden="1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72"/>
      <c r="P597" s="841" t="s">
        <v>944</v>
      </c>
      <c r="Q597" s="817"/>
      <c r="R597" s="817"/>
      <c r="S597" s="817"/>
      <c r="T597" s="817"/>
      <c r="U597" s="817"/>
      <c r="V597" s="818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3.6459400000000008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699"/>
      <c r="E599" s="699"/>
      <c r="F599" s="699"/>
      <c r="G599" s="699"/>
      <c r="H599" s="700"/>
      <c r="I599" s="676" t="s">
        <v>281</v>
      </c>
      <c r="J599" s="699"/>
      <c r="K599" s="699"/>
      <c r="L599" s="699"/>
      <c r="M599" s="699"/>
      <c r="N599" s="699"/>
      <c r="O599" s="699"/>
      <c r="P599" s="699"/>
      <c r="Q599" s="699"/>
      <c r="R599" s="699"/>
      <c r="S599" s="699"/>
      <c r="T599" s="699"/>
      <c r="U599" s="699"/>
      <c r="V599" s="700"/>
      <c r="W599" s="676" t="s">
        <v>572</v>
      </c>
      <c r="X599" s="700"/>
      <c r="Y599" s="676" t="s">
        <v>653</v>
      </c>
      <c r="Z599" s="699"/>
      <c r="AA599" s="699"/>
      <c r="AB599" s="700"/>
      <c r="AC599" s="662" t="s">
        <v>728</v>
      </c>
      <c r="AD599" s="676" t="s">
        <v>828</v>
      </c>
      <c r="AE599" s="700"/>
      <c r="AF599" s="663"/>
    </row>
    <row r="600" spans="1:32" ht="14.25" customHeight="1" thickTop="1" x14ac:dyDescent="0.2">
      <c r="A600" s="970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971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32.400000000000006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0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16.200000000000003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54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214.44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372.6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24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49.35</v>
      </c>
      <c r="V602" s="46">
        <f>IFERROR(Y363*1,"0")+IFERROR(Y367*1,"0")+IFERROR(Y368*1,"0")+IFERROR(Y369*1,"0")</f>
        <v>3.6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771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225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6.3000000000000007</v>
      </c>
      <c r="Z602" s="46">
        <f>IFERROR(Y452*1,"0")+IFERROR(Y453*1,"0")+IFERROR(Y457*1,"0")+IFERROR(Y458*1,"0")+IFERROR(Y459*1,"0")+IFERROR(Y460*1,"0")</f>
        <v>32.400000000000006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116.16000000000001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5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0,83"/>
        <filter val="1 802,00"/>
        <filter val="1 892,28"/>
        <filter val="1 967,28"/>
        <filter val="1,11"/>
        <filter val="10,20"/>
        <filter val="11,17"/>
        <filter val="12,00"/>
        <filter val="13,00"/>
        <filter val="135,00"/>
        <filter val="14,00"/>
        <filter val="15,00"/>
        <filter val="153,00"/>
        <filter val="2,00"/>
        <filter val="2,27"/>
        <filter val="2,33"/>
        <filter val="2,53"/>
        <filter val="2,59"/>
        <filter val="2,62"/>
        <filter val="2,86"/>
        <filter val="203,00"/>
        <filter val="209,00"/>
        <filter val="21,00"/>
        <filter val="211,00"/>
        <filter val="217,00"/>
        <filter val="22,00"/>
        <filter val="23,00"/>
        <filter val="24,11"/>
        <filter val="27,00"/>
        <filter val="28,00"/>
        <filter val="295,26"/>
        <filter val="3"/>
        <filter val="3,33"/>
        <filter val="30,00"/>
        <filter val="312,00"/>
        <filter val="32,00"/>
        <filter val="34,73"/>
        <filter val="36,00"/>
        <filter val="4,00"/>
        <filter val="44,00"/>
        <filter val="45,00"/>
        <filter val="46,00"/>
        <filter val="5,00"/>
        <filter val="5,19"/>
        <filter val="5,56"/>
        <filter val="50,56"/>
        <filter val="51,00"/>
        <filter val="521,00"/>
        <filter val="53,53"/>
        <filter val="54,00"/>
        <filter val="57,00"/>
        <filter val="57,30"/>
        <filter val="59,00"/>
        <filter val="6,00"/>
        <filter val="6,06"/>
        <filter val="78,00"/>
        <filter val="8,00"/>
        <filter val="8,75"/>
        <filter val="83,00"/>
        <filter val="85,00"/>
        <filter val="9,00"/>
      </filters>
    </filterColumn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A533:Z533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26:O27"/>
    <mergeCell ref="A20:Z20"/>
    <mergeCell ref="P105:T105"/>
    <mergeCell ref="D86:E86"/>
    <mergeCell ref="P49:T49"/>
    <mergeCell ref="P36:T36"/>
    <mergeCell ref="P107:T107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M17:M18"/>
    <mergeCell ref="A531:Z531"/>
    <mergeCell ref="A469:Z469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P529:V529"/>
    <mergeCell ref="P426:V426"/>
    <mergeCell ref="P178:T178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321:E321"/>
    <mergeCell ref="P278:T278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