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4B5815-09EC-42BA-903D-27FEABDA96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O349" i="1"/>
  <c r="BM349" i="1"/>
  <c r="Y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BO178" i="1"/>
  <c r="BN178" i="1"/>
  <c r="BM178" i="1"/>
  <c r="Z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BP131" i="1" s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X68" i="1"/>
  <c r="X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D602" i="1" s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94" i="1" s="1"/>
  <c r="BM22" i="1"/>
  <c r="Y22" i="1"/>
  <c r="B602" i="1" s="1"/>
  <c r="P22" i="1"/>
  <c r="H10" i="1"/>
  <c r="A9" i="1"/>
  <c r="F10" i="1" s="1"/>
  <c r="D7" i="1"/>
  <c r="Q6" i="1"/>
  <c r="P2" i="1"/>
  <c r="BP181" i="1" l="1"/>
  <c r="BN181" i="1"/>
  <c r="Z181" i="1"/>
  <c r="BP207" i="1"/>
  <c r="BN207" i="1"/>
  <c r="Z207" i="1"/>
  <c r="BP236" i="1"/>
  <c r="BN236" i="1"/>
  <c r="Z236" i="1"/>
  <c r="Y248" i="1"/>
  <c r="Y247" i="1"/>
  <c r="BP246" i="1"/>
  <c r="BN246" i="1"/>
  <c r="Z246" i="1"/>
  <c r="Z247" i="1" s="1"/>
  <c r="M602" i="1"/>
  <c r="Y266" i="1"/>
  <c r="BP265" i="1"/>
  <c r="BN265" i="1"/>
  <c r="Z265" i="1"/>
  <c r="Z266" i="1" s="1"/>
  <c r="BP270" i="1"/>
  <c r="BN270" i="1"/>
  <c r="Z270" i="1"/>
  <c r="BP324" i="1"/>
  <c r="BN324" i="1"/>
  <c r="Z324" i="1"/>
  <c r="BP358" i="1"/>
  <c r="BN358" i="1"/>
  <c r="Z358" i="1"/>
  <c r="BP383" i="1"/>
  <c r="BN383" i="1"/>
  <c r="Z383" i="1"/>
  <c r="AA602" i="1"/>
  <c r="Y467" i="1"/>
  <c r="BP465" i="1"/>
  <c r="BN465" i="1"/>
  <c r="Z465" i="1"/>
  <c r="Z467" i="1" s="1"/>
  <c r="BP515" i="1"/>
  <c r="BN515" i="1"/>
  <c r="Z515" i="1"/>
  <c r="Z25" i="1"/>
  <c r="BN25" i="1"/>
  <c r="X592" i="1"/>
  <c r="Z50" i="1"/>
  <c r="BN50" i="1"/>
  <c r="Z64" i="1"/>
  <c r="BN64" i="1"/>
  <c r="Z74" i="1"/>
  <c r="BN74" i="1"/>
  <c r="Z108" i="1"/>
  <c r="BN108" i="1"/>
  <c r="Z131" i="1"/>
  <c r="BN131" i="1"/>
  <c r="BP174" i="1"/>
  <c r="BN174" i="1"/>
  <c r="Z174" i="1"/>
  <c r="Y188" i="1"/>
  <c r="Y187" i="1"/>
  <c r="BP186" i="1"/>
  <c r="BN186" i="1"/>
  <c r="Z186" i="1"/>
  <c r="Z187" i="1" s="1"/>
  <c r="BP191" i="1"/>
  <c r="BN191" i="1"/>
  <c r="Z191" i="1"/>
  <c r="BP219" i="1"/>
  <c r="BN219" i="1"/>
  <c r="Z219" i="1"/>
  <c r="BP241" i="1"/>
  <c r="BN241" i="1"/>
  <c r="Z241" i="1"/>
  <c r="BP281" i="1"/>
  <c r="BN281" i="1"/>
  <c r="Z281" i="1"/>
  <c r="BP338" i="1"/>
  <c r="BN338" i="1"/>
  <c r="Z338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BP179" i="1"/>
  <c r="BN179" i="1"/>
  <c r="Z179" i="1"/>
  <c r="BP205" i="1"/>
  <c r="BN205" i="1"/>
  <c r="Z205" i="1"/>
  <c r="BP217" i="1"/>
  <c r="BN217" i="1"/>
  <c r="Z217" i="1"/>
  <c r="BP234" i="1"/>
  <c r="BN234" i="1"/>
  <c r="Z234" i="1"/>
  <c r="BP260" i="1"/>
  <c r="BN260" i="1"/>
  <c r="Z260" i="1"/>
  <c r="BP279" i="1"/>
  <c r="BN279" i="1"/>
  <c r="Z279" i="1"/>
  <c r="BP322" i="1"/>
  <c r="BN322" i="1"/>
  <c r="Z322" i="1"/>
  <c r="BP336" i="1"/>
  <c r="BN336" i="1"/>
  <c r="Z336" i="1"/>
  <c r="BP349" i="1"/>
  <c r="BN349" i="1"/>
  <c r="Z349" i="1"/>
  <c r="Y360" i="1"/>
  <c r="BP356" i="1"/>
  <c r="BN356" i="1"/>
  <c r="Z356" i="1"/>
  <c r="Y359" i="1"/>
  <c r="X593" i="1"/>
  <c r="X595" i="1" s="1"/>
  <c r="Z23" i="1"/>
  <c r="BN23" i="1"/>
  <c r="Z29" i="1"/>
  <c r="Z30" i="1" s="1"/>
  <c r="BN29" i="1"/>
  <c r="BP29" i="1"/>
  <c r="Y30" i="1"/>
  <c r="Z35" i="1"/>
  <c r="BN35" i="1"/>
  <c r="Z48" i="1"/>
  <c r="BN48" i="1"/>
  <c r="Z52" i="1"/>
  <c r="BN52" i="1"/>
  <c r="Y62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27" i="1"/>
  <c r="Z125" i="1"/>
  <c r="BN125" i="1"/>
  <c r="Z136" i="1"/>
  <c r="BN136" i="1"/>
  <c r="Z146" i="1"/>
  <c r="BN146" i="1"/>
  <c r="BP146" i="1"/>
  <c r="H602" i="1"/>
  <c r="Y160" i="1"/>
  <c r="Z158" i="1"/>
  <c r="BN158" i="1"/>
  <c r="Z176" i="1"/>
  <c r="BN176" i="1"/>
  <c r="BP197" i="1"/>
  <c r="BN197" i="1"/>
  <c r="Z197" i="1"/>
  <c r="BP201" i="1"/>
  <c r="BN201" i="1"/>
  <c r="Z201" i="1"/>
  <c r="BP213" i="1"/>
  <c r="BN213" i="1"/>
  <c r="Z213" i="1"/>
  <c r="BP225" i="1"/>
  <c r="BN225" i="1"/>
  <c r="Z225" i="1"/>
  <c r="BP230" i="1"/>
  <c r="BN230" i="1"/>
  <c r="Z230" i="1"/>
  <c r="BP256" i="1"/>
  <c r="BN256" i="1"/>
  <c r="Z256" i="1"/>
  <c r="BP272" i="1"/>
  <c r="BN272" i="1"/>
  <c r="Z272" i="1"/>
  <c r="Q602" i="1"/>
  <c r="Y287" i="1"/>
  <c r="BP286" i="1"/>
  <c r="BN286" i="1"/>
  <c r="Z286" i="1"/>
  <c r="Z287" i="1" s="1"/>
  <c r="Y292" i="1"/>
  <c r="Y291" i="1"/>
  <c r="BP290" i="1"/>
  <c r="BN290" i="1"/>
  <c r="Z290" i="1"/>
  <c r="Z291" i="1" s="1"/>
  <c r="Y296" i="1"/>
  <c r="Y295" i="1"/>
  <c r="BP294" i="1"/>
  <c r="BN294" i="1"/>
  <c r="Z294" i="1"/>
  <c r="Z295" i="1" s="1"/>
  <c r="Y301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8" i="1"/>
  <c r="BN328" i="1"/>
  <c r="Z328" i="1"/>
  <c r="BP344" i="1"/>
  <c r="BN344" i="1"/>
  <c r="Z344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Y243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Z503" i="1" s="1"/>
  <c r="BP501" i="1"/>
  <c r="BN501" i="1"/>
  <c r="Z501" i="1"/>
  <c r="BP511" i="1"/>
  <c r="BN511" i="1"/>
  <c r="Z511" i="1"/>
  <c r="BP513" i="1"/>
  <c r="BN513" i="1"/>
  <c r="Z513" i="1"/>
  <c r="Y26" i="1"/>
  <c r="Y40" i="1"/>
  <c r="Y44" i="1"/>
  <c r="Y55" i="1"/>
  <c r="Y83" i="1"/>
  <c r="Y102" i="1"/>
  <c r="Y109" i="1"/>
  <c r="Y115" i="1"/>
  <c r="Y132" i="1"/>
  <c r="Y139" i="1"/>
  <c r="Y143" i="1"/>
  <c r="Y149" i="1"/>
  <c r="H9" i="1"/>
  <c r="A10" i="1"/>
  <c r="Y61" i="1"/>
  <c r="Y67" i="1"/>
  <c r="Y77" i="1"/>
  <c r="Y90" i="1"/>
  <c r="Y128" i="1"/>
  <c r="Y154" i="1"/>
  <c r="BP175" i="1"/>
  <c r="BN175" i="1"/>
  <c r="Z175" i="1"/>
  <c r="BP180" i="1"/>
  <c r="BN180" i="1"/>
  <c r="Z180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Z273" i="1" s="1"/>
  <c r="BP280" i="1"/>
  <c r="BN280" i="1"/>
  <c r="Z280" i="1"/>
  <c r="BP321" i="1"/>
  <c r="BN321" i="1"/>
  <c r="Z321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BP351" i="1"/>
  <c r="BN351" i="1"/>
  <c r="Z351" i="1"/>
  <c r="Y353" i="1"/>
  <c r="BP378" i="1"/>
  <c r="BN378" i="1"/>
  <c r="Z378" i="1"/>
  <c r="BP382" i="1"/>
  <c r="BN382" i="1"/>
  <c r="Z382" i="1"/>
  <c r="Y395" i="1"/>
  <c r="BP393" i="1"/>
  <c r="BN393" i="1"/>
  <c r="Z393" i="1"/>
  <c r="Y396" i="1"/>
  <c r="BP406" i="1"/>
  <c r="BN406" i="1"/>
  <c r="Z406" i="1"/>
  <c r="BP419" i="1"/>
  <c r="BN419" i="1"/>
  <c r="Z419" i="1"/>
  <c r="Y423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BN71" i="1"/>
  <c r="Z73" i="1"/>
  <c r="BN73" i="1"/>
  <c r="Z75" i="1"/>
  <c r="BN75" i="1"/>
  <c r="Z79" i="1"/>
  <c r="BN79" i="1"/>
  <c r="BP79" i="1"/>
  <c r="Z81" i="1"/>
  <c r="BN81" i="1"/>
  <c r="Z86" i="1"/>
  <c r="BN86" i="1"/>
  <c r="BP86" i="1"/>
  <c r="Z88" i="1"/>
  <c r="BN88" i="1"/>
  <c r="Y89" i="1"/>
  <c r="Z93" i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BN137" i="1"/>
  <c r="Y138" i="1"/>
  <c r="Z141" i="1"/>
  <c r="Z143" i="1" s="1"/>
  <c r="BN141" i="1"/>
  <c r="BP141" i="1"/>
  <c r="Z147" i="1"/>
  <c r="BN147" i="1"/>
  <c r="Z152" i="1"/>
  <c r="Z153" i="1" s="1"/>
  <c r="BN152" i="1"/>
  <c r="BP152" i="1"/>
  <c r="Y153" i="1"/>
  <c r="Z156" i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Z226" i="1" s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BP259" i="1"/>
  <c r="BN259" i="1"/>
  <c r="Z259" i="1"/>
  <c r="Y273" i="1"/>
  <c r="BP278" i="1"/>
  <c r="BN278" i="1"/>
  <c r="Z278" i="1"/>
  <c r="Z282" i="1" s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Z340" i="1" s="1"/>
  <c r="BP339" i="1"/>
  <c r="BN339" i="1"/>
  <c r="Z339" i="1"/>
  <c r="Y341" i="1"/>
  <c r="Y346" i="1"/>
  <c r="BP343" i="1"/>
  <c r="BN343" i="1"/>
  <c r="Z343" i="1"/>
  <c r="Z346" i="1" s="1"/>
  <c r="Y354" i="1"/>
  <c r="Z359" i="1"/>
  <c r="BP357" i="1"/>
  <c r="BN357" i="1"/>
  <c r="Z357" i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Z461" i="1"/>
  <c r="BP458" i="1"/>
  <c r="BN458" i="1"/>
  <c r="Z458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385" i="1" l="1"/>
  <c r="Z101" i="1"/>
  <c r="Z39" i="1"/>
  <c r="Z332" i="1"/>
  <c r="Z238" i="1"/>
  <c r="Z209" i="1"/>
  <c r="Z183" i="1"/>
  <c r="Z524" i="1"/>
  <c r="Z496" i="1"/>
  <c r="Z409" i="1"/>
  <c r="Z261" i="1"/>
  <c r="Z160" i="1"/>
  <c r="Z148" i="1"/>
  <c r="Z138" i="1"/>
  <c r="Z82" i="1"/>
  <c r="Z76" i="1"/>
  <c r="Z422" i="1"/>
  <c r="Z353" i="1"/>
  <c r="Z566" i="1"/>
  <c r="Z548" i="1"/>
  <c r="Z325" i="1"/>
  <c r="Z127" i="1"/>
  <c r="Z109" i="1"/>
  <c r="Z89" i="1"/>
  <c r="Z61" i="1"/>
  <c r="Z54" i="1"/>
  <c r="Y592" i="1"/>
  <c r="Y594" i="1"/>
  <c r="Z26" i="1"/>
  <c r="Z395" i="1"/>
  <c r="Z529" i="1"/>
  <c r="Z518" i="1"/>
  <c r="Z443" i="1"/>
  <c r="Z221" i="1"/>
  <c r="Y593" i="1"/>
  <c r="Y596" i="1"/>
  <c r="Y595" i="1" l="1"/>
  <c r="Z597" i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<sst xmlns="http://schemas.openxmlformats.org/spreadsheetml/2006/main" count="2726" uniqueCount="978">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</sst>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61" t="s">
        <v>0</v>
      </c>
      <c r="E1" s="697"/>
      <c r="F1" s="697"/>
      <c r="G1" s="12" t="s">
        <v>1</v>
      </c>
      <c r="H1" s="761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696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16" t="s">
        <v>8</v>
      </c>
      <c r="B5" s="817"/>
      <c r="C5" s="818"/>
      <c r="D5" s="768"/>
      <c r="E5" s="769"/>
      <c r="F5" s="994" t="s">
        <v>9</v>
      </c>
      <c r="G5" s="818"/>
      <c r="H5" s="768" t="s">
        <v>977</v>
      </c>
      <c r="I5" s="942"/>
      <c r="J5" s="942"/>
      <c r="K5" s="942"/>
      <c r="L5" s="942"/>
      <c r="M5" s="769"/>
      <c r="N5" s="58"/>
      <c r="P5" s="24" t="s">
        <v>10</v>
      </c>
      <c r="Q5" s="1023">
        <v>45754</v>
      </c>
      <c r="R5" s="807"/>
      <c r="T5" s="855" t="s">
        <v>11</v>
      </c>
      <c r="U5" s="772"/>
      <c r="V5" s="856" t="s">
        <v>12</v>
      </c>
      <c r="W5" s="807"/>
      <c r="AB5" s="51"/>
      <c r="AC5" s="51"/>
      <c r="AD5" s="51"/>
      <c r="AE5" s="51"/>
    </row>
    <row r="6" spans="1:32" s="659" customFormat="1" ht="24" customHeight="1" x14ac:dyDescent="0.2">
      <c r="A6" s="816" t="s">
        <v>13</v>
      </c>
      <c r="B6" s="817"/>
      <c r="C6" s="818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07"/>
      <c r="N6" s="59"/>
      <c r="P6" s="24" t="s">
        <v>15</v>
      </c>
      <c r="Q6" s="1032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60" t="s">
        <v>16</v>
      </c>
      <c r="U6" s="772"/>
      <c r="V6" s="928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30" t="str">
        <f>IFERROR(VLOOKUP(DeliveryAddress,Table,3,0),1)</f>
        <v>4</v>
      </c>
      <c r="E7" s="731"/>
      <c r="F7" s="731"/>
      <c r="G7" s="731"/>
      <c r="H7" s="731"/>
      <c r="I7" s="731"/>
      <c r="J7" s="731"/>
      <c r="K7" s="731"/>
      <c r="L7" s="731"/>
      <c r="M7" s="732"/>
      <c r="N7" s="60"/>
      <c r="P7" s="24"/>
      <c r="Q7" s="42"/>
      <c r="R7" s="42"/>
      <c r="T7" s="680"/>
      <c r="U7" s="772"/>
      <c r="V7" s="929"/>
      <c r="W7" s="930"/>
      <c r="AB7" s="51"/>
      <c r="AC7" s="51"/>
      <c r="AD7" s="51"/>
      <c r="AE7" s="51"/>
    </row>
    <row r="8" spans="1:32" s="659" customFormat="1" ht="25.5" customHeight="1" x14ac:dyDescent="0.2">
      <c r="A8" s="1048" t="s">
        <v>18</v>
      </c>
      <c r="B8" s="686"/>
      <c r="C8" s="687"/>
      <c r="D8" s="745"/>
      <c r="E8" s="746"/>
      <c r="F8" s="746"/>
      <c r="G8" s="746"/>
      <c r="H8" s="746"/>
      <c r="I8" s="746"/>
      <c r="J8" s="746"/>
      <c r="K8" s="746"/>
      <c r="L8" s="746"/>
      <c r="M8" s="747"/>
      <c r="N8" s="61"/>
      <c r="P8" s="24" t="s">
        <v>19</v>
      </c>
      <c r="Q8" s="824">
        <v>0.41666666666666669</v>
      </c>
      <c r="R8" s="732"/>
      <c r="T8" s="680"/>
      <c r="U8" s="772"/>
      <c r="V8" s="929"/>
      <c r="W8" s="930"/>
      <c r="AB8" s="51"/>
      <c r="AC8" s="51"/>
      <c r="AD8" s="51"/>
      <c r="AE8" s="51"/>
    </row>
    <row r="9" spans="1:32" s="659" customFormat="1" ht="39.950000000000003" customHeight="1" x14ac:dyDescent="0.2">
      <c r="A9" s="8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9"/>
      <c r="E9" s="684"/>
      <c r="F9" s="8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800"/>
      <c r="R9" s="801"/>
      <c r="T9" s="680"/>
      <c r="U9" s="77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9"/>
      <c r="E10" s="684"/>
      <c r="F10" s="8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21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61"/>
      <c r="R10" s="862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6"/>
      <c r="R11" s="807"/>
      <c r="U11" s="24" t="s">
        <v>26</v>
      </c>
      <c r="V11" s="964" t="s">
        <v>27</v>
      </c>
      <c r="W11" s="801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29</v>
      </c>
      <c r="Q12" s="824"/>
      <c r="R12" s="732"/>
      <c r="S12" s="23"/>
      <c r="U12" s="24"/>
      <c r="V12" s="697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31</v>
      </c>
      <c r="Q13" s="964"/>
      <c r="R13" s="8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9" t="s">
        <v>33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81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1"/>
      <c r="Q16" s="811"/>
      <c r="R16" s="811"/>
      <c r="S16" s="811"/>
      <c r="T16" s="8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30" t="s">
        <v>37</v>
      </c>
      <c r="D17" s="705" t="s">
        <v>38</v>
      </c>
      <c r="E17" s="783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82"/>
      <c r="R17" s="782"/>
      <c r="S17" s="782"/>
      <c r="T17" s="783"/>
      <c r="U17" s="1046" t="s">
        <v>50</v>
      </c>
      <c r="V17" s="818"/>
      <c r="W17" s="705" t="s">
        <v>51</v>
      </c>
      <c r="X17" s="705" t="s">
        <v>52</v>
      </c>
      <c r="Y17" s="1044" t="s">
        <v>53</v>
      </c>
      <c r="Z17" s="915" t="s">
        <v>54</v>
      </c>
      <c r="AA17" s="913" t="s">
        <v>55</v>
      </c>
      <c r="AB17" s="913" t="s">
        <v>56</v>
      </c>
      <c r="AC17" s="913" t="s">
        <v>57</v>
      </c>
      <c r="AD17" s="913" t="s">
        <v>58</v>
      </c>
      <c r="AE17" s="1004"/>
      <c r="AF17" s="1005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84"/>
      <c r="E18" s="786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84"/>
      <c r="Q18" s="785"/>
      <c r="R18" s="785"/>
      <c r="S18" s="785"/>
      <c r="T18" s="786"/>
      <c r="U18" s="67" t="s">
        <v>60</v>
      </c>
      <c r="V18" s="67" t="s">
        <v>61</v>
      </c>
      <c r="W18" s="706"/>
      <c r="X18" s="706"/>
      <c r="Y18" s="1045"/>
      <c r="Z18" s="916"/>
      <c r="AA18" s="914"/>
      <c r="AB18" s="914"/>
      <c r="AC18" s="914"/>
      <c r="AD18" s="1006"/>
      <c r="AE18" s="1007"/>
      <c r="AF18" s="1008"/>
      <c r="AG18" s="66"/>
      <c r="BD18" s="65"/>
    </row>
    <row r="19" spans="1:68" ht="27.75" hidden="1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23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hidden="1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23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hidden="1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hidden="1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hidden="1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723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hidden="1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80</v>
      </c>
      <c r="Y48" s="666">
        <f t="shared" si="0"/>
        <v>86.4</v>
      </c>
      <c r="Z48" s="36">
        <f>IFERROR(IF(Y48=0,"",ROUNDUP(Y48/H48,0)*0.01898),"")</f>
        <v>0.15184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83.222222222222214</v>
      </c>
      <c r="BN48" s="64">
        <f t="shared" si="2"/>
        <v>89.88</v>
      </c>
      <c r="BO48" s="64">
        <f t="shared" si="3"/>
        <v>0.11574074074074073</v>
      </c>
      <c r="BP48" s="64">
        <f t="shared" si="4"/>
        <v>0.125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10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7.4074074074074066</v>
      </c>
      <c r="Y54" s="667">
        <f>IFERROR(Y47/H47,"0")+IFERROR(Y48/H48,"0")+IFERROR(Y49/H49,"0")+IFERROR(Y50/H50,"0")+IFERROR(Y51/H51,"0")+IFERROR(Y52/H52,"0")+IFERROR(Y53/H53,"0")</f>
        <v>8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0.15184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80</v>
      </c>
      <c r="Y55" s="667">
        <f>IFERROR(SUM(Y47:Y53),"0")</f>
        <v>86.4</v>
      </c>
      <c r="Z55" s="37"/>
      <c r="AA55" s="668"/>
      <c r="AB55" s="668"/>
      <c r="AC55" s="668"/>
    </row>
    <row r="56" spans="1:68" ht="14.25" hidden="1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9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50</v>
      </c>
      <c r="Y57" s="666">
        <f>IFERROR(IF(X57="",0,CEILING((X57/$H57),1)*$H57),"")</f>
        <v>54</v>
      </c>
      <c r="Z57" s="36">
        <f>IFERROR(IF(Y57=0,"",ROUNDUP(Y57/H57,0)*0.01898),"")</f>
        <v>9.4899999999999998E-2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52.013888888888886</v>
      </c>
      <c r="BN57" s="64">
        <f>IFERROR(Y57*I57/H57,"0")</f>
        <v>56.17499999999999</v>
      </c>
      <c r="BO57" s="64">
        <f>IFERROR(1/J57*(X57/H57),"0")</f>
        <v>7.2337962962962965E-2</v>
      </c>
      <c r="BP57" s="64">
        <f>IFERROR(1/J57*(Y57/H57),"0")</f>
        <v>7.8125E-2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4.6296296296296298</v>
      </c>
      <c r="Y61" s="667">
        <f>IFERROR(Y57/H57,"0")+IFERROR(Y58/H58,"0")+IFERROR(Y59/H59,"0")+IFERROR(Y60/H60,"0")</f>
        <v>5</v>
      </c>
      <c r="Z61" s="667">
        <f>IFERROR(IF(Z57="",0,Z57),"0")+IFERROR(IF(Z58="",0,Z58),"0")+IFERROR(IF(Z59="",0,Z59),"0")+IFERROR(IF(Z60="",0,Z60),"0")</f>
        <v>9.4899999999999998E-2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50</v>
      </c>
      <c r="Y62" s="667">
        <f>IFERROR(SUM(Y57:Y60),"0")</f>
        <v>54</v>
      </c>
      <c r="Z62" s="37"/>
      <c r="AA62" s="668"/>
      <c r="AB62" s="668"/>
      <c r="AC62" s="668"/>
    </row>
    <row r="63" spans="1:68" ht="14.25" hidden="1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10</v>
      </c>
      <c r="Y71" s="666">
        <f t="shared" si="5"/>
        <v>16.8</v>
      </c>
      <c r="Z71" s="36">
        <f>IFERROR(IF(Y71=0,"",ROUNDUP(Y71/H71,0)*0.01898),"")</f>
        <v>3.7960000000000001E-2</v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10.517857142857144</v>
      </c>
      <c r="BN71" s="64">
        <f t="shared" si="7"/>
        <v>17.670000000000002</v>
      </c>
      <c r="BO71" s="64">
        <f t="shared" si="8"/>
        <v>1.8601190476190476E-2</v>
      </c>
      <c r="BP71" s="64">
        <f t="shared" si="9"/>
        <v>3.125E-2</v>
      </c>
    </row>
    <row r="72" spans="1:68" ht="37.5" hidden="1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1.1904761904761905</v>
      </c>
      <c r="Y76" s="667">
        <f>IFERROR(Y70/H70,"0")+IFERROR(Y71/H71,"0")+IFERROR(Y72/H72,"0")+IFERROR(Y73/H73,"0")+IFERROR(Y74/H74,"0")+IFERROR(Y75/H75,"0")</f>
        <v>2</v>
      </c>
      <c r="Z76" s="667">
        <f>IFERROR(IF(Z70="",0,Z70),"0")+IFERROR(IF(Z71="",0,Z71),"0")+IFERROR(IF(Z72="",0,Z72),"0")+IFERROR(IF(Z73="",0,Z73),"0")+IFERROR(IF(Z74="",0,Z74),"0")+IFERROR(IF(Z75="",0,Z75),"0")</f>
        <v>3.7960000000000001E-2</v>
      </c>
      <c r="AA76" s="668"/>
      <c r="AB76" s="668"/>
      <c r="AC76" s="668"/>
    </row>
    <row r="77" spans="1:68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10</v>
      </c>
      <c r="Y77" s="667">
        <f>IFERROR(SUM(Y70:Y75),"0")</f>
        <v>16.8</v>
      </c>
      <c r="Z77" s="37"/>
      <c r="AA77" s="668"/>
      <c r="AB77" s="668"/>
      <c r="AC77" s="668"/>
    </row>
    <row r="78" spans="1:68" ht="14.25" hidden="1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12</v>
      </c>
      <c r="Y80" s="666">
        <f>IFERROR(IF(X80="",0,CEILING((X80/$H80),1)*$H80),"")</f>
        <v>16.8</v>
      </c>
      <c r="Z80" s="36">
        <f>IFERROR(IF(Y80=0,"",ROUNDUP(Y80/H80,0)*0.01898),"")</f>
        <v>3.7960000000000001E-2</v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12.741428571428571</v>
      </c>
      <c r="BN80" s="64">
        <f>IFERROR(Y80*I80/H80,"0")</f>
        <v>17.838000000000001</v>
      </c>
      <c r="BO80" s="64">
        <f>IFERROR(1/J80*(X80/H80),"0")</f>
        <v>2.2321428571428572E-2</v>
      </c>
      <c r="BP80" s="64">
        <f>IFERROR(1/J80*(Y80/H80),"0")</f>
        <v>3.125E-2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1.4285714285714286</v>
      </c>
      <c r="Y82" s="667">
        <f>IFERROR(Y79/H79,"0")+IFERROR(Y80/H80,"0")+IFERROR(Y81/H81,"0")</f>
        <v>2</v>
      </c>
      <c r="Z82" s="667">
        <f>IFERROR(IF(Z79="",0,Z79),"0")+IFERROR(IF(Z80="",0,Z80),"0")+IFERROR(IF(Z81="",0,Z81),"0")</f>
        <v>3.7960000000000001E-2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12</v>
      </c>
      <c r="Y83" s="667">
        <f>IFERROR(SUM(Y79:Y81),"0")</f>
        <v>16.8</v>
      </c>
      <c r="Z83" s="37"/>
      <c r="AA83" s="668"/>
      <c r="AB83" s="668"/>
      <c r="AC83" s="668"/>
    </row>
    <row r="84" spans="1:68" ht="16.5" hidden="1" customHeight="1" x14ac:dyDescent="0.25">
      <c r="A84" s="723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hidden="1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0</v>
      </c>
      <c r="Y89" s="667">
        <f>IFERROR(Y86/H86,"0")+IFERROR(Y87/H87,"0")+IFERROR(Y88/H88,"0")</f>
        <v>0</v>
      </c>
      <c r="Z89" s="667">
        <f>IFERROR(IF(Z86="",0,Z86),"0")+IFERROR(IF(Z87="",0,Z87),"0")+IFERROR(IF(Z88="",0,Z88),"0")</f>
        <v>0</v>
      </c>
      <c r="AA89" s="668"/>
      <c r="AB89" s="668"/>
      <c r="AC89" s="668"/>
    </row>
    <row r="90" spans="1:68" hidden="1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0</v>
      </c>
      <c r="Y90" s="667">
        <f>IFERROR(SUM(Y86:Y88),"0")</f>
        <v>0</v>
      </c>
      <c r="Z90" s="37"/>
      <c r="AA90" s="668"/>
      <c r="AB90" s="668"/>
      <c r="AC90" s="668"/>
    </row>
    <row r="91" spans="1:68" ht="14.25" hidden="1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34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hidden="1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53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14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idden="1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0</v>
      </c>
      <c r="Y101" s="667">
        <f>IFERROR(Y92/H92,"0")+IFERROR(Y93/H93,"0")+IFERROR(Y94/H94,"0")+IFERROR(Y95/H95,"0")+IFERROR(Y96/H96,"0")+IFERROR(Y97/H97,"0")+IFERROR(Y98/H98,"0")+IFERROR(Y99/H99,"0")+IFERROR(Y100/H100,"0")</f>
        <v>0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68"/>
      <c r="AB101" s="668"/>
      <c r="AC101" s="668"/>
    </row>
    <row r="102" spans="1:68" hidden="1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0</v>
      </c>
      <c r="Y102" s="667">
        <f>IFERROR(SUM(Y92:Y100),"0")</f>
        <v>0</v>
      </c>
      <c r="Z102" s="37"/>
      <c r="AA102" s="668"/>
      <c r="AB102" s="668"/>
      <c r="AC102" s="668"/>
    </row>
    <row r="103" spans="1:68" ht="16.5" hidden="1" customHeight="1" x14ac:dyDescent="0.25">
      <c r="A103" s="723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hidden="1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10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10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136</v>
      </c>
      <c r="Y107" s="666">
        <f>IFERROR(IF(X107="",0,CEILING((X107/$H107),1)*$H107),"")</f>
        <v>139.5</v>
      </c>
      <c r="Z107" s="36">
        <f>IFERROR(IF(Y107=0,"",ROUNDUP(Y107/H107,0)*0.00902),"")</f>
        <v>0.27961999999999998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142.34666666666666</v>
      </c>
      <c r="BN107" s="64">
        <f>IFERROR(Y107*I107/H107,"0")</f>
        <v>146.01</v>
      </c>
      <c r="BO107" s="64">
        <f>IFERROR(1/J107*(X107/H107),"0")</f>
        <v>0.22895622895622897</v>
      </c>
      <c r="BP107" s="64">
        <f>IFERROR(1/J107*(Y107/H107),"0")</f>
        <v>0.23484848484848486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30.222222222222221</v>
      </c>
      <c r="Y109" s="667">
        <f>IFERROR(Y105/H105,"0")+IFERROR(Y106/H106,"0")+IFERROR(Y107/H107,"0")+IFERROR(Y108/H108,"0")</f>
        <v>31</v>
      </c>
      <c r="Z109" s="667">
        <f>IFERROR(IF(Z105="",0,Z105),"0")+IFERROR(IF(Z106="",0,Z106),"0")+IFERROR(IF(Z107="",0,Z107),"0")+IFERROR(IF(Z108="",0,Z108),"0")</f>
        <v>0.27961999999999998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136</v>
      </c>
      <c r="Y110" s="667">
        <f>IFERROR(SUM(Y105:Y108),"0")</f>
        <v>139.5</v>
      </c>
      <c r="Z110" s="37"/>
      <c r="AA110" s="668"/>
      <c r="AB110" s="668"/>
      <c r="AC110" s="668"/>
    </row>
    <row r="111" spans="1:68" ht="14.25" hidden="1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45</v>
      </c>
      <c r="Y112" s="666">
        <f>IFERROR(IF(X112="",0,CEILING((X112/$H112),1)*$H112),"")</f>
        <v>54</v>
      </c>
      <c r="Z112" s="36">
        <f>IFERROR(IF(Y112=0,"",ROUNDUP(Y112/H112,0)*0.01898),"")</f>
        <v>9.4899999999999998E-2</v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46.812499999999993</v>
      </c>
      <c r="BN112" s="64">
        <f>IFERROR(Y112*I112/H112,"0")</f>
        <v>56.17499999999999</v>
      </c>
      <c r="BO112" s="64">
        <f>IFERROR(1/J112*(X112/H112),"0")</f>
        <v>6.5104166666666657E-2</v>
      </c>
      <c r="BP112" s="64">
        <f>IFERROR(1/J112*(Y112/H112),"0")</f>
        <v>7.8125E-2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4.1666666666666661</v>
      </c>
      <c r="Y115" s="667">
        <f>IFERROR(Y112/H112,"0")+IFERROR(Y113/H113,"0")+IFERROR(Y114/H114,"0")</f>
        <v>5</v>
      </c>
      <c r="Z115" s="667">
        <f>IFERROR(IF(Z112="",0,Z112),"0")+IFERROR(IF(Z113="",0,Z113),"0")+IFERROR(IF(Z114="",0,Z114),"0")</f>
        <v>9.4899999999999998E-2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45</v>
      </c>
      <c r="Y116" s="667">
        <f>IFERROR(SUM(Y112:Y114),"0")</f>
        <v>54</v>
      </c>
      <c r="Z116" s="37"/>
      <c r="AA116" s="668"/>
      <c r="AB116" s="668"/>
      <c r="AC116" s="668"/>
    </row>
    <row r="117" spans="1:68" ht="14.25" hidden="1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9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hidden="1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989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7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97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233</v>
      </c>
      <c r="Y124" s="666">
        <f t="shared" si="15"/>
        <v>234.9</v>
      </c>
      <c r="Z124" s="36">
        <f t="shared" si="20"/>
        <v>0.56637000000000004</v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254.74666666666667</v>
      </c>
      <c r="BN124" s="64">
        <f t="shared" si="17"/>
        <v>256.82400000000001</v>
      </c>
      <c r="BO124" s="64">
        <f t="shared" si="18"/>
        <v>0.47415547415547415</v>
      </c>
      <c r="BP124" s="64">
        <f t="shared" si="19"/>
        <v>0.47802197802197804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86.296296296296291</v>
      </c>
      <c r="Y127" s="667">
        <f>IFERROR(Y118/H118,"0")+IFERROR(Y119/H119,"0")+IFERROR(Y120/H120,"0")+IFERROR(Y121/H121,"0")+IFERROR(Y122/H122,"0")+IFERROR(Y123/H123,"0")+IFERROR(Y124/H124,"0")+IFERROR(Y125/H125,"0")+IFERROR(Y126/H126,"0")</f>
        <v>87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0.56637000000000004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233</v>
      </c>
      <c r="Y128" s="667">
        <f>IFERROR(SUM(Y118:Y126),"0")</f>
        <v>234.9</v>
      </c>
      <c r="Z128" s="37"/>
      <c r="AA128" s="668"/>
      <c r="AB128" s="668"/>
      <c r="AC128" s="668"/>
    </row>
    <row r="129" spans="1:68" ht="14.25" hidden="1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723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hidden="1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723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hidden="1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802" t="s">
        <v>281</v>
      </c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3"/>
      <c r="P167" s="803"/>
      <c r="Q167" s="803"/>
      <c r="R167" s="803"/>
      <c r="S167" s="803"/>
      <c r="T167" s="803"/>
      <c r="U167" s="803"/>
      <c r="V167" s="803"/>
      <c r="W167" s="803"/>
      <c r="X167" s="803"/>
      <c r="Y167" s="803"/>
      <c r="Z167" s="803"/>
      <c r="AA167" s="48"/>
      <c r="AB167" s="48"/>
      <c r="AC167" s="48"/>
    </row>
    <row r="168" spans="1:68" ht="16.5" hidden="1" customHeight="1" x14ac:dyDescent="0.25">
      <c r="A168" s="723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hidden="1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2</v>
      </c>
      <c r="Y170" s="666">
        <f>IFERROR(IF(X170="",0,CEILING((X170/$H170),1)*$H170),"")</f>
        <v>3.96</v>
      </c>
      <c r="Z170" s="36">
        <f>IFERROR(IF(Y170=0,"",ROUNDUP(Y170/H170,0)*0.00502),"")</f>
        <v>1.004E-2</v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2.1010101010101012</v>
      </c>
      <c r="BN170" s="64">
        <f>IFERROR(Y170*I170/H170,"0")</f>
        <v>4.16</v>
      </c>
      <c r="BO170" s="64">
        <f>IFERROR(1/J170*(X170/H170),"0")</f>
        <v>4.3166709833376508E-3</v>
      </c>
      <c r="BP170" s="64">
        <f>IFERROR(1/J170*(Y170/H170),"0")</f>
        <v>8.5470085470085479E-3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1.0101010101010102</v>
      </c>
      <c r="Y171" s="667">
        <f>IFERROR(Y170/H170,"0")</f>
        <v>2</v>
      </c>
      <c r="Z171" s="667">
        <f>IFERROR(IF(Z170="",0,Z170),"0")</f>
        <v>1.004E-2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2</v>
      </c>
      <c r="Y172" s="667">
        <f>IFERROR(SUM(Y170:Y170),"0")</f>
        <v>3.96</v>
      </c>
      <c r="Z172" s="37"/>
      <c r="AA172" s="668"/>
      <c r="AB172" s="668"/>
      <c r="AC172" s="668"/>
    </row>
    <row r="173" spans="1:68" ht="14.25" hidden="1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hidden="1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93</v>
      </c>
      <c r="Y177" s="666">
        <f t="shared" si="21"/>
        <v>94.5</v>
      </c>
      <c r="Z177" s="36">
        <f>IFERROR(IF(Y177=0,"",ROUNDUP(Y177/H177,0)*0.00502),"")</f>
        <v>0.22590000000000002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98.757142857142853</v>
      </c>
      <c r="BN177" s="64">
        <f t="shared" si="23"/>
        <v>100.35</v>
      </c>
      <c r="BO177" s="64">
        <f t="shared" si="24"/>
        <v>0.18925518925518928</v>
      </c>
      <c r="BP177" s="64">
        <f t="shared" si="25"/>
        <v>0.19230769230769232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3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101</v>
      </c>
      <c r="Y180" s="666">
        <f t="shared" si="21"/>
        <v>102.9</v>
      </c>
      <c r="Z180" s="36">
        <f>IFERROR(IF(Y180=0,"",ROUNDUP(Y180/H180,0)*0.00502),"")</f>
        <v>0.24598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105.80952380952381</v>
      </c>
      <c r="BN180" s="64">
        <f t="shared" si="23"/>
        <v>107.80000000000001</v>
      </c>
      <c r="BO180" s="64">
        <f t="shared" si="24"/>
        <v>0.20553520553520555</v>
      </c>
      <c r="BP180" s="64">
        <f t="shared" si="25"/>
        <v>0.20940170940170943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92.38095238095238</v>
      </c>
      <c r="Y183" s="667">
        <f>IFERROR(Y174/H174,"0")+IFERROR(Y175/H175,"0")+IFERROR(Y176/H176,"0")+IFERROR(Y177/H177,"0")+IFERROR(Y178/H178,"0")+IFERROR(Y179/H179,"0")+IFERROR(Y180/H180,"0")+IFERROR(Y181/H181,"0")+IFERROR(Y182/H182,"0")</f>
        <v>94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0.47188000000000002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194</v>
      </c>
      <c r="Y184" s="667">
        <f>IFERROR(SUM(Y174:Y182),"0")</f>
        <v>197.4</v>
      </c>
      <c r="Z184" s="37"/>
      <c r="AA184" s="668"/>
      <c r="AB184" s="668"/>
      <c r="AC184" s="668"/>
    </row>
    <row r="185" spans="1:68" ht="14.25" hidden="1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996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723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hidden="1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hidden="1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hidden="1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30</v>
      </c>
      <c r="Y205" s="666">
        <f t="shared" si="26"/>
        <v>30.6</v>
      </c>
      <c r="Z205" s="36">
        <f>IFERROR(IF(Y205=0,"",ROUNDUP(Y205/H205,0)*0.00502),"")</f>
        <v>8.5339999999999999E-2</v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32.166666666666664</v>
      </c>
      <c r="BN205" s="64">
        <f t="shared" si="28"/>
        <v>32.81</v>
      </c>
      <c r="BO205" s="64">
        <f t="shared" si="29"/>
        <v>7.122507122507124E-2</v>
      </c>
      <c r="BP205" s="64">
        <f t="shared" si="30"/>
        <v>7.2649572649572655E-2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7</v>
      </c>
      <c r="Y206" s="666">
        <f t="shared" si="26"/>
        <v>7.2</v>
      </c>
      <c r="Z206" s="36">
        <f>IFERROR(IF(Y206=0,"",ROUNDUP(Y206/H206,0)*0.00502),"")</f>
        <v>2.0080000000000001E-2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7.3888888888888884</v>
      </c>
      <c r="BN206" s="64">
        <f t="shared" si="28"/>
        <v>7.6</v>
      </c>
      <c r="BO206" s="64">
        <f t="shared" si="29"/>
        <v>1.6619183285849954E-2</v>
      </c>
      <c r="BP206" s="64">
        <f t="shared" si="30"/>
        <v>1.7094017094017096E-2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20.555555555555557</v>
      </c>
      <c r="Y209" s="667">
        <f>IFERROR(Y201/H201,"0")+IFERROR(Y202/H202,"0")+IFERROR(Y203/H203,"0")+IFERROR(Y204/H204,"0")+IFERROR(Y205/H205,"0")+IFERROR(Y206/H206,"0")+IFERROR(Y207/H207,"0")+IFERROR(Y208/H208,"0")</f>
        <v>21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0.10542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37</v>
      </c>
      <c r="Y210" s="667">
        <f>IFERROR(SUM(Y201:Y208),"0")</f>
        <v>37.800000000000004</v>
      </c>
      <c r="Z210" s="37"/>
      <c r="AA210" s="668"/>
      <c r="AB210" s="668"/>
      <c r="AC210" s="668"/>
    </row>
    <row r="211" spans="1:68" ht="14.25" hidden="1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27</v>
      </c>
      <c r="Y214" s="666">
        <f t="shared" si="31"/>
        <v>34.799999999999997</v>
      </c>
      <c r="Z214" s="36">
        <f>IFERROR(IF(Y214=0,"",ROUNDUP(Y214/H214,0)*0.01898),"")</f>
        <v>7.5920000000000001E-2</v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28.610689655172415</v>
      </c>
      <c r="BN214" s="64">
        <f t="shared" si="33"/>
        <v>36.875999999999998</v>
      </c>
      <c r="BO214" s="64">
        <f t="shared" si="34"/>
        <v>4.8491379310344834E-2</v>
      </c>
      <c r="BP214" s="64">
        <f t="shared" si="35"/>
        <v>6.25E-2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113</v>
      </c>
      <c r="Y215" s="666">
        <f t="shared" si="31"/>
        <v>115.19999999999999</v>
      </c>
      <c r="Z215" s="36">
        <f t="shared" ref="Z215:Z220" si="36">IFERROR(IF(Y215=0,"",ROUNDUP(Y215/H215,0)*0.00651),"")</f>
        <v>0.31247999999999998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125.71249999999999</v>
      </c>
      <c r="BN215" s="64">
        <f t="shared" si="33"/>
        <v>128.15999999999997</v>
      </c>
      <c r="BO215" s="64">
        <f t="shared" si="34"/>
        <v>0.25869963369963372</v>
      </c>
      <c r="BP215" s="64">
        <f t="shared" si="35"/>
        <v>0.26373626373626374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107</v>
      </c>
      <c r="Y217" s="666">
        <f t="shared" si="31"/>
        <v>108</v>
      </c>
      <c r="Z217" s="36">
        <f t="shared" si="36"/>
        <v>0.29294999999999999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118.23500000000001</v>
      </c>
      <c r="BN217" s="64">
        <f t="shared" si="33"/>
        <v>119.34</v>
      </c>
      <c r="BO217" s="64">
        <f t="shared" si="34"/>
        <v>0.24496336996337001</v>
      </c>
      <c r="BP217" s="64">
        <f t="shared" si="35"/>
        <v>0.24725274725274726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133</v>
      </c>
      <c r="Y218" s="666">
        <f t="shared" si="31"/>
        <v>134.4</v>
      </c>
      <c r="Z218" s="36">
        <f t="shared" si="36"/>
        <v>0.36456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146.965</v>
      </c>
      <c r="BN218" s="64">
        <f t="shared" si="33"/>
        <v>148.51200000000003</v>
      </c>
      <c r="BO218" s="64">
        <f t="shared" si="34"/>
        <v>0.30448717948717952</v>
      </c>
      <c r="BP218" s="64">
        <f t="shared" si="35"/>
        <v>0.30769230769230776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116</v>
      </c>
      <c r="Y220" s="666">
        <f t="shared" si="31"/>
        <v>117.6</v>
      </c>
      <c r="Z220" s="36">
        <f t="shared" si="36"/>
        <v>0.31899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128.47</v>
      </c>
      <c r="BN220" s="64">
        <f t="shared" si="33"/>
        <v>130.24199999999999</v>
      </c>
      <c r="BO220" s="64">
        <f t="shared" si="34"/>
        <v>0.26556776556776562</v>
      </c>
      <c r="BP220" s="64">
        <f t="shared" si="35"/>
        <v>0.26923076923076927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198.52011494252875</v>
      </c>
      <c r="Y221" s="667">
        <f>IFERROR(Y212/H212,"0")+IFERROR(Y213/H213,"0")+IFERROR(Y214/H214,"0")+IFERROR(Y215/H215,"0")+IFERROR(Y216/H216,"0")+IFERROR(Y217/H217,"0")+IFERROR(Y218/H218,"0")+IFERROR(Y219/H219,"0")+IFERROR(Y220/H220,"0")</f>
        <v>202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1.3649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496</v>
      </c>
      <c r="Y222" s="667">
        <f>IFERROR(SUM(Y212:Y220),"0")</f>
        <v>510</v>
      </c>
      <c r="Z222" s="37"/>
      <c r="AA222" s="668"/>
      <c r="AB222" s="668"/>
      <c r="AC222" s="668"/>
    </row>
    <row r="223" spans="1:68" ht="14.25" hidden="1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hidden="1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19</v>
      </c>
      <c r="Y225" s="666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20.995000000000005</v>
      </c>
      <c r="BN225" s="64">
        <f>IFERROR(Y225*I225/H225,"0")</f>
        <v>21.216000000000001</v>
      </c>
      <c r="BO225" s="64">
        <f>IFERROR(1/J225*(X225/H225),"0")</f>
        <v>4.3498168498168503E-2</v>
      </c>
      <c r="BP225" s="64">
        <f>IFERROR(1/J225*(Y225/H225),"0")</f>
        <v>4.3956043956043959E-2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7.916666666666667</v>
      </c>
      <c r="Y226" s="667">
        <f>IFERROR(Y224/H224,"0")+IFERROR(Y225/H225,"0")</f>
        <v>8</v>
      </c>
      <c r="Z226" s="667">
        <f>IFERROR(IF(Z224="",0,Z224),"0")+IFERROR(IF(Z225="",0,Z225),"0")</f>
        <v>5.2080000000000001E-2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19</v>
      </c>
      <c r="Y227" s="667">
        <f>IFERROR(SUM(Y224:Y225),"0")</f>
        <v>19.2</v>
      </c>
      <c r="Z227" s="37"/>
      <c r="AA227" s="668"/>
      <c r="AB227" s="668"/>
      <c r="AC227" s="668"/>
    </row>
    <row r="228" spans="1:68" ht="16.5" hidden="1" customHeight="1" x14ac:dyDescent="0.25">
      <c r="A228" s="723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hidden="1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idden="1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hidden="1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hidden="1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27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7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723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hidden="1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723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hidden="1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723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hidden="1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723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hidden="1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26</v>
      </c>
      <c r="Y279" s="666">
        <f>IFERROR(IF(X279="",0,CEILING((X279/$H279),1)*$H279),"")</f>
        <v>26.4</v>
      </c>
      <c r="Z279" s="36">
        <f>IFERROR(IF(Y279=0,"",ROUNDUP(Y279/H279,0)*0.00651),"")</f>
        <v>7.1610000000000007E-2</v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28.73</v>
      </c>
      <c r="BN279" s="64">
        <f>IFERROR(Y279*I279/H279,"0")</f>
        <v>29.172000000000001</v>
      </c>
      <c r="BO279" s="64">
        <f>IFERROR(1/J279*(X279/H279),"0")</f>
        <v>5.9523809523809534E-2</v>
      </c>
      <c r="BP279" s="64">
        <f>IFERROR(1/J279*(Y279/H279),"0")</f>
        <v>6.0439560439560447E-2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118</v>
      </c>
      <c r="Y280" s="666">
        <f>IFERROR(IF(X280="",0,CEILING((X280/$H280),1)*$H280),"")</f>
        <v>120</v>
      </c>
      <c r="Z280" s="36">
        <f>IFERROR(IF(Y280=0,"",ROUNDUP(Y280/H280,0)*0.00651),"")</f>
        <v>0.32550000000000001</v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126.85000000000001</v>
      </c>
      <c r="BN280" s="64">
        <f>IFERROR(Y280*I280/H280,"0")</f>
        <v>129.00000000000003</v>
      </c>
      <c r="BO280" s="64">
        <f>IFERROR(1/J280*(X280/H280),"0")</f>
        <v>0.27014652014652019</v>
      </c>
      <c r="BP280" s="64">
        <f>IFERROR(1/J280*(Y280/H280),"0")</f>
        <v>0.27472527472527475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60.000000000000007</v>
      </c>
      <c r="Y282" s="667">
        <f>IFERROR(Y277/H277,"0")+IFERROR(Y278/H278,"0")+IFERROR(Y279/H279,"0")+IFERROR(Y280/H280,"0")+IFERROR(Y281/H281,"0")</f>
        <v>61</v>
      </c>
      <c r="Z282" s="667">
        <f>IFERROR(IF(Z277="",0,Z277),"0")+IFERROR(IF(Z278="",0,Z278),"0")+IFERROR(IF(Z279="",0,Z279),"0")+IFERROR(IF(Z280="",0,Z280),"0")+IFERROR(IF(Z281="",0,Z281),"0")</f>
        <v>0.39711000000000002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144</v>
      </c>
      <c r="Y283" s="667">
        <f>IFERROR(SUM(Y277:Y281),"0")</f>
        <v>146.4</v>
      </c>
      <c r="Z283" s="37"/>
      <c r="AA283" s="668"/>
      <c r="AB283" s="668"/>
      <c r="AC283" s="668"/>
    </row>
    <row r="284" spans="1:68" ht="16.5" hidden="1" customHeight="1" x14ac:dyDescent="0.25">
      <c r="A284" s="723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hidden="1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723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hidden="1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723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hidden="1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723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hidden="1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723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hidden="1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hidden="1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10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hidden="1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hidden="1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hidden="1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9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31</v>
      </c>
      <c r="Y344" s="666">
        <f>IFERROR(IF(X344="",0,CEILING((X344/$H344),1)*$H344),"")</f>
        <v>31.2</v>
      </c>
      <c r="Z344" s="36">
        <f>IFERROR(IF(Y344=0,"",ROUNDUP(Y344/H344,0)*0.01898),"")</f>
        <v>7.5920000000000001E-2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33.062692307692309</v>
      </c>
      <c r="BN344" s="64">
        <f>IFERROR(Y344*I344/H344,"0")</f>
        <v>33.276000000000003</v>
      </c>
      <c r="BO344" s="64">
        <f>IFERROR(1/J344*(X344/H344),"0")</f>
        <v>6.2099358974358976E-2</v>
      </c>
      <c r="BP344" s="64">
        <f>IFERROR(1/J344*(Y344/H344),"0")</f>
        <v>6.25E-2</v>
      </c>
    </row>
    <row r="345" spans="1:68" ht="16.5" hidden="1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3.9743589743589745</v>
      </c>
      <c r="Y346" s="667">
        <f>IFERROR(Y343/H343,"0")+IFERROR(Y344/H344,"0")+IFERROR(Y345/H345,"0")</f>
        <v>4</v>
      </c>
      <c r="Z346" s="667">
        <f>IFERROR(IF(Z343="",0,Z343),"0")+IFERROR(IF(Z344="",0,Z344),"0")+IFERROR(IF(Z345="",0,Z345),"0")</f>
        <v>7.5920000000000001E-2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31</v>
      </c>
      <c r="Y347" s="667">
        <f>IFERROR(SUM(Y343:Y345),"0")</f>
        <v>31.2</v>
      </c>
      <c r="Z347" s="37"/>
      <c r="AA347" s="668"/>
      <c r="AB347" s="668"/>
      <c r="AC347" s="668"/>
    </row>
    <row r="348" spans="1:68" ht="14.25" hidden="1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87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0</v>
      </c>
      <c r="Y352" s="666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</v>
      </c>
      <c r="Y353" s="667">
        <f>IFERROR(Y349/H349,"0")+IFERROR(Y350/H350,"0")+IFERROR(Y351/H351,"0")+IFERROR(Y352/H352,"0")</f>
        <v>0</v>
      </c>
      <c r="Z353" s="667">
        <f>IFERROR(IF(Z349="",0,Z349),"0")+IFERROR(IF(Z350="",0,Z350),"0")+IFERROR(IF(Z351="",0,Z351),"0")+IFERROR(IF(Z352="",0,Z352),"0")</f>
        <v>0</v>
      </c>
      <c r="AA353" s="668"/>
      <c r="AB353" s="668"/>
      <c r="AC353" s="668"/>
    </row>
    <row r="354" spans="1:68" hidden="1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0</v>
      </c>
      <c r="Y354" s="667">
        <f>IFERROR(SUM(Y349:Y352),"0")</f>
        <v>0</v>
      </c>
      <c r="Z354" s="37"/>
      <c r="AA354" s="668"/>
      <c r="AB354" s="668"/>
      <c r="AC354" s="668"/>
    </row>
    <row r="355" spans="1:68" ht="14.25" hidden="1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9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723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hidden="1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hidden="1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hidden="1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hidden="1" customHeight="1" x14ac:dyDescent="0.2">
      <c r="A372" s="802" t="s">
        <v>572</v>
      </c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3"/>
      <c r="P372" s="803"/>
      <c r="Q372" s="803"/>
      <c r="R372" s="803"/>
      <c r="S372" s="803"/>
      <c r="T372" s="803"/>
      <c r="U372" s="803"/>
      <c r="V372" s="803"/>
      <c r="W372" s="803"/>
      <c r="X372" s="803"/>
      <c r="Y372" s="803"/>
      <c r="Z372" s="803"/>
      <c r="AA372" s="48"/>
      <c r="AB372" s="48"/>
      <c r="AC372" s="48"/>
    </row>
    <row r="373" spans="1:68" ht="16.5" hidden="1" customHeight="1" x14ac:dyDescent="0.25">
      <c r="A373" s="723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hidden="1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1135</v>
      </c>
      <c r="Y375" s="666">
        <f t="shared" ref="Y375:Y384" si="52">IFERROR(IF(X375="",0,CEILING((X375/$H375),1)*$H375),"")</f>
        <v>1140</v>
      </c>
      <c r="Z375" s="36">
        <f>IFERROR(IF(Y375=0,"",ROUNDUP(Y375/H375,0)*0.02175),"")</f>
        <v>1.6529999999999998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1171.32</v>
      </c>
      <c r="BN375" s="64">
        <f t="shared" ref="BN375:BN384" si="54">IFERROR(Y375*I375/H375,"0")</f>
        <v>1176.48</v>
      </c>
      <c r="BO375" s="64">
        <f t="shared" ref="BO375:BO384" si="55">IFERROR(1/J375*(X375/H375),"0")</f>
        <v>1.5763888888888888</v>
      </c>
      <c r="BP375" s="64">
        <f t="shared" ref="BP375:BP384" si="56">IFERROR(1/J375*(Y375/H375),"0")</f>
        <v>1.5833333333333333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367</v>
      </c>
      <c r="Y378" s="666">
        <f t="shared" si="52"/>
        <v>375</v>
      </c>
      <c r="Z378" s="36">
        <f>IFERROR(IF(Y378=0,"",ROUNDUP(Y378/H378,0)*0.02175),"")</f>
        <v>0.54374999999999996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378.74399999999997</v>
      </c>
      <c r="BN378" s="64">
        <f t="shared" si="54"/>
        <v>387</v>
      </c>
      <c r="BO378" s="64">
        <f t="shared" si="55"/>
        <v>0.50972222222222219</v>
      </c>
      <c r="BP378" s="64">
        <f t="shared" si="56"/>
        <v>0.52083333333333326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1133</v>
      </c>
      <c r="Y379" s="666">
        <f t="shared" si="52"/>
        <v>1140</v>
      </c>
      <c r="Z379" s="36">
        <f>IFERROR(IF(Y379=0,"",ROUNDUP(Y379/H379,0)*0.02175),"")</f>
        <v>1.6529999999999998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1169.2560000000001</v>
      </c>
      <c r="BN379" s="64">
        <f t="shared" si="54"/>
        <v>1176.48</v>
      </c>
      <c r="BO379" s="64">
        <f t="shared" si="55"/>
        <v>1.5736111111111111</v>
      </c>
      <c r="BP379" s="64">
        <f t="shared" si="56"/>
        <v>1.5833333333333333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175.66666666666669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177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3.8497499999999993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2635</v>
      </c>
      <c r="Y386" s="667">
        <f>IFERROR(SUM(Y375:Y384),"0")</f>
        <v>2655</v>
      </c>
      <c r="Z386" s="37"/>
      <c r="AA386" s="668"/>
      <c r="AB386" s="668"/>
      <c r="AC386" s="668"/>
    </row>
    <row r="387" spans="1:68" ht="14.25" hidden="1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218</v>
      </c>
      <c r="Y388" s="666">
        <f>IFERROR(IF(X388="",0,CEILING((X388/$H388),1)*$H388),"")</f>
        <v>225</v>
      </c>
      <c r="Z388" s="36">
        <f>IFERROR(IF(Y388=0,"",ROUNDUP(Y388/H388,0)*0.02175),"")</f>
        <v>0.32624999999999998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224.976</v>
      </c>
      <c r="BN388" s="64">
        <f>IFERROR(Y388*I388/H388,"0")</f>
        <v>232.2</v>
      </c>
      <c r="BO388" s="64">
        <f>IFERROR(1/J388*(X388/H388),"0")</f>
        <v>0.30277777777777776</v>
      </c>
      <c r="BP388" s="64">
        <f>IFERROR(1/J388*(Y388/H388),"0")</f>
        <v>0.3125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14.533333333333333</v>
      </c>
      <c r="Y390" s="667">
        <f>IFERROR(Y388/H388,"0")+IFERROR(Y389/H389,"0")</f>
        <v>15</v>
      </c>
      <c r="Z390" s="667">
        <f>IFERROR(IF(Z388="",0,Z388),"0")+IFERROR(IF(Z389="",0,Z389),"0")</f>
        <v>0.32624999999999998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218</v>
      </c>
      <c r="Y391" s="667">
        <f>IFERROR(SUM(Y388:Y389),"0")</f>
        <v>225</v>
      </c>
      <c r="Z391" s="37"/>
      <c r="AA391" s="668"/>
      <c r="AB391" s="668"/>
      <c r="AC391" s="668"/>
    </row>
    <row r="392" spans="1:68" ht="14.25" hidden="1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35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hidden="1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hidden="1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hidden="1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9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0</v>
      </c>
      <c r="Y398" s="666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0</v>
      </c>
      <c r="Y399" s="667">
        <f>IFERROR(Y398/H398,"0")</f>
        <v>0</v>
      </c>
      <c r="Z399" s="667">
        <f>IFERROR(IF(Z398="",0,Z398),"0")</f>
        <v>0</v>
      </c>
      <c r="AA399" s="668"/>
      <c r="AB399" s="668"/>
      <c r="AC399" s="668"/>
    </row>
    <row r="400" spans="1:68" hidden="1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0</v>
      </c>
      <c r="Y400" s="667">
        <f>IFERROR(SUM(Y398:Y398),"0")</f>
        <v>0</v>
      </c>
      <c r="Z400" s="37"/>
      <c r="AA400" s="668"/>
      <c r="AB400" s="668"/>
      <c r="AC400" s="668"/>
    </row>
    <row r="401" spans="1:68" ht="16.5" hidden="1" customHeight="1" x14ac:dyDescent="0.25">
      <c r="A401" s="723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hidden="1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23</v>
      </c>
      <c r="Y407" s="666">
        <f t="shared" si="57"/>
        <v>24</v>
      </c>
      <c r="Z407" s="36">
        <f>IFERROR(IF(Y407=0,"",ROUNDUP(Y407/H407,0)*0.01898),"")</f>
        <v>3.7960000000000001E-2</v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23.833749999999998</v>
      </c>
      <c r="BN407" s="64">
        <f t="shared" si="59"/>
        <v>24.87</v>
      </c>
      <c r="BO407" s="64">
        <f t="shared" si="60"/>
        <v>2.9947916666666668E-2</v>
      </c>
      <c r="BP407" s="64">
        <f t="shared" si="61"/>
        <v>3.125E-2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1.9166666666666667</v>
      </c>
      <c r="Y409" s="667">
        <f>IFERROR(Y403/H403,"0")+IFERROR(Y404/H404,"0")+IFERROR(Y405/H405,"0")+IFERROR(Y406/H406,"0")+IFERROR(Y407/H407,"0")+IFERROR(Y408/H408,"0")</f>
        <v>2</v>
      </c>
      <c r="Z409" s="667">
        <f>IFERROR(IF(Z403="",0,Z403),"0")+IFERROR(IF(Z404="",0,Z404),"0")+IFERROR(IF(Z405="",0,Z405),"0")+IFERROR(IF(Z406="",0,Z406),"0")+IFERROR(IF(Z407="",0,Z407),"0")+IFERROR(IF(Z408="",0,Z408),"0")</f>
        <v>3.7960000000000001E-2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23</v>
      </c>
      <c r="Y410" s="667">
        <f>IFERROR(SUM(Y403:Y408),"0")</f>
        <v>24</v>
      </c>
      <c r="Z410" s="37"/>
      <c r="AA410" s="668"/>
      <c r="AB410" s="668"/>
      <c r="AC410" s="668"/>
    </row>
    <row r="411" spans="1:68" ht="14.25" hidden="1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hidden="1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hidden="1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10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3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hidden="1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hidden="1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9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802" t="s">
        <v>653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48"/>
      <c r="AB428" s="48"/>
      <c r="AC428" s="48"/>
    </row>
    <row r="429" spans="1:68" ht="16.5" hidden="1" customHeight="1" x14ac:dyDescent="0.25">
      <c r="A429" s="723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hidden="1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hidden="1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31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2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30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33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4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24</v>
      </c>
      <c r="Y441" s="666">
        <f t="shared" si="62"/>
        <v>25.200000000000003</v>
      </c>
      <c r="Z441" s="36">
        <f t="shared" si="67"/>
        <v>6.0240000000000002E-2</v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25.485714285714284</v>
      </c>
      <c r="BN441" s="64">
        <f t="shared" si="64"/>
        <v>26.76</v>
      </c>
      <c r="BO441" s="64">
        <f t="shared" si="65"/>
        <v>4.8840048840048847E-2</v>
      </c>
      <c r="BP441" s="64">
        <f t="shared" si="66"/>
        <v>5.1282051282051287E-2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11.428571428571429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6.0240000000000002E-2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24</v>
      </c>
      <c r="Y444" s="667">
        <f>IFERROR(SUM(Y431:Y442),"0")</f>
        <v>25.200000000000003</v>
      </c>
      <c r="Z444" s="37"/>
      <c r="AA444" s="668"/>
      <c r="AB444" s="668"/>
      <c r="AC444" s="668"/>
    </row>
    <row r="445" spans="1:68" ht="14.25" hidden="1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723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hidden="1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6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hidden="1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1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hidden="1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hidden="1" customHeight="1" x14ac:dyDescent="0.25">
      <c r="A463" s="723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hidden="1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15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723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hidden="1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802" t="s">
        <v>728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48"/>
      <c r="AB478" s="48"/>
      <c r="AC478" s="48"/>
    </row>
    <row r="479" spans="1:68" ht="16.5" hidden="1" customHeight="1" x14ac:dyDescent="0.25">
      <c r="A479" s="723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hidden="1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hidden="1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hidden="1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854</v>
      </c>
      <c r="Y483" s="666">
        <f t="shared" si="68"/>
        <v>855.36</v>
      </c>
      <c r="Z483" s="36">
        <f>IFERROR(IF(Y483=0,"",ROUNDUP(Y483/H483,0)*0.01196),"")</f>
        <v>1.9375200000000001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912.22727272727263</v>
      </c>
      <c r="BN483" s="64">
        <f t="shared" si="70"/>
        <v>913.67999999999984</v>
      </c>
      <c r="BO483" s="64">
        <f t="shared" si="71"/>
        <v>1.5552156177156176</v>
      </c>
      <c r="BP483" s="64">
        <f t="shared" si="72"/>
        <v>1.5576923076923077</v>
      </c>
    </row>
    <row r="484" spans="1:68" ht="27" hidden="1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0</v>
      </c>
      <c r="Y484" s="666">
        <f t="shared" si="68"/>
        <v>0</v>
      </c>
      <c r="Z484" s="36" t="str">
        <f>IFERROR(IF(Y484=0,"",ROUNDUP(Y484/H484,0)*0.01196),"")</f>
        <v/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0</v>
      </c>
      <c r="BN484" s="64">
        <f t="shared" si="70"/>
        <v>0</v>
      </c>
      <c r="BO484" s="64">
        <f t="shared" si="71"/>
        <v>0</v>
      </c>
      <c r="BP484" s="64">
        <f t="shared" si="72"/>
        <v>0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999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8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9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161.74242424242422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162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1.9375200000000001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854</v>
      </c>
      <c r="Y497" s="667">
        <f>IFERROR(SUM(Y481:Y495),"0")</f>
        <v>855.36</v>
      </c>
      <c r="Z497" s="37"/>
      <c r="AA497" s="668"/>
      <c r="AB497" s="668"/>
      <c r="AC497" s="668"/>
    </row>
    <row r="498" spans="1:68" ht="14.25" hidden="1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hidden="1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0</v>
      </c>
      <c r="Y499" s="666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10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799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55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24</v>
      </c>
      <c r="Y502" s="666">
        <f>IFERROR(IF(X502="",0,CEILING((X502/$H502),1)*$H502),"")</f>
        <v>24</v>
      </c>
      <c r="Z502" s="36">
        <f>IFERROR(IF(Y502=0,"",ROUNDUP(Y502/H502,0)*0.00902),"")</f>
        <v>4.5100000000000001E-2</v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34.65</v>
      </c>
      <c r="BN502" s="64">
        <f>IFERROR(Y502*I502/H502,"0")</f>
        <v>34.65</v>
      </c>
      <c r="BO502" s="64">
        <f>IFERROR(1/J502*(X502/H502),"0")</f>
        <v>3.787878787878788E-2</v>
      </c>
      <c r="BP502" s="64">
        <f>IFERROR(1/J502*(Y502/H502),"0")</f>
        <v>3.787878787878788E-2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5</v>
      </c>
      <c r="Y503" s="667">
        <f>IFERROR(Y499/H499,"0")+IFERROR(Y500/H500,"0")+IFERROR(Y501/H501,"0")+IFERROR(Y502/H502,"0")</f>
        <v>5</v>
      </c>
      <c r="Z503" s="667">
        <f>IFERROR(IF(Z499="",0,Z499),"0")+IFERROR(IF(Z500="",0,Z500),"0")+IFERROR(IF(Z501="",0,Z501),"0")+IFERROR(IF(Z502="",0,Z502),"0")</f>
        <v>4.5100000000000001E-2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24</v>
      </c>
      <c r="Y504" s="667">
        <f>IFERROR(SUM(Y499:Y502),"0")</f>
        <v>24</v>
      </c>
      <c r="Z504" s="37"/>
      <c r="AA504" s="668"/>
      <c r="AB504" s="668"/>
      <c r="AC504" s="668"/>
    </row>
    <row r="505" spans="1:68" ht="14.25" hidden="1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4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142</v>
      </c>
      <c r="Y506" s="666">
        <f t="shared" ref="Y506:Y517" si="73">IFERROR(IF(X506="",0,CEILING((X506/$H506),1)*$H506),"")</f>
        <v>142.56</v>
      </c>
      <c r="Z506" s="36">
        <f>IFERROR(IF(Y506=0,"",ROUNDUP(Y506/H506,0)*0.01196),"")</f>
        <v>0.32291999999999998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151.68181818181819</v>
      </c>
      <c r="BN506" s="64">
        <f t="shared" ref="BN506:BN517" si="75">IFERROR(Y506*I506/H506,"0")</f>
        <v>152.27999999999997</v>
      </c>
      <c r="BO506" s="64">
        <f t="shared" ref="BO506:BO517" si="76">IFERROR(1/J506*(X506/H506),"0")</f>
        <v>0.25859557109557108</v>
      </c>
      <c r="BP506" s="64">
        <f t="shared" ref="BP506:BP517" si="77">IFERROR(1/J506*(Y506/H506),"0")</f>
        <v>0.25961538461538464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51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251</v>
      </c>
      <c r="Y507" s="666">
        <f t="shared" si="73"/>
        <v>253.44</v>
      </c>
      <c r="Z507" s="36">
        <f>IFERROR(IF(Y507=0,"",ROUNDUP(Y507/H507,0)*0.01196),"")</f>
        <v>0.57408000000000003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268.11363636363632</v>
      </c>
      <c r="BN507" s="64">
        <f t="shared" si="75"/>
        <v>270.71999999999997</v>
      </c>
      <c r="BO507" s="64">
        <f t="shared" si="76"/>
        <v>0.45709498834498841</v>
      </c>
      <c r="BP507" s="64">
        <f t="shared" si="77"/>
        <v>0.46153846153846156</v>
      </c>
    </row>
    <row r="508" spans="1:68" ht="27" hidden="1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7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0</v>
      </c>
      <c r="Y508" s="666">
        <f t="shared" si="73"/>
        <v>0</v>
      </c>
      <c r="Z508" s="36" t="str">
        <f>IFERROR(IF(Y508=0,"",ROUNDUP(Y508/H508,0)*0.01196),"")</f>
        <v/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0</v>
      </c>
      <c r="BN508" s="64">
        <f t="shared" si="75"/>
        <v>0</v>
      </c>
      <c r="BO508" s="64">
        <f t="shared" si="76"/>
        <v>0</v>
      </c>
      <c r="BP508" s="64">
        <f t="shared" si="77"/>
        <v>0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995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24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42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9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74.431818181818187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75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0.89700000000000002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393</v>
      </c>
      <c r="Y519" s="667">
        <f>IFERROR(SUM(Y506:Y517),"0")</f>
        <v>396</v>
      </c>
      <c r="Z519" s="37"/>
      <c r="AA519" s="668"/>
      <c r="AB519" s="668"/>
      <c r="AC519" s="668"/>
    </row>
    <row r="520" spans="1:68" ht="14.25" hidden="1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4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802" t="s">
        <v>828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48"/>
      <c r="AB531" s="48"/>
      <c r="AC531" s="48"/>
    </row>
    <row r="532" spans="1:68" ht="16.5" hidden="1" customHeight="1" x14ac:dyDescent="0.25">
      <c r="A532" s="723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hidden="1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52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11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47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7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5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62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1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2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5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3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21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7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33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7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1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hidden="1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8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44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78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52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hidden="1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hidden="1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8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36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7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26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723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hidden="1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9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1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6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7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72"/>
      <c r="P592" s="841" t="s">
        <v>938</v>
      </c>
      <c r="Q592" s="817"/>
      <c r="R592" s="817"/>
      <c r="S592" s="817"/>
      <c r="T592" s="817"/>
      <c r="U592" s="817"/>
      <c r="V592" s="818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5660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5752.92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72"/>
      <c r="P593" s="841" t="s">
        <v>939</v>
      </c>
      <c r="Q593" s="817"/>
      <c r="R593" s="817"/>
      <c r="S593" s="817"/>
      <c r="T593" s="817"/>
      <c r="U593" s="817"/>
      <c r="V593" s="818"/>
      <c r="W593" s="37" t="s">
        <v>68</v>
      </c>
      <c r="X593" s="667">
        <f>IFERROR(SUM(BM22:BM589),"0")</f>
        <v>5966.5435360032679</v>
      </c>
      <c r="Y593" s="667">
        <f>IFERROR(SUM(BN22:BN589),"0")</f>
        <v>6064.2060000000001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72"/>
      <c r="P594" s="841" t="s">
        <v>940</v>
      </c>
      <c r="Q594" s="817"/>
      <c r="R594" s="817"/>
      <c r="S594" s="817"/>
      <c r="T594" s="817"/>
      <c r="U594" s="817"/>
      <c r="V594" s="818"/>
      <c r="W594" s="37" t="s">
        <v>941</v>
      </c>
      <c r="X594" s="38">
        <f>ROUNDUP(SUM(BO22:BO589),0)</f>
        <v>10</v>
      </c>
      <c r="Y594" s="38">
        <f>ROUNDUP(SUM(BP22:BP589),0)</f>
        <v>10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72"/>
      <c r="P595" s="841" t="s">
        <v>942</v>
      </c>
      <c r="Q595" s="817"/>
      <c r="R595" s="817"/>
      <c r="S595" s="817"/>
      <c r="T595" s="817"/>
      <c r="U595" s="817"/>
      <c r="V595" s="818"/>
      <c r="W595" s="37" t="s">
        <v>68</v>
      </c>
      <c r="X595" s="667">
        <f>GrossWeightTotal+PalletQtyTotal*25</f>
        <v>6216.5435360032679</v>
      </c>
      <c r="Y595" s="667">
        <f>GrossWeightTotalR+PalletQtyTotalR*25</f>
        <v>6314.2060000000001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72"/>
      <c r="P596" s="841" t="s">
        <v>943</v>
      </c>
      <c r="Q596" s="817"/>
      <c r="R596" s="817"/>
      <c r="S596" s="817"/>
      <c r="T596" s="817"/>
      <c r="U596" s="817"/>
      <c r="V596" s="818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964.41849989091384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980</v>
      </c>
      <c r="Z596" s="37"/>
      <c r="AA596" s="668"/>
      <c r="AB596" s="668"/>
      <c r="AC596" s="668"/>
    </row>
    <row r="597" spans="1:32" ht="14.25" hidden="1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72"/>
      <c r="P597" s="841" t="s">
        <v>944</v>
      </c>
      <c r="Q597" s="817"/>
      <c r="R597" s="817"/>
      <c r="S597" s="817"/>
      <c r="T597" s="817"/>
      <c r="U597" s="817"/>
      <c r="V597" s="818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10.89472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9"/>
      <c r="E599" s="699"/>
      <c r="F599" s="699"/>
      <c r="G599" s="699"/>
      <c r="H599" s="700"/>
      <c r="I599" s="676" t="s">
        <v>281</v>
      </c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700"/>
      <c r="W599" s="676" t="s">
        <v>572</v>
      </c>
      <c r="X599" s="700"/>
      <c r="Y599" s="676" t="s">
        <v>653</v>
      </c>
      <c r="Z599" s="699"/>
      <c r="AA599" s="699"/>
      <c r="AB599" s="700"/>
      <c r="AC599" s="662" t="s">
        <v>728</v>
      </c>
      <c r="AD599" s="676" t="s">
        <v>828</v>
      </c>
      <c r="AE599" s="700"/>
      <c r="AF599" s="663"/>
    </row>
    <row r="600" spans="1:32" ht="14.25" customHeight="1" thickTop="1" x14ac:dyDescent="0.2">
      <c r="A600" s="970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71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174.00000000000003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428.4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201.36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567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146.4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31.2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2880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24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25.200000000000003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1275.3600000000001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3,00"/>
        <filter val="1 135,00"/>
        <filter val="1,01"/>
        <filter val="1,19"/>
        <filter val="1,43"/>
        <filter val="1,92"/>
        <filter val="10"/>
        <filter val="10,00"/>
        <filter val="101,00"/>
        <filter val="107,00"/>
        <filter val="11,43"/>
        <filter val="113,00"/>
        <filter val="116,00"/>
        <filter val="118,00"/>
        <filter val="12,00"/>
        <filter val="133,00"/>
        <filter val="136,00"/>
        <filter val="14,53"/>
        <filter val="142,00"/>
        <filter val="144,00"/>
        <filter val="161,74"/>
        <filter val="175,67"/>
        <filter val="19,00"/>
        <filter val="194,00"/>
        <filter val="198,52"/>
        <filter val="2 635,00"/>
        <filter val="2,00"/>
        <filter val="20,56"/>
        <filter val="218,00"/>
        <filter val="23,00"/>
        <filter val="233,00"/>
        <filter val="24,00"/>
        <filter val="251,00"/>
        <filter val="26,00"/>
        <filter val="27,00"/>
        <filter val="3,97"/>
        <filter val="30,00"/>
        <filter val="30,22"/>
        <filter val="31,00"/>
        <filter val="367,00"/>
        <filter val="37,00"/>
        <filter val="393,00"/>
        <filter val="4,17"/>
        <filter val="4,63"/>
        <filter val="45,00"/>
        <filter val="496,00"/>
        <filter val="5 660,00"/>
        <filter val="5 966,54"/>
        <filter val="5,00"/>
        <filter val="50,00"/>
        <filter val="6 216,54"/>
        <filter val="60,00"/>
        <filter val="7,00"/>
        <filter val="7,41"/>
        <filter val="7,92"/>
        <filter val="74,43"/>
        <filter val="80,00"/>
        <filter val="854,00"/>
        <filter val="86,30"/>
        <filter val="92,38"/>
        <filter val="93,00"/>
        <filter val="964,42"/>
      </filters>
    </filterColumn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