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1 машина Бутырин_Донецк + ДонецкИОСГ\"/>
    </mc:Choice>
  </mc:AlternateContent>
  <xr:revisionPtr revIDLastSave="0" documentId="13_ncr:1_{53713E14-A00C-40C0-9A6C-2220AC8362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88" i="1" l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X490" i="1"/>
  <c r="X489" i="1"/>
  <c r="BO488" i="1"/>
  <c r="BM488" i="1"/>
  <c r="Y488" i="1"/>
  <c r="BO487" i="1"/>
  <c r="BM487" i="1"/>
  <c r="Y487" i="1"/>
  <c r="BO486" i="1"/>
  <c r="BM486" i="1"/>
  <c r="Y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X454" i="1"/>
  <c r="X453" i="1"/>
  <c r="BO452" i="1"/>
  <c r="BM452" i="1"/>
  <c r="Y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O421" i="1"/>
  <c r="BM421" i="1"/>
  <c r="Y421" i="1"/>
  <c r="P421" i="1"/>
  <c r="BP420" i="1"/>
  <c r="BO420" i="1"/>
  <c r="BN420" i="1"/>
  <c r="BM420" i="1"/>
  <c r="Z420" i="1"/>
  <c r="Y420" i="1"/>
  <c r="BP419" i="1"/>
  <c r="BO419" i="1"/>
  <c r="BN419" i="1"/>
  <c r="BM419" i="1"/>
  <c r="Z419" i="1"/>
  <c r="Y419" i="1"/>
  <c r="BP418" i="1"/>
  <c r="BO418" i="1"/>
  <c r="BN418" i="1"/>
  <c r="BM418" i="1"/>
  <c r="Z418" i="1"/>
  <c r="Y418" i="1"/>
  <c r="BP417" i="1"/>
  <c r="BO417" i="1"/>
  <c r="BN417" i="1"/>
  <c r="BM417" i="1"/>
  <c r="Z417" i="1"/>
  <c r="Y417" i="1"/>
  <c r="X413" i="1"/>
  <c r="X412" i="1"/>
  <c r="BO411" i="1"/>
  <c r="BM411" i="1"/>
  <c r="Y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Y400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6" i="1"/>
  <c r="X385" i="1"/>
  <c r="BO384" i="1"/>
  <c r="BM384" i="1"/>
  <c r="Y384" i="1"/>
  <c r="X382" i="1"/>
  <c r="Y381" i="1"/>
  <c r="X381" i="1"/>
  <c r="BP380" i="1"/>
  <c r="BO380" i="1"/>
  <c r="BN380" i="1"/>
  <c r="BM380" i="1"/>
  <c r="Z380" i="1"/>
  <c r="Y380" i="1"/>
  <c r="BP379" i="1"/>
  <c r="BO379" i="1"/>
  <c r="BN379" i="1"/>
  <c r="BM379" i="1"/>
  <c r="Z379" i="1"/>
  <c r="Z381" i="1" s="1"/>
  <c r="Y379" i="1"/>
  <c r="Y382" i="1" s="1"/>
  <c r="X377" i="1"/>
  <c r="X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N361" i="1"/>
  <c r="BM361" i="1"/>
  <c r="Z361" i="1"/>
  <c r="Y361" i="1"/>
  <c r="P361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Y350" i="1"/>
  <c r="X350" i="1"/>
  <c r="BP349" i="1"/>
  <c r="BO349" i="1"/>
  <c r="BN349" i="1"/>
  <c r="BM349" i="1"/>
  <c r="Z349" i="1"/>
  <c r="Z350" i="1" s="1"/>
  <c r="Y349" i="1"/>
  <c r="P349" i="1"/>
  <c r="X346" i="1"/>
  <c r="Y345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Y346" i="1" s="1"/>
  <c r="P342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Y301" i="1" s="1"/>
  <c r="P298" i="1"/>
  <c r="X296" i="1"/>
  <c r="X295" i="1"/>
  <c r="BO294" i="1"/>
  <c r="BM294" i="1"/>
  <c r="Y294" i="1"/>
  <c r="Y295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L588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Y240" i="1" s="1"/>
  <c r="X236" i="1"/>
  <c r="X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8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J588" i="1" s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5" i="1" s="1"/>
  <c r="P175" i="1"/>
  <c r="X173" i="1"/>
  <c r="X172" i="1"/>
  <c r="BO171" i="1"/>
  <c r="BM171" i="1"/>
  <c r="Y171" i="1"/>
  <c r="I588" i="1" s="1"/>
  <c r="P171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2" i="1" s="1"/>
  <c r="P157" i="1"/>
  <c r="X155" i="1"/>
  <c r="X154" i="1"/>
  <c r="BO153" i="1"/>
  <c r="BM153" i="1"/>
  <c r="Y153" i="1"/>
  <c r="H588" i="1" s="1"/>
  <c r="P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P123" i="1"/>
  <c r="BO123" i="1"/>
  <c r="BN123" i="1"/>
  <c r="BM123" i="1"/>
  <c r="Z123" i="1"/>
  <c r="Y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Y128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88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P94" i="1"/>
  <c r="BO93" i="1"/>
  <c r="BM93" i="1"/>
  <c r="Y93" i="1"/>
  <c r="Y102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E588" i="1" s="1"/>
  <c r="P87" i="1"/>
  <c r="X84" i="1"/>
  <c r="X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7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Y69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D588" i="1" s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588" i="1" s="1"/>
  <c r="P35" i="1"/>
  <c r="X31" i="1"/>
  <c r="X30" i="1"/>
  <c r="BO29" i="1"/>
  <c r="BM29" i="1"/>
  <c r="Y29" i="1"/>
  <c r="Y30" i="1" s="1"/>
  <c r="P29" i="1"/>
  <c r="X27" i="1"/>
  <c r="X26" i="1"/>
  <c r="X582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BP23" i="1" s="1"/>
  <c r="P23" i="1"/>
  <c r="BP22" i="1"/>
  <c r="BO22" i="1"/>
  <c r="BN22" i="1"/>
  <c r="BM22" i="1"/>
  <c r="Z22" i="1"/>
  <c r="Y22" i="1"/>
  <c r="Y26" i="1" s="1"/>
  <c r="P22" i="1"/>
  <c r="H10" i="1"/>
  <c r="A9" i="1"/>
  <c r="A10" i="1" s="1"/>
  <c r="D7" i="1"/>
  <c r="Q6" i="1"/>
  <c r="P2" i="1"/>
  <c r="F9" i="1" l="1"/>
  <c r="J9" i="1"/>
  <c r="F10" i="1"/>
  <c r="Y27" i="1"/>
  <c r="Y31" i="1"/>
  <c r="Y41" i="1"/>
  <c r="Y45" i="1"/>
  <c r="Y56" i="1"/>
  <c r="Y62" i="1"/>
  <c r="Y68" i="1"/>
  <c r="Y78" i="1"/>
  <c r="Y84" i="1"/>
  <c r="Y91" i="1"/>
  <c r="Y103" i="1"/>
  <c r="Y110" i="1"/>
  <c r="Y116" i="1"/>
  <c r="Y129" i="1"/>
  <c r="Y133" i="1"/>
  <c r="Y140" i="1"/>
  <c r="Y144" i="1"/>
  <c r="Y150" i="1"/>
  <c r="Y155" i="1"/>
  <c r="Y161" i="1"/>
  <c r="Y167" i="1"/>
  <c r="Y173" i="1"/>
  <c r="Y184" i="1"/>
  <c r="Y191" i="1"/>
  <c r="Y195" i="1"/>
  <c r="Y207" i="1"/>
  <c r="Y219" i="1"/>
  <c r="Y223" i="1"/>
  <c r="Y236" i="1"/>
  <c r="Y241" i="1"/>
  <c r="Y250" i="1"/>
  <c r="Y262" i="1"/>
  <c r="Y271" i="1"/>
  <c r="Y291" i="1"/>
  <c r="Y296" i="1"/>
  <c r="Y300" i="1"/>
  <c r="Y311" i="1"/>
  <c r="BP315" i="1"/>
  <c r="BN315" i="1"/>
  <c r="Z315" i="1"/>
  <c r="Z318" i="1" s="1"/>
  <c r="BP323" i="1"/>
  <c r="BN323" i="1"/>
  <c r="Z323" i="1"/>
  <c r="BP331" i="1"/>
  <c r="BN331" i="1"/>
  <c r="Z331" i="1"/>
  <c r="Y333" i="1"/>
  <c r="Z339" i="1"/>
  <c r="BP337" i="1"/>
  <c r="BN337" i="1"/>
  <c r="Z337" i="1"/>
  <c r="Z356" i="1"/>
  <c r="BP354" i="1"/>
  <c r="BN354" i="1"/>
  <c r="Z354" i="1"/>
  <c r="BP404" i="1"/>
  <c r="BN404" i="1"/>
  <c r="Z404" i="1"/>
  <c r="Y408" i="1"/>
  <c r="Y412" i="1"/>
  <c r="BP411" i="1"/>
  <c r="BN411" i="1"/>
  <c r="Z411" i="1"/>
  <c r="Z412" i="1" s="1"/>
  <c r="Y413" i="1"/>
  <c r="BP421" i="1"/>
  <c r="BN421" i="1"/>
  <c r="Z421" i="1"/>
  <c r="Z429" i="1" s="1"/>
  <c r="BP424" i="1"/>
  <c r="BN424" i="1"/>
  <c r="Z424" i="1"/>
  <c r="Y429" i="1"/>
  <c r="BP433" i="1"/>
  <c r="BN433" i="1"/>
  <c r="Z433" i="1"/>
  <c r="Z434" i="1" s="1"/>
  <c r="Y435" i="1"/>
  <c r="Y588" i="1"/>
  <c r="Y441" i="1"/>
  <c r="BP438" i="1"/>
  <c r="BN438" i="1"/>
  <c r="Z438" i="1"/>
  <c r="Z440" i="1" s="1"/>
  <c r="Y440" i="1"/>
  <c r="B588" i="1"/>
  <c r="S588" i="1"/>
  <c r="H9" i="1"/>
  <c r="X579" i="1"/>
  <c r="X581" i="1" s="1"/>
  <c r="X580" i="1"/>
  <c r="Z23" i="1"/>
  <c r="Z26" i="1" s="1"/>
  <c r="BN23" i="1"/>
  <c r="Y579" i="1" s="1"/>
  <c r="Z25" i="1"/>
  <c r="BN25" i="1"/>
  <c r="X578" i="1"/>
  <c r="Z29" i="1"/>
  <c r="Z30" i="1" s="1"/>
  <c r="BN29" i="1"/>
  <c r="BP29" i="1"/>
  <c r="Y580" i="1" s="1"/>
  <c r="Z35" i="1"/>
  <c r="Z40" i="1" s="1"/>
  <c r="BN35" i="1"/>
  <c r="BP35" i="1"/>
  <c r="Z37" i="1"/>
  <c r="BN37" i="1"/>
  <c r="Z39" i="1"/>
  <c r="BN39" i="1"/>
  <c r="Y40" i="1"/>
  <c r="Y582" i="1" s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Z68" i="1" s="1"/>
  <c r="BN66" i="1"/>
  <c r="Z72" i="1"/>
  <c r="Z77" i="1" s="1"/>
  <c r="BN72" i="1"/>
  <c r="Z74" i="1"/>
  <c r="BN74" i="1"/>
  <c r="Z76" i="1"/>
  <c r="BN76" i="1"/>
  <c r="Z80" i="1"/>
  <c r="Z83" i="1" s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9" i="1"/>
  <c r="BN99" i="1"/>
  <c r="Z101" i="1"/>
  <c r="BN101" i="1"/>
  <c r="Z106" i="1"/>
  <c r="Z110" i="1" s="1"/>
  <c r="BN106" i="1"/>
  <c r="BP106" i="1"/>
  <c r="Z108" i="1"/>
  <c r="BN108" i="1"/>
  <c r="Y111" i="1"/>
  <c r="Z114" i="1"/>
  <c r="Z116" i="1" s="1"/>
  <c r="BN114" i="1"/>
  <c r="Z121" i="1"/>
  <c r="Z128" i="1" s="1"/>
  <c r="BN121" i="1"/>
  <c r="Z124" i="1"/>
  <c r="BN124" i="1"/>
  <c r="Z125" i="1"/>
  <c r="BN125" i="1"/>
  <c r="Z127" i="1"/>
  <c r="BN127" i="1"/>
  <c r="Z131" i="1"/>
  <c r="Z133" i="1" s="1"/>
  <c r="BN131" i="1"/>
  <c r="BP131" i="1"/>
  <c r="G588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Z161" i="1" s="1"/>
  <c r="BN157" i="1"/>
  <c r="BP157" i="1"/>
  <c r="Z159" i="1"/>
  <c r="BN159" i="1"/>
  <c r="Z165" i="1"/>
  <c r="Z166" i="1" s="1"/>
  <c r="BN165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0" i="1"/>
  <c r="BN180" i="1"/>
  <c r="Z182" i="1"/>
  <c r="BN182" i="1"/>
  <c r="Z189" i="1"/>
  <c r="Z190" i="1" s="1"/>
  <c r="BN189" i="1"/>
  <c r="Y190" i="1"/>
  <c r="Z193" i="1"/>
  <c r="Z195" i="1" s="1"/>
  <c r="BN193" i="1"/>
  <c r="BP193" i="1"/>
  <c r="Z199" i="1"/>
  <c r="Z206" i="1" s="1"/>
  <c r="BN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88" i="1"/>
  <c r="Z228" i="1"/>
  <c r="Z235" i="1" s="1"/>
  <c r="BN228" i="1"/>
  <c r="Z230" i="1"/>
  <c r="BN230" i="1"/>
  <c r="Z232" i="1"/>
  <c r="BN232" i="1"/>
  <c r="Z234" i="1"/>
  <c r="BN234" i="1"/>
  <c r="Y235" i="1"/>
  <c r="Z239" i="1"/>
  <c r="Z240" i="1" s="1"/>
  <c r="BN239" i="1"/>
  <c r="Z244" i="1"/>
  <c r="Z250" i="1" s="1"/>
  <c r="BN244" i="1"/>
  <c r="BP244" i="1"/>
  <c r="Z246" i="1"/>
  <c r="BN246" i="1"/>
  <c r="Z248" i="1"/>
  <c r="BN248" i="1"/>
  <c r="Y251" i="1"/>
  <c r="Y256" i="1"/>
  <c r="O588" i="1"/>
  <c r="Z260" i="1"/>
  <c r="Z262" i="1" s="1"/>
  <c r="BN260" i="1"/>
  <c r="Y263" i="1"/>
  <c r="P588" i="1"/>
  <c r="Z267" i="1"/>
  <c r="Z271" i="1" s="1"/>
  <c r="BN267" i="1"/>
  <c r="Z269" i="1"/>
  <c r="BN269" i="1"/>
  <c r="Y272" i="1"/>
  <c r="Y277" i="1"/>
  <c r="R588" i="1"/>
  <c r="Z289" i="1"/>
  <c r="Z290" i="1" s="1"/>
  <c r="BN289" i="1"/>
  <c r="Y290" i="1"/>
  <c r="Z294" i="1"/>
  <c r="Z295" i="1" s="1"/>
  <c r="BN294" i="1"/>
  <c r="BP294" i="1"/>
  <c r="Z298" i="1"/>
  <c r="Z300" i="1" s="1"/>
  <c r="BN298" i="1"/>
  <c r="BP298" i="1"/>
  <c r="T588" i="1"/>
  <c r="Y312" i="1"/>
  <c r="Z305" i="1"/>
  <c r="Z311" i="1" s="1"/>
  <c r="BN305" i="1"/>
  <c r="Z307" i="1"/>
  <c r="BN307" i="1"/>
  <c r="BP309" i="1"/>
  <c r="BN309" i="1"/>
  <c r="Z309" i="1"/>
  <c r="Y318" i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40" i="1"/>
  <c r="Y339" i="1"/>
  <c r="Z345" i="1"/>
  <c r="BP343" i="1"/>
  <c r="BN343" i="1"/>
  <c r="Z343" i="1"/>
  <c r="Y357" i="1"/>
  <c r="Y356" i="1"/>
  <c r="BP363" i="1"/>
  <c r="BN363" i="1"/>
  <c r="Z363" i="1"/>
  <c r="BP367" i="1"/>
  <c r="BN367" i="1"/>
  <c r="Z367" i="1"/>
  <c r="Y371" i="1"/>
  <c r="BP375" i="1"/>
  <c r="BN375" i="1"/>
  <c r="Z375" i="1"/>
  <c r="Z376" i="1" s="1"/>
  <c r="Y377" i="1"/>
  <c r="Y385" i="1"/>
  <c r="BP384" i="1"/>
  <c r="BN384" i="1"/>
  <c r="Z384" i="1"/>
  <c r="Z385" i="1" s="1"/>
  <c r="Y386" i="1"/>
  <c r="Y396" i="1"/>
  <c r="BP389" i="1"/>
  <c r="BN389" i="1"/>
  <c r="Z389" i="1"/>
  <c r="Z395" i="1" s="1"/>
  <c r="W588" i="1"/>
  <c r="Y395" i="1"/>
  <c r="BP393" i="1"/>
  <c r="BN393" i="1"/>
  <c r="Z393" i="1"/>
  <c r="BP446" i="1"/>
  <c r="BN446" i="1"/>
  <c r="Z446" i="1"/>
  <c r="Y448" i="1"/>
  <c r="Z588" i="1"/>
  <c r="Y453" i="1"/>
  <c r="BP451" i="1"/>
  <c r="BN451" i="1"/>
  <c r="Z451" i="1"/>
  <c r="Y454" i="1"/>
  <c r="BP469" i="1"/>
  <c r="BN469" i="1"/>
  <c r="Z469" i="1"/>
  <c r="BP472" i="1"/>
  <c r="BN472" i="1"/>
  <c r="Z472" i="1"/>
  <c r="BP479" i="1"/>
  <c r="BN479" i="1"/>
  <c r="Z479" i="1"/>
  <c r="BP486" i="1"/>
  <c r="BN486" i="1"/>
  <c r="Z486" i="1"/>
  <c r="BP488" i="1"/>
  <c r="BN488" i="1"/>
  <c r="Z488" i="1"/>
  <c r="Y490" i="1"/>
  <c r="BP497" i="1"/>
  <c r="BN497" i="1"/>
  <c r="Z497" i="1"/>
  <c r="Z504" i="1" s="1"/>
  <c r="BP501" i="1"/>
  <c r="BN501" i="1"/>
  <c r="Z501" i="1"/>
  <c r="Y504" i="1"/>
  <c r="BP508" i="1"/>
  <c r="BN508" i="1"/>
  <c r="Z508" i="1"/>
  <c r="Z510" i="1" s="1"/>
  <c r="U588" i="1"/>
  <c r="Y351" i="1"/>
  <c r="V588" i="1"/>
  <c r="Y372" i="1"/>
  <c r="BP361" i="1"/>
  <c r="BP365" i="1"/>
  <c r="BN365" i="1"/>
  <c r="Z365" i="1"/>
  <c r="Z371" i="1" s="1"/>
  <c r="BP369" i="1"/>
  <c r="BN369" i="1"/>
  <c r="Z369" i="1"/>
  <c r="Y376" i="1"/>
  <c r="BP391" i="1"/>
  <c r="BN391" i="1"/>
  <c r="Z391" i="1"/>
  <c r="BP399" i="1"/>
  <c r="BN399" i="1"/>
  <c r="Z399" i="1"/>
  <c r="Z400" i="1" s="1"/>
  <c r="Y401" i="1"/>
  <c r="Y409" i="1"/>
  <c r="BP403" i="1"/>
  <c r="BN403" i="1"/>
  <c r="Z403" i="1"/>
  <c r="BP406" i="1"/>
  <c r="BN406" i="1"/>
  <c r="Z406" i="1"/>
  <c r="BP422" i="1"/>
  <c r="BN422" i="1"/>
  <c r="Z422" i="1"/>
  <c r="BP427" i="1"/>
  <c r="BN427" i="1"/>
  <c r="Z427" i="1"/>
  <c r="Y434" i="1"/>
  <c r="Y447" i="1"/>
  <c r="BP443" i="1"/>
  <c r="BN443" i="1"/>
  <c r="Z443" i="1"/>
  <c r="Z447" i="1" s="1"/>
  <c r="BP452" i="1"/>
  <c r="BN452" i="1"/>
  <c r="Z452" i="1"/>
  <c r="Y458" i="1"/>
  <c r="BP457" i="1"/>
  <c r="BN457" i="1"/>
  <c r="Z457" i="1"/>
  <c r="Z458" i="1" s="1"/>
  <c r="Y459" i="1"/>
  <c r="Y462" i="1"/>
  <c r="BP461" i="1"/>
  <c r="BN461" i="1"/>
  <c r="Z461" i="1"/>
  <c r="Z462" i="1" s="1"/>
  <c r="Y463" i="1"/>
  <c r="AB588" i="1"/>
  <c r="Y482" i="1"/>
  <c r="BP467" i="1"/>
  <c r="BN467" i="1"/>
  <c r="Z467" i="1"/>
  <c r="BP471" i="1"/>
  <c r="BN471" i="1"/>
  <c r="Z471" i="1"/>
  <c r="BP474" i="1"/>
  <c r="BN474" i="1"/>
  <c r="Z474" i="1"/>
  <c r="BP481" i="1"/>
  <c r="BN481" i="1"/>
  <c r="Z481" i="1"/>
  <c r="Y483" i="1"/>
  <c r="Y489" i="1"/>
  <c r="BP485" i="1"/>
  <c r="BN485" i="1"/>
  <c r="Z485" i="1"/>
  <c r="BP487" i="1"/>
  <c r="BN487" i="1"/>
  <c r="Z487" i="1"/>
  <c r="Y505" i="1"/>
  <c r="BP498" i="1"/>
  <c r="BN498" i="1"/>
  <c r="Z498" i="1"/>
  <c r="BP502" i="1"/>
  <c r="BN502" i="1"/>
  <c r="Z502" i="1"/>
  <c r="BP514" i="1"/>
  <c r="BN514" i="1"/>
  <c r="Z514" i="1"/>
  <c r="Y516" i="1"/>
  <c r="Y534" i="1"/>
  <c r="BP529" i="1"/>
  <c r="BN529" i="1"/>
  <c r="Z529" i="1"/>
  <c r="AC588" i="1"/>
  <c r="BP531" i="1"/>
  <c r="BN531" i="1"/>
  <c r="Z531" i="1"/>
  <c r="BP533" i="1"/>
  <c r="BN533" i="1"/>
  <c r="Z533" i="1"/>
  <c r="Y535" i="1"/>
  <c r="Y553" i="1"/>
  <c r="BP547" i="1"/>
  <c r="BN547" i="1"/>
  <c r="Z547" i="1"/>
  <c r="Y554" i="1"/>
  <c r="BP549" i="1"/>
  <c r="BN549" i="1"/>
  <c r="Z549" i="1"/>
  <c r="BP551" i="1"/>
  <c r="BN551" i="1"/>
  <c r="Z551" i="1"/>
  <c r="BP567" i="1"/>
  <c r="BN567" i="1"/>
  <c r="Z567" i="1"/>
  <c r="Y569" i="1"/>
  <c r="Y576" i="1"/>
  <c r="BP575" i="1"/>
  <c r="BN575" i="1"/>
  <c r="Z575" i="1"/>
  <c r="Z576" i="1" s="1"/>
  <c r="Y577" i="1"/>
  <c r="X588" i="1"/>
  <c r="Y430" i="1"/>
  <c r="Y510" i="1"/>
  <c r="BP509" i="1"/>
  <c r="BN509" i="1"/>
  <c r="Z509" i="1"/>
  <c r="Y511" i="1"/>
  <c r="Y515" i="1"/>
  <c r="BP513" i="1"/>
  <c r="BN513" i="1"/>
  <c r="Z513" i="1"/>
  <c r="Z515" i="1" s="1"/>
  <c r="BP530" i="1"/>
  <c r="BN530" i="1"/>
  <c r="Z530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AD588" i="1"/>
  <c r="Y568" i="1"/>
  <c r="BP566" i="1"/>
  <c r="BN566" i="1"/>
  <c r="Z566" i="1"/>
  <c r="Z568" i="1" s="1"/>
  <c r="Y581" i="1" l="1"/>
  <c r="Z553" i="1"/>
  <c r="Z534" i="1"/>
  <c r="Z489" i="1"/>
  <c r="Z482" i="1"/>
  <c r="Z408" i="1"/>
  <c r="Z453" i="1"/>
  <c r="Z326" i="1"/>
  <c r="Z184" i="1"/>
  <c r="Z102" i="1"/>
  <c r="Z90" i="1"/>
  <c r="Z62" i="1"/>
  <c r="Z55" i="1"/>
  <c r="Z583" i="1" s="1"/>
  <c r="Y578" i="1"/>
</calcChain>
</file>

<file path=xl/sharedStrings.xml><?xml version="1.0" encoding="utf-8"?>
<sst xmlns="http://schemas.openxmlformats.org/spreadsheetml/2006/main" count="2708" uniqueCount="971">
  <si>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</si>
  <si>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</si>
  <si>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</si>
  <si>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</si>
  <si>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</si>
  <si>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</si>
  <si>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</si>
  <si>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</si>
  <si>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</si>
  <si>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</si>
  <si>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</si>
  <si>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</si>
  <si>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</si>
  <si>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</si>
  <si>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</si>
  <si>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</si>
  <si>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</si>
  <si>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</si>
  <si>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</si>
  <si>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</si>
  <si>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</si>
  <si>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</si>
  <si>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</si>
  <si>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</si>
  <si>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</si>
  <si>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</si>
  <si>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</si>
  <si>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</si>
  <si>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</si>
  <si>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</si>
  <si>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</si>
  <si>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</si>
  <si>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</si>
  <si>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</si>
  <si>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</si>
  <si>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</si>
  <si>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</si>
  <si>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</si>
  <si>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</si>
  <si>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</si>
  <si>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</si>
  <si>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</si>
  <si>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</si>
  <si>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</si>
  <si>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</si>
  <si>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</si>
  <si>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</si>
  <si>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</si>
  <si>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</si>
  <si>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</si>
  <si>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</si>
  <si>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</si>
  <si>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</si>
  <si>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</si>
  <si>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</si>
  <si>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</si>
  <si>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</si>
  <si>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</si>
  <si>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</si>
  <si>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</si>
  <si>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</si>
  <si>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</si>
  <si>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</si>
  <si>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</si>
  <si>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</si>
  <si>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</si>
  <si>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</si>
  <si>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</si>
  <si>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</si>
  <si>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</si>
  <si>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</si>
  <si>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</si>
  <si>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</si>
  <si>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</si>
  <si>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</si>
  <si>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</si>
  <si>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</si>
  <si>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</si>
  <si>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</si>
  <si>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</si>
  <si>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</si>
  <si>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</si>
  <si>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</si>
  <si>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</si>
  <si>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</si>
  <si>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</si>
  <si>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</si>
  <si>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</si>
  <si>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</si>
  <si>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</si>
  <si>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</si>
  <si>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</si>
  <si>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</si>
  <si>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</si>
  <si>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</si>
  <si>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</si>
  <si>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</si>
  <si>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</si>
  <si>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</si>
  <si>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</si>
  <si>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</si>
  <si>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</si>
  <si>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</si>
  <si>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</si>
  <si>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</si>
  <si>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</si>
  <si>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</si>
  <si>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</si>
  <si>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</si>
  <si>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</si>
  <si>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</si>
  <si>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</si>
  <si>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</si>
  <si>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</si>
  <si>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</si>
  <si>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</si>
  <si>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</si>
  <si>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</si>
  <si>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</si>
  <si>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</si>
  <si>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</si>
  <si>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</si>
  <si>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</si>
  <si>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</si>
  <si>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</si>
  <si>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</si>
  <si>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</si>
  <si>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</si>
  <si>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</si>
  <si>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</si>
  <si>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</si>
  <si>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</si>
  <si>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</si>
  <si>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</si>
  <si>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</si>
  <si>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</si>
  <si>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</si>
  <si>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</si>
  <si>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</si>
  <si>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</si>
  <si>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</si>
  <si>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</si>
  <si>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</si>
  <si>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</si>
  <si>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</si>
  <si>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</si>
  <si>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</si>
  <si>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</si>
  <si>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</si>
  <si>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</si>
  <si>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</si>
  <si>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</si>
  <si>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</si>
  <si>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</si>
  <si>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</si>
  <si>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</si>
  <si>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</si>
  <si>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</si>
  <si>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</si>
  <si>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</si>
  <si>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</si>
  <si>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</si>
  <si>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</si>
  <si>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</si>
  <si>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</si>
  <si>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</si>
  <si>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</si>
  <si>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</si>
  <si>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</si>
  <si>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</si>
  <si>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</si>
  <si>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</si>
  <si>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</si>
  <si>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</si>
  <si>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</si>
  <si>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</si>
  <si>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</si>
  <si>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</si>
  <si>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</si>
  <si>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</si>
  <si>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</si>
  <si>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</si>
  <si>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</si>
  <si>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</si>
  <si>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</si>
  <si>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</si>
  <si>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</si>
  <si>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</si>
  <si>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</si>
  <si>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</si>
  <si>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</si>
  <si>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</si>
  <si>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</si>
  <si>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</si>
  <si>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</si>
  <si>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</si>
  <si>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</si>
  <si>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</si>
  <si>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</si>
  <si>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</si>
  <si>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</si>
  <si>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</si>
  <si>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</si>
  <si>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</si>
  <si>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</si>
  <si>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</si>
  <si>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</si>
  <si>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</si>
  <si>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</si>
  <si>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</si>
  <si>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</si>
  <si>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</si>
  <si>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</si>
  <si>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</si>
  <si>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</si>
  <si>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</si>
  <si>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</si>
  <si>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</si>
  <si>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</si>
  <si>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</si>
  <si>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</si>
  <si>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</si>
  <si>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</si>
  <si>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</si>
  <si>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</si>
  <si>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</si>
  <si>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</si>
  <si>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</si>
  <si>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</si>
  <si>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</si>
  <si>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</si>
  <si>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</si>
  <si>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</si>
  <si>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</si>
  <si>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</si>
  <si>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</si>
  <si>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</si>
  <si>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</si>
  <si>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</si>
  <si>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</si>
  <si>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</si>
  <si>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</si>
  <si>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</si>
  <si>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</si>
  <si>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</si>
  <si>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</si>
  <si>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</si>
  <si>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</si>
  <si>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</si>
  <si>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</si>
  <si>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</si>
  <si>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</si>
  <si>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</si>
  <si>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</si>
  <si>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</si>
  <si>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</si>
  <si>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</si>
  <si>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</si>
  <si>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</si>
  <si>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</si>
  <si>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</si>
  <si>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</si>
  <si>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</si>
  <si>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</si>
  <si>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</si>
  <si>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</si>
  <si>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</si>
  <si>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</si>
  <si>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</si>
  <si>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</si>
  <si>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</si>
  <si>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</si>
  <si>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</si>
  <si>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</si>
  <si>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</si>
  <si>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</si>
  <si>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</si>
  <si>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</si>
  <si>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</si>
  <si>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</si>
  <si>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</si>
  <si>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</si>
  <si>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</si>
  <si>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</si>
  <si>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</si>
  <si>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</si>
  <si>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</si>
  <si>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</si>
  <si>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</si>
  <si>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</si>
  <si>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</si>
  <si>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</si>
  <si>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</si>
  <si>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</si>
  <si>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</si>
  <si>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</si>
  <si>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</si>
  <si>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</si>
  <si>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</si>
  <si>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</si>
  <si>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</si>
  <si>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</si>
  <si>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</si>
  <si>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</si>
  <si>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</si>
  <si>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</si>
  <si>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</si>
  <si>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</si>
  <si>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</si>
  <si>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</si>
  <si>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</si>
  <si>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</si>
  <si>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</si>
  <si>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</si>
  <si>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</si>
  <si>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</si>
  <si>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</si>
  <si>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</si>
  <si>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</si>
  <si>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</si>
  <si>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</si>
  <si>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</si>
  <si>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</si>
  <si>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</si>
  <si>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</si>
  <si>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</si>
  <si>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</si>
  <si>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</si>
  <si>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</si>
  <si>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</si>
  <si>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</si>
  <si>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</si>
  <si>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</si>
  <si>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</si>
  <si>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</si>
  <si>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</si>
  <si>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</si>
  <si>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</si>
  <si>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</si>
  <si>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</si>
  <si>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</si>
  <si>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</si>
  <si>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</si>
  <si>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</si>
  <si>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</si>
  <si>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</si>
  <si>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</si>
  <si>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</si>
  <si>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</si>
  <si>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</si>
  <si>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</si>
  <si>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</si>
  <si>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</si>
  <si>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</si>
  <si>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</si>
  <si>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</si>
  <si>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</si>
  <si>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</si>
  <si>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</si>
  <si>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</si>
  <si>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</si>
  <si>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</si>
  <si>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</si>
  <si>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</si>
  <si>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</si>
  <si>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</si>
  <si>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</si>
  <si>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</si>
  <si>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</si>
  <si>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</si>
  <si>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</si>
  <si>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</si>
  <si>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</si>
  <si>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</si>
  <si>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</si>
  <si>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</si>
  <si>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</si>
  <si>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</si>
  <si>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</si>
  <si>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</si>
  <si>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</si>
  <si>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</si>
  <si>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</si>
  <si>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</si>
  <si>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</si>
  <si>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</si>
  <si>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</si>
  <si>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</si>
  <si>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</si>
  <si>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</si>
  <si>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</si>
  <si>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</si>
  <si>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</si>
  <si>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</si>
  <si>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</si>
  <si>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</si>
  <si>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</si>
  <si>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</si>
  <si>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</si>
  <si>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</si>
  <si>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</si>
  <si>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</si>
  <si>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</si>
  <si>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</si>
  <si>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</si>
  <si>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</si>
  <si>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</si>
  <si>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</si>
  <si>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</si>
  <si>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</si>
  <si>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</si>
  <si>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</si>
  <si>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</si>
  <si>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</si>
  <si>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</si>
  <si>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</si>
  <si>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</si>
  <si>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</si>
  <si>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</si>
  <si>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</si>
  <si>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</si>
  <si>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</si>
  <si>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</si>
  <si>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</si>
  <si>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</si>
  <si>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</si>
  <si>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</si>
  <si>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</si>
  <si>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</si>
  <si>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</si>
  <si>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</si>
  <si>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</si>
  <si>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</si>
  <si>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</si>
  <si>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</si>
  <si>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</si>
  <si>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</si>
  <si>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</si>
  <si>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</si>
  <si>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</si>
  <si>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</si>
  <si>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</si>
  <si>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</si>
  <si>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</si>
  <si>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</si>
  <si>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</si>
  <si>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</si>
  <si>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</si>
  <si>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</si>
  <si>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</si>
  <si>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</si>
  <si>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</si>
  <si>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</si>
  <si>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</si>
  <si>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</si>
  <si>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</si>
  <si>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</si>
  <si>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</si>
  <si>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</si>
  <si>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</si>
  <si>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</si>
  <si>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</si>
  <si>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</si>
  <si>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</si>
  <si>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</si>
  <si>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</si>
  <si>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</si>
  <si>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</si>
  <si>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</si>
  <si>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</si>
  <si>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</si>
  <si>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</si>
  <si>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</si>
  <si>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</si>
  <si>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</si>
  <si>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</si>
  <si>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</si>
  <si>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</si>
  <si>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</si>
  <si>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</si>
  <si>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</si>
  <si>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</si>
  <si>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</si>
  <si>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</si>
  <si>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</si>
  <si>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</si>
  <si>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</si>
  <si>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</si>
  <si>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</si>
  <si>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</si>
  <si>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</si>
  <si>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</si>
  <si>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</si>
  <si>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</si>
  <si>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</si>
  <si>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</si>
  <si>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</si>
  <si>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</si>
  <si>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</si>
  <si>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</si>
  <si>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</si>
  <si>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</si>
  <si>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</si>
  <si>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</si>
  <si>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</si>
  <si>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</si>
  <si>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</si>
  <si>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</si>
  <si>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</si>
  <si>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</si>
  <si>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</si>
  <si>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</si>
  <si>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</si>
  <si>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</si>
  <si>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</si>
  <si>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</si>
  <si>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</si>
  <si>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</si>
  <si>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</si>
  <si>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</si>
  <si>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</si>
  <si>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</si>
  <si>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</si>
  <si>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</si>
  <si>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</si>
  <si>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</si>
  <si>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</si>
  <si>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</si>
  <si>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</si>
  <si>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</si>
  <si>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</si>
  <si>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</si>
  <si>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</si>
  <si>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</si>
  <si>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</si>
  <si>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</si>
  <si>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</si>
  <si>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</si>
  <si>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</si>
  <si>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</si>
  <si>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</si>
  <si>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</si>
  <si>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</si>
  <si>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</si>
  <si>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</si>
  <si>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</si>
  <si>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</si>
  <si>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</si>
  <si>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</si>
  <si>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</si>
  <si>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</si>
  <si>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</si>
  <si>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</si>
  <si>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</si>
  <si>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</si>
  <si>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</si>
  <si>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</si>
  <si>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</si>
  <si>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</si>
  <si>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</si>
  <si>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</si>
  <si>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</si>
  <si>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</si>
  <si>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</si>
  <si>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</si>
  <si>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</si>
  <si>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</si>
  <si>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</si>
  <si>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</si>
  <si>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</si>
  <si>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</si>
  <si>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</si>
  <si>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</si>
  <si>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</si>
  <si>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</si>
  <si>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</si>
  <si>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</si>
  <si>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</si>
  <si>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</si>
  <si>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</si>
  <si>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</si>
  <si>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</si>
  <si>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</si>
  <si>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</si>
  <si>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</si>
  <si>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</si>
  <si>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</si>
  <si>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</si>
  <si>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</si>
  <si>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</si>
  <si>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</si>
  <si>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</si>
  <si>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</si>
  <si>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</si>
  <si>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</si>
  <si>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</si>
  <si>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</si>
  <si>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</si>
  <si>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</si>
  <si>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</si>
  <si>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</si>
  <si>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</si>
  <si>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</si>
  <si>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</si>
  <si>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</si>
  <si>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</si>
  <si>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</si>
  <si>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</si>
  <si>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</si>
  <si>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</si>
  <si>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</si>
  <si>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</si>
  <si>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</si>
  <si>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</si>
  <si>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</si>
  <si>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</si>
  <si>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</si>
  <si>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</si>
  <si>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</si>
  <si>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</si>
  <si>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</si>
  <si>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</si>
  <si>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</si>
  <si>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</si>
  <si>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</si>
  <si>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</si>
  <si>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</si>
  <si>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</si>
  <si>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</si>
  <si>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</si>
  <si>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</si>
  <si>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</si>
  <si>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</si>
  <si>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</si>
  <si>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</si>
  <si>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</si>
  <si>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</si>
  <si>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</si>
  <si>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</si>
  <si>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</si>
  <si>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</si>
  <si>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</si>
  <si>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</si>
  <si>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</si>
  <si>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</si>
  <si>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</si>
  <si>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</si>
  <si>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</si>
  <si>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</si>
  <si>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</si>
  <si>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</si>
  <si>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</si>
  <si>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</si>
  <si>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</si>
  <si>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</si>
  <si>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</si>
  <si>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</si>
  <si>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</si>
  <si>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</si>
  <si>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</si>
  <si>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</si>
  <si>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</si>
  <si>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</si>
  <si>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</si>
  <si>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</si>
  <si>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</si>
  <si>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</si>
  <si>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</si>
  <si>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</si>
  <si>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</si>
  <si>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</si>
  <si>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</si>
  <si>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</si>
  <si>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</si>
  <si>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</si>
  <si>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</si>
  <si>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</si>
  <si>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</si>
  <si>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</si>
  <si>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</si>
  <si>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</si>
  <si>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</si>
  <si>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</si>
  <si>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</si>
  <si>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</si>
  <si>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</si>
  <si>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</si>
  <si>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</si>
  <si>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</si>
  <si>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</si>
  <si>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</si>
  <si>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</si>
  <si>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</si>
  <si>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</si>
  <si>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</si>
  <si>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</si>
  <si>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</si>
  <si>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</si>
  <si>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</si>
  <si>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</si>
  <si>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</si>
  <si>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</si>
  <si>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</si>
  <si>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</si>
  <si>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</si>
  <si>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</si>
  <si>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</si>
  <si>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</si>
  <si>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</si>
  <si>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</si>
  <si>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</si>
  <si>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</si>
  <si>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</si>
  <si>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</si>
  <si>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</si>
  <si>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</si>
  <si>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</si>
  <si>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</si>
  <si>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</si>
  <si>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</si>
  <si>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</si>
  <si>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</si>
  <si>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</si>
  <si>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</si>
  <si>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</si>
  <si>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</si>
  <si>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</si>
  <si>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</si>
  <si>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</si>
  <si>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</si>
  <si>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</si>
  <si>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</si>
  <si>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</si>
  <si>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</si>
  <si>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</si>
  <si>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</si>
  <si>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</si>
  <si>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</si>
  <si>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</si>
  <si>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</si>
  <si>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</si>
  <si>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</si>
  <si>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</si>
  <si>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</si>
  <si>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</si>
  <si>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</si>
  <si>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</si>
  <si>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</si>
  <si>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</si>
  <si>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</si>
  <si>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</si>
  <si>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</si>
  <si>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</si>
  <si>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</si>
  <si>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</si>
  <si>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</si>
  <si>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</si>
  <si>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</si>
  <si>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</si>
  <si>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</si>
  <si>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</si>
  <si>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</si>
  <si>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</si>
  <si>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</si>
  <si>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</si>
  <si>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</si>
  <si>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</si>
  <si>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</si>
  <si>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</si>
  <si>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</si>
  <si>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</si>
  <si>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</si>
  <si>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</si>
  <si>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</si>
  <si>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</si>
  <si>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</si>
  <si>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</si>
  <si>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</si>
  <si>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</si>
  <si>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</si>
  <si>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</si>
  <si>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</si>
  <si>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</si>
  <si>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</si>
  <si>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</si>
  <si>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</si>
  <si>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</si>
  <si>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</si>
  <si>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</si>
  <si>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</si>
  <si>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</si>
  <si>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</si>
  <si>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</si>
  <si>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</si>
  <si>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</si>
  <si>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</si>
  <si>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</si>
  <si>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</si>
  <si>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</si>
  <si>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</si>
  <si>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</si>
  <si>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</si>
  <si>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</si>
  <si>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</si>
  <si>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</si>
  <si>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</si>
  <si>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</si>
  <si>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</si>
  <si>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</si>
  <si>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</si>
  <si>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</si>
  <si>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</si>
  <si>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</si>
  <si>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</si>
  <si>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</si>
  <si>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</si>
  <si>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</si>
  <si>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</si>
  <si>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</si>
  <si>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</si>
  <si>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</si>
  <si>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</si>
  <si>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</si>
  <si>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</si>
  <si>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</si>
  <si>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</si>
  <si>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</si>
  <si>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</si>
  <si>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</si>
  <si>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</si>
  <si>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</si>
  <si>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</si>
  <si>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</si>
  <si>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</si>
  <si>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</si>
  <si>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</si>
  <si>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</si>
  <si>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</si>
  <si>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</si>
  <si>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</si>
  <si>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</si>
  <si>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</si>
  <si>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</si>
  <si>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</si>
  <si>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</si>
  <si>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</si>
  <si>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</si>
  <si>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</si>
  <si>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</si>
  <si>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</si>
  <si>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</si>
  <si>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</si>
  <si>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</si>
  <si>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</si>
  <si>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</si>
  <si>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</si>
  <si>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</si>
  <si>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</si>
  <si>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</si>
  <si>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</si>
  <si>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</si>
  <si>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</si>
  <si>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</si>
  <si>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</si>
  <si>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</si>
  <si>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</si>
  <si>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</si>
  <si>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</si>
  <si>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</si>
  <si>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</si>
  <si>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</si>
  <si>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</si>
  <si>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</si>
  <si>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</si>
  <si>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</si>
  <si>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</si>
  <si>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</si>
  <si>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</si>
  <si>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</si>
  <si>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</si>
  <si>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</si>
  <si>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</si>
  <si>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</si>
  <si>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</si>
  <si>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</si>
  <si>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</si>
  <si>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P004991</t>
  </si>
  <si>
    <t>Сосиски «Датские» Весовой п/а ТМ «Зареченские продукты»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</si>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</sst>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72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45745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Суббота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4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/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19</v>
      </c>
      <c r="Q8" s="810">
        <v>0.41666666666666669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20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21</v>
      </c>
      <c r="Q10" s="865"/>
      <c r="R10" s="866"/>
      <c r="U10" s="24" t="s">
        <v>22</v>
      </c>
      <c r="V10" s="719" t="s">
        <v>23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02"/>
      <c r="R11" s="803"/>
      <c r="U11" s="24" t="s">
        <v>26</v>
      </c>
      <c r="V11" s="1014" t="s">
        <v>27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28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29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30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31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33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34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35</v>
      </c>
      <c r="B17" s="712" t="s">
        <v>36</v>
      </c>
      <c r="C17" s="820" t="s">
        <v>37</v>
      </c>
      <c r="D17" s="712" t="s">
        <v>38</v>
      </c>
      <c r="E17" s="781"/>
      <c r="F17" s="712" t="s">
        <v>39</v>
      </c>
      <c r="G17" s="712" t="s">
        <v>40</v>
      </c>
      <c r="H17" s="712" t="s">
        <v>41</v>
      </c>
      <c r="I17" s="712" t="s">
        <v>42</v>
      </c>
      <c r="J17" s="712" t="s">
        <v>43</v>
      </c>
      <c r="K17" s="712" t="s">
        <v>44</v>
      </c>
      <c r="L17" s="712" t="s">
        <v>45</v>
      </c>
      <c r="M17" s="712" t="s">
        <v>46</v>
      </c>
      <c r="N17" s="712" t="s">
        <v>47</v>
      </c>
      <c r="O17" s="712" t="s">
        <v>48</v>
      </c>
      <c r="P17" s="712" t="s">
        <v>49</v>
      </c>
      <c r="Q17" s="780"/>
      <c r="R17" s="780"/>
      <c r="S17" s="780"/>
      <c r="T17" s="781"/>
      <c r="U17" s="1046" t="s">
        <v>50</v>
      </c>
      <c r="V17" s="776"/>
      <c r="W17" s="712" t="s">
        <v>51</v>
      </c>
      <c r="X17" s="712" t="s">
        <v>52</v>
      </c>
      <c r="Y17" s="1047" t="s">
        <v>53</v>
      </c>
      <c r="Z17" s="946" t="s">
        <v>54</v>
      </c>
      <c r="AA17" s="922" t="s">
        <v>55</v>
      </c>
      <c r="AB17" s="922" t="s">
        <v>56</v>
      </c>
      <c r="AC17" s="922" t="s">
        <v>57</v>
      </c>
      <c r="AD17" s="922" t="s">
        <v>58</v>
      </c>
      <c r="AE17" s="1008"/>
      <c r="AF17" s="1009"/>
      <c r="AG17" s="66"/>
      <c r="BD17" s="65" t="s">
        <v>59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60</v>
      </c>
      <c r="V18" s="67" t="s">
        <v>61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62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62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63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68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68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68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68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79</v>
      </c>
      <c r="Q26" s="688"/>
      <c r="R26" s="688"/>
      <c r="S26" s="688"/>
      <c r="T26" s="688"/>
      <c r="U26" s="688"/>
      <c r="V26" s="689"/>
      <c r="W26" s="37" t="s">
        <v>80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79</v>
      </c>
      <c r="Q27" s="688"/>
      <c r="R27" s="688"/>
      <c r="S27" s="688"/>
      <c r="T27" s="688"/>
      <c r="U27" s="688"/>
      <c r="V27" s="689"/>
      <c r="W27" s="37" t="s">
        <v>68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81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68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79</v>
      </c>
      <c r="Q30" s="688"/>
      <c r="R30" s="688"/>
      <c r="S30" s="688"/>
      <c r="T30" s="688"/>
      <c r="U30" s="688"/>
      <c r="V30" s="689"/>
      <c r="W30" s="37" t="s">
        <v>80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79</v>
      </c>
      <c r="Q31" s="688"/>
      <c r="R31" s="688"/>
      <c r="S31" s="688"/>
      <c r="T31" s="688"/>
      <c r="U31" s="688"/>
      <c r="V31" s="689"/>
      <c r="W31" s="37" t="s">
        <v>68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87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88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89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68</v>
      </c>
      <c r="X35" s="669">
        <v>20</v>
      </c>
      <c r="Y35" s="670">
        <f>IFERROR(IF(X35="",0,CEILING((X35/$H35),1)*$H35),"")</f>
        <v>21.6</v>
      </c>
      <c r="Z35" s="36">
        <f>IFERROR(IF(Y35=0,"",ROUNDUP(Y35/H35,0)*0.01898),"")</f>
        <v>3.7960000000000001E-2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20.805555555555554</v>
      </c>
      <c r="BN35" s="64">
        <f>IFERROR(Y35*I35/H35,"0")</f>
        <v>22.47</v>
      </c>
      <c r="BO35" s="64">
        <f>IFERROR(1/J35*(X35/H35),"0")</f>
        <v>2.8935185185185182E-2</v>
      </c>
      <c r="BP35" s="64">
        <f>IFERROR(1/J35*(Y35/H35),"0")</f>
        <v>3.125E-2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68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68</v>
      </c>
      <c r="X37" s="669">
        <v>0</v>
      </c>
      <c r="Y37" s="670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68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68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79</v>
      </c>
      <c r="Q40" s="688"/>
      <c r="R40" s="688"/>
      <c r="S40" s="688"/>
      <c r="T40" s="688"/>
      <c r="U40" s="688"/>
      <c r="V40" s="689"/>
      <c r="W40" s="37" t="s">
        <v>80</v>
      </c>
      <c r="X40" s="671">
        <f>IFERROR(X35/H35,"0")+IFERROR(X36/H36,"0")+IFERROR(X37/H37,"0")+IFERROR(X38/H38,"0")+IFERROR(X39/H39,"0")</f>
        <v>1.8518518518518516</v>
      </c>
      <c r="Y40" s="671">
        <f>IFERROR(Y35/H35,"0")+IFERROR(Y36/H36,"0")+IFERROR(Y37/H37,"0")+IFERROR(Y38/H38,"0")+IFERROR(Y39/H39,"0")</f>
        <v>2</v>
      </c>
      <c r="Z40" s="671">
        <f>IFERROR(IF(Z35="",0,Z35),"0")+IFERROR(IF(Z36="",0,Z36),"0")+IFERROR(IF(Z37="",0,Z37),"0")+IFERROR(IF(Z38="",0,Z38),"0")+IFERROR(IF(Z39="",0,Z39),"0")</f>
        <v>3.7960000000000001E-2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79</v>
      </c>
      <c r="Q41" s="688"/>
      <c r="R41" s="688"/>
      <c r="S41" s="688"/>
      <c r="T41" s="688"/>
      <c r="U41" s="688"/>
      <c r="V41" s="689"/>
      <c r="W41" s="37" t="s">
        <v>68</v>
      </c>
      <c r="X41" s="671">
        <f>IFERROR(SUM(X35:X39),"0")</f>
        <v>20</v>
      </c>
      <c r="Y41" s="671">
        <f>IFERROR(SUM(Y35:Y39),"0")</f>
        <v>21.6</v>
      </c>
      <c r="Z41" s="37"/>
      <c r="AA41" s="672"/>
      <c r="AB41" s="672"/>
      <c r="AC41" s="672"/>
    </row>
    <row r="42" spans="1:68" ht="14.25" customHeight="1" x14ac:dyDescent="0.25">
      <c r="A42" s="686" t="s">
        <v>63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68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79</v>
      </c>
      <c r="Q44" s="688"/>
      <c r="R44" s="688"/>
      <c r="S44" s="688"/>
      <c r="T44" s="688"/>
      <c r="U44" s="688"/>
      <c r="V44" s="689"/>
      <c r="W44" s="37" t="s">
        <v>80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79</v>
      </c>
      <c r="Q45" s="688"/>
      <c r="R45" s="688"/>
      <c r="S45" s="688"/>
      <c r="T45" s="688"/>
      <c r="U45" s="688"/>
      <c r="V45" s="689"/>
      <c r="W45" s="37" t="s">
        <v>68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109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89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68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68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68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68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68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68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68</v>
      </c>
      <c r="X54" s="669">
        <v>0</v>
      </c>
      <c r="Y54" s="670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79</v>
      </c>
      <c r="Q55" s="688"/>
      <c r="R55" s="688"/>
      <c r="S55" s="688"/>
      <c r="T55" s="688"/>
      <c r="U55" s="688"/>
      <c r="V55" s="689"/>
      <c r="W55" s="37" t="s">
        <v>80</v>
      </c>
      <c r="X55" s="671">
        <f>IFERROR(X48/H48,"0")+IFERROR(X49/H49,"0")+IFERROR(X50/H50,"0")+IFERROR(X51/H51,"0")+IFERROR(X52/H52,"0")+IFERROR(X53/H53,"0")+IFERROR(X54/H54,"0")</f>
        <v>0</v>
      </c>
      <c r="Y55" s="671">
        <f>IFERROR(Y48/H48,"0")+IFERROR(Y49/H49,"0")+IFERROR(Y50/H50,"0")+IFERROR(Y51/H51,"0")+IFERROR(Y52/H52,"0")+IFERROR(Y53/H53,"0")+IFERROR(Y54/H54,"0")</f>
        <v>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79</v>
      </c>
      <c r="Q56" s="688"/>
      <c r="R56" s="688"/>
      <c r="S56" s="688"/>
      <c r="T56" s="688"/>
      <c r="U56" s="688"/>
      <c r="V56" s="689"/>
      <c r="W56" s="37" t="s">
        <v>68</v>
      </c>
      <c r="X56" s="671">
        <f>IFERROR(SUM(X48:X54),"0")</f>
        <v>0</v>
      </c>
      <c r="Y56" s="671">
        <f>IFERROR(SUM(Y48:Y54),"0")</f>
        <v>0</v>
      </c>
      <c r="Z56" s="37"/>
      <c r="AA56" s="672"/>
      <c r="AB56" s="672"/>
      <c r="AC56" s="672"/>
    </row>
    <row r="57" spans="1:68" ht="14.25" customHeight="1" x14ac:dyDescent="0.25">
      <c r="A57" s="686" t="s">
        <v>130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68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68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68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68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79</v>
      </c>
      <c r="Q62" s="688"/>
      <c r="R62" s="688"/>
      <c r="S62" s="688"/>
      <c r="T62" s="688"/>
      <c r="U62" s="688"/>
      <c r="V62" s="689"/>
      <c r="W62" s="37" t="s">
        <v>80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79</v>
      </c>
      <c r="Q63" s="688"/>
      <c r="R63" s="688"/>
      <c r="S63" s="688"/>
      <c r="T63" s="688"/>
      <c r="U63" s="688"/>
      <c r="V63" s="689"/>
      <c r="W63" s="37" t="s">
        <v>68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141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68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68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68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79</v>
      </c>
      <c r="Q68" s="688"/>
      <c r="R68" s="688"/>
      <c r="S68" s="688"/>
      <c r="T68" s="688"/>
      <c r="U68" s="688"/>
      <c r="V68" s="689"/>
      <c r="W68" s="37" t="s">
        <v>80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79</v>
      </c>
      <c r="Q69" s="688"/>
      <c r="R69" s="688"/>
      <c r="S69" s="688"/>
      <c r="T69" s="688"/>
      <c r="U69" s="688"/>
      <c r="V69" s="689"/>
      <c r="W69" s="37" t="s">
        <v>68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63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68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68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68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68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68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68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79</v>
      </c>
      <c r="Q77" s="688"/>
      <c r="R77" s="688"/>
      <c r="S77" s="688"/>
      <c r="T77" s="688"/>
      <c r="U77" s="688"/>
      <c r="V77" s="689"/>
      <c r="W77" s="37" t="s">
        <v>80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79</v>
      </c>
      <c r="Q78" s="688"/>
      <c r="R78" s="688"/>
      <c r="S78" s="688"/>
      <c r="T78" s="688"/>
      <c r="U78" s="688"/>
      <c r="V78" s="689"/>
      <c r="W78" s="37" t="s">
        <v>68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167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68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68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68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79</v>
      </c>
      <c r="Q83" s="688"/>
      <c r="R83" s="688"/>
      <c r="S83" s="688"/>
      <c r="T83" s="688"/>
      <c r="U83" s="688"/>
      <c r="V83" s="689"/>
      <c r="W83" s="37" t="s">
        <v>80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79</v>
      </c>
      <c r="Q84" s="688"/>
      <c r="R84" s="688"/>
      <c r="S84" s="688"/>
      <c r="T84" s="688"/>
      <c r="U84" s="688"/>
      <c r="V84" s="689"/>
      <c r="W84" s="37" t="s">
        <v>68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175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89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68</v>
      </c>
      <c r="X87" s="669">
        <v>20</v>
      </c>
      <c r="Y87" s="670">
        <f>IFERROR(IF(X87="",0,CEILING((X87/$H87),1)*$H87),"")</f>
        <v>21.6</v>
      </c>
      <c r="Z87" s="36">
        <f>IFERROR(IF(Y87=0,"",ROUNDUP(Y87/H87,0)*0.01898),"")</f>
        <v>3.7960000000000001E-2</v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20.805555555555554</v>
      </c>
      <c r="BN87" s="64">
        <f>IFERROR(Y87*I87/H87,"0")</f>
        <v>22.47</v>
      </c>
      <c r="BO87" s="64">
        <f>IFERROR(1/J87*(X87/H87),"0")</f>
        <v>2.8935185185185182E-2</v>
      </c>
      <c r="BP87" s="64">
        <f>IFERROR(1/J87*(Y87/H87),"0")</f>
        <v>3.125E-2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68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68</v>
      </c>
      <c r="X89" s="669">
        <v>0</v>
      </c>
      <c r="Y89" s="67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79</v>
      </c>
      <c r="Q90" s="688"/>
      <c r="R90" s="688"/>
      <c r="S90" s="688"/>
      <c r="T90" s="688"/>
      <c r="U90" s="688"/>
      <c r="V90" s="689"/>
      <c r="W90" s="37" t="s">
        <v>80</v>
      </c>
      <c r="X90" s="671">
        <f>IFERROR(X87/H87,"0")+IFERROR(X88/H88,"0")+IFERROR(X89/H89,"0")</f>
        <v>1.8518518518518516</v>
      </c>
      <c r="Y90" s="671">
        <f>IFERROR(Y87/H87,"0")+IFERROR(Y88/H88,"0")+IFERROR(Y89/H89,"0")</f>
        <v>2</v>
      </c>
      <c r="Z90" s="671">
        <f>IFERROR(IF(Z87="",0,Z87),"0")+IFERROR(IF(Z88="",0,Z88),"0")+IFERROR(IF(Z89="",0,Z89),"0")</f>
        <v>3.7960000000000001E-2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79</v>
      </c>
      <c r="Q91" s="688"/>
      <c r="R91" s="688"/>
      <c r="S91" s="688"/>
      <c r="T91" s="688"/>
      <c r="U91" s="688"/>
      <c r="V91" s="689"/>
      <c r="W91" s="37" t="s">
        <v>68</v>
      </c>
      <c r="X91" s="671">
        <f>IFERROR(SUM(X87:X89),"0")</f>
        <v>20</v>
      </c>
      <c r="Y91" s="671">
        <f>IFERROR(SUM(Y87:Y89),"0")</f>
        <v>21.6</v>
      </c>
      <c r="Z91" s="37"/>
      <c r="AA91" s="672"/>
      <c r="AB91" s="672"/>
      <c r="AC91" s="672"/>
    </row>
    <row r="92" spans="1:68" ht="14.25" customHeight="1" x14ac:dyDescent="0.25">
      <c r="A92" s="686" t="s">
        <v>63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68</v>
      </c>
      <c r="X93" s="669">
        <v>117</v>
      </c>
      <c r="Y93" s="670">
        <f t="shared" ref="Y93:Y101" si="10">IFERROR(IF(X93="",0,CEILING((X93/$H93),1)*$H93),"")</f>
        <v>121.5</v>
      </c>
      <c r="Z93" s="36">
        <f>IFERROR(IF(Y93=0,"",ROUNDUP(Y93/H93,0)*0.01898),"")</f>
        <v>0.28470000000000001</v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124.49666666666667</v>
      </c>
      <c r="BN93" s="64">
        <f t="shared" ref="BN93:BN101" si="12">IFERROR(Y93*I93/H93,"0")</f>
        <v>129.285</v>
      </c>
      <c r="BO93" s="64">
        <f t="shared" ref="BO93:BO101" si="13">IFERROR(1/J93*(X93/H93),"0")</f>
        <v>0.22569444444444445</v>
      </c>
      <c r="BP93" s="64">
        <f t="shared" ref="BP93:BP101" si="14">IFERROR(1/J93*(Y93/H93),"0")</f>
        <v>0.234375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68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49" t="s">
        <v>189</v>
      </c>
      <c r="Q95" s="676"/>
      <c r="R95" s="676"/>
      <c r="S95" s="676"/>
      <c r="T95" s="677"/>
      <c r="U95" s="34"/>
      <c r="V95" s="34"/>
      <c r="W95" s="35" t="s">
        <v>68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11" t="s">
        <v>193</v>
      </c>
      <c r="Q96" s="676"/>
      <c r="R96" s="676"/>
      <c r="S96" s="676"/>
      <c r="T96" s="677"/>
      <c r="U96" s="34"/>
      <c r="V96" s="34"/>
      <c r="W96" s="35" t="s">
        <v>68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73" t="s">
        <v>197</v>
      </c>
      <c r="Q97" s="676"/>
      <c r="R97" s="676"/>
      <c r="S97" s="676"/>
      <c r="T97" s="677"/>
      <c r="U97" s="34"/>
      <c r="V97" s="34"/>
      <c r="W97" s="35" t="s">
        <v>68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49" t="s">
        <v>199</v>
      </c>
      <c r="Q98" s="676"/>
      <c r="R98" s="676"/>
      <c r="S98" s="676"/>
      <c r="T98" s="677"/>
      <c r="U98" s="34"/>
      <c r="V98" s="34"/>
      <c r="W98" s="35" t="s">
        <v>68</v>
      </c>
      <c r="X98" s="669">
        <v>0</v>
      </c>
      <c r="Y98" s="670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68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68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68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79</v>
      </c>
      <c r="Q102" s="688"/>
      <c r="R102" s="688"/>
      <c r="S102" s="688"/>
      <c r="T102" s="688"/>
      <c r="U102" s="688"/>
      <c r="V102" s="689"/>
      <c r="W102" s="37" t="s">
        <v>80</v>
      </c>
      <c r="X102" s="671">
        <f>IFERROR(X93/H93,"0")+IFERROR(X94/H94,"0")+IFERROR(X95/H95,"0")+IFERROR(X96/H96,"0")+IFERROR(X97/H97,"0")+IFERROR(X98/H98,"0")+IFERROR(X99/H99,"0")+IFERROR(X100/H100,"0")+IFERROR(X101/H101,"0")</f>
        <v>14.444444444444445</v>
      </c>
      <c r="Y102" s="671">
        <f>IFERROR(Y93/H93,"0")+IFERROR(Y94/H94,"0")+IFERROR(Y95/H95,"0")+IFERROR(Y96/H96,"0")+IFERROR(Y97/H97,"0")+IFERROR(Y98/H98,"0")+IFERROR(Y99/H99,"0")+IFERROR(Y100/H100,"0")+IFERROR(Y101/H101,"0")</f>
        <v>15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0.28470000000000001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79</v>
      </c>
      <c r="Q103" s="688"/>
      <c r="R103" s="688"/>
      <c r="S103" s="688"/>
      <c r="T103" s="688"/>
      <c r="U103" s="688"/>
      <c r="V103" s="689"/>
      <c r="W103" s="37" t="s">
        <v>68</v>
      </c>
      <c r="X103" s="671">
        <f>IFERROR(SUM(X93:X101),"0")</f>
        <v>117</v>
      </c>
      <c r="Y103" s="671">
        <f>IFERROR(SUM(Y93:Y101),"0")</f>
        <v>121.5</v>
      </c>
      <c r="Z103" s="37"/>
      <c r="AA103" s="672"/>
      <c r="AB103" s="672"/>
      <c r="AC103" s="672"/>
    </row>
    <row r="104" spans="1:68" ht="16.5" customHeight="1" x14ac:dyDescent="0.25">
      <c r="A104" s="708" t="s">
        <v>206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89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68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100</v>
      </c>
      <c r="L107" s="32"/>
      <c r="M107" s="33" t="s">
        <v>101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68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68</v>
      </c>
      <c r="X108" s="669">
        <v>0</v>
      </c>
      <c r="Y108" s="67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214</v>
      </c>
      <c r="B109" s="54" t="s">
        <v>215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68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79</v>
      </c>
      <c r="Q110" s="688"/>
      <c r="R110" s="688"/>
      <c r="S110" s="688"/>
      <c r="T110" s="688"/>
      <c r="U110" s="688"/>
      <c r="V110" s="689"/>
      <c r="W110" s="37" t="s">
        <v>80</v>
      </c>
      <c r="X110" s="671">
        <f>IFERROR(X106/H106,"0")+IFERROR(X107/H107,"0")+IFERROR(X108/H108,"0")+IFERROR(X109/H109,"0")</f>
        <v>0</v>
      </c>
      <c r="Y110" s="671">
        <f>IFERROR(Y106/H106,"0")+IFERROR(Y107/H107,"0")+IFERROR(Y108/H108,"0")+IFERROR(Y109/H109,"0")</f>
        <v>0</v>
      </c>
      <c r="Z110" s="671">
        <f>IFERROR(IF(Z106="",0,Z106),"0")+IFERROR(IF(Z107="",0,Z107),"0")+IFERROR(IF(Z108="",0,Z108),"0")+IFERROR(IF(Z109="",0,Z109),"0")</f>
        <v>0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79</v>
      </c>
      <c r="Q111" s="688"/>
      <c r="R111" s="688"/>
      <c r="S111" s="688"/>
      <c r="T111" s="688"/>
      <c r="U111" s="688"/>
      <c r="V111" s="689"/>
      <c r="W111" s="37" t="s">
        <v>68</v>
      </c>
      <c r="X111" s="671">
        <f>IFERROR(SUM(X106:X109),"0")</f>
        <v>0</v>
      </c>
      <c r="Y111" s="671">
        <f>IFERROR(SUM(Y106:Y109),"0")</f>
        <v>0</v>
      </c>
      <c r="Z111" s="37"/>
      <c r="AA111" s="672"/>
      <c r="AB111" s="672"/>
      <c r="AC111" s="672"/>
    </row>
    <row r="112" spans="1:68" ht="14.25" customHeight="1" x14ac:dyDescent="0.25">
      <c r="A112" s="686" t="s">
        <v>130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216</v>
      </c>
      <c r="B113" s="54" t="s">
        <v>217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92</v>
      </c>
      <c r="L113" s="32"/>
      <c r="M113" s="33" t="s">
        <v>93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68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144</v>
      </c>
      <c r="L114" s="32"/>
      <c r="M114" s="33" t="s">
        <v>93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68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218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221</v>
      </c>
      <c r="B115" s="54" t="s">
        <v>222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66</v>
      </c>
      <c r="L115" s="32"/>
      <c r="M115" s="33" t="s">
        <v>93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68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218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79</v>
      </c>
      <c r="Q116" s="688"/>
      <c r="R116" s="688"/>
      <c r="S116" s="688"/>
      <c r="T116" s="688"/>
      <c r="U116" s="688"/>
      <c r="V116" s="689"/>
      <c r="W116" s="37" t="s">
        <v>80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79</v>
      </c>
      <c r="Q117" s="688"/>
      <c r="R117" s="688"/>
      <c r="S117" s="688"/>
      <c r="T117" s="688"/>
      <c r="U117" s="688"/>
      <c r="V117" s="689"/>
      <c r="W117" s="37" t="s">
        <v>68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63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223</v>
      </c>
      <c r="B119" s="54" t="s">
        <v>224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92</v>
      </c>
      <c r="L119" s="32"/>
      <c r="M119" s="33" t="s">
        <v>101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68</v>
      </c>
      <c r="X119" s="669">
        <v>85</v>
      </c>
      <c r="Y119" s="670">
        <f t="shared" ref="Y119:Y127" si="15">IFERROR(IF(X119="",0,CEILING((X119/$H119),1)*$H119),"")</f>
        <v>89.1</v>
      </c>
      <c r="Z119" s="36">
        <f>IFERROR(IF(Y119=0,"",ROUNDUP(Y119/H119,0)*0.01898),"")</f>
        <v>0.20877999999999999</v>
      </c>
      <c r="AA119" s="56"/>
      <c r="AB119" s="57"/>
      <c r="AC119" s="175" t="s">
        <v>225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90.38333333333334</v>
      </c>
      <c r="BN119" s="64">
        <f t="shared" ref="BN119:BN127" si="17">IFERROR(Y119*I119/H119,"0")</f>
        <v>94.742999999999995</v>
      </c>
      <c r="BO119" s="64">
        <f t="shared" ref="BO119:BO127" si="18">IFERROR(1/J119*(X119/H119),"0")</f>
        <v>0.16396604938271606</v>
      </c>
      <c r="BP119" s="64">
        <f t="shared" ref="BP119:BP127" si="19">IFERROR(1/J119*(Y119/H119),"0")</f>
        <v>0.171875</v>
      </c>
    </row>
    <row r="120" spans="1:68" ht="16.5" customHeight="1" x14ac:dyDescent="0.25">
      <c r="A120" s="54" t="s">
        <v>223</v>
      </c>
      <c r="B120" s="54" t="s">
        <v>226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92</v>
      </c>
      <c r="L120" s="32"/>
      <c r="M120" s="33" t="s">
        <v>126</v>
      </c>
      <c r="N120" s="33"/>
      <c r="O120" s="32">
        <v>45</v>
      </c>
      <c r="P120" s="754" t="s">
        <v>227</v>
      </c>
      <c r="Q120" s="676"/>
      <c r="R120" s="676"/>
      <c r="S120" s="676"/>
      <c r="T120" s="677"/>
      <c r="U120" s="34"/>
      <c r="V120" s="34"/>
      <c r="W120" s="35" t="s">
        <v>68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228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223</v>
      </c>
      <c r="B121" s="54" t="s">
        <v>229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68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230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231</v>
      </c>
      <c r="B122" s="54" t="s">
        <v>232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66</v>
      </c>
      <c r="L122" s="32"/>
      <c r="M122" s="33" t="s">
        <v>101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68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225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231</v>
      </c>
      <c r="B123" s="54" t="s">
        <v>233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66</v>
      </c>
      <c r="L123" s="32"/>
      <c r="M123" s="33" t="s">
        <v>126</v>
      </c>
      <c r="N123" s="33"/>
      <c r="O123" s="32">
        <v>45</v>
      </c>
      <c r="P123" s="1026" t="s">
        <v>234</v>
      </c>
      <c r="Q123" s="676"/>
      <c r="R123" s="676"/>
      <c r="S123" s="676"/>
      <c r="T123" s="677"/>
      <c r="U123" s="34"/>
      <c r="V123" s="34"/>
      <c r="W123" s="35" t="s">
        <v>68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228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235</v>
      </c>
      <c r="B124" s="54" t="s">
        <v>236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66</v>
      </c>
      <c r="L124" s="32"/>
      <c r="M124" s="33" t="s">
        <v>101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68</v>
      </c>
      <c r="X124" s="669">
        <v>0</v>
      </c>
      <c r="Y124" s="670">
        <f t="shared" si="15"/>
        <v>0</v>
      </c>
      <c r="Z124" s="36" t="str">
        <f t="shared" si="20"/>
        <v/>
      </c>
      <c r="AA124" s="56"/>
      <c r="AB124" s="57"/>
      <c r="AC124" s="185" t="s">
        <v>225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235</v>
      </c>
      <c r="B125" s="54" t="s">
        <v>237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66</v>
      </c>
      <c r="L125" s="32"/>
      <c r="M125" s="33" t="s">
        <v>126</v>
      </c>
      <c r="N125" s="33"/>
      <c r="O125" s="32">
        <v>45</v>
      </c>
      <c r="P125" s="974" t="s">
        <v>238</v>
      </c>
      <c r="Q125" s="676"/>
      <c r="R125" s="676"/>
      <c r="S125" s="676"/>
      <c r="T125" s="677"/>
      <c r="U125" s="34"/>
      <c r="V125" s="34"/>
      <c r="W125" s="35" t="s">
        <v>68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228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239</v>
      </c>
      <c r="B126" s="54" t="s">
        <v>240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68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242</v>
      </c>
      <c r="B127" s="54" t="s">
        <v>243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66</v>
      </c>
      <c r="L127" s="32"/>
      <c r="M127" s="33" t="s">
        <v>67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68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244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79</v>
      </c>
      <c r="Q128" s="688"/>
      <c r="R128" s="688"/>
      <c r="S128" s="688"/>
      <c r="T128" s="688"/>
      <c r="U128" s="688"/>
      <c r="V128" s="689"/>
      <c r="W128" s="37" t="s">
        <v>80</v>
      </c>
      <c r="X128" s="671">
        <f>IFERROR(X119/H119,"0")+IFERROR(X120/H120,"0")+IFERROR(X121/H121,"0")+IFERROR(X122/H122,"0")+IFERROR(X123/H123,"0")+IFERROR(X124/H124,"0")+IFERROR(X125/H125,"0")+IFERROR(X126/H126,"0")+IFERROR(X127/H127,"0")</f>
        <v>10.493827160493828</v>
      </c>
      <c r="Y128" s="671">
        <f>IFERROR(Y119/H119,"0")+IFERROR(Y120/H120,"0")+IFERROR(Y121/H121,"0")+IFERROR(Y122/H122,"0")+IFERROR(Y123/H123,"0")+IFERROR(Y124/H124,"0")+IFERROR(Y125/H125,"0")+IFERROR(Y126/H126,"0")+IFERROR(Y127/H127,"0")</f>
        <v>11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0.20877999999999999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79</v>
      </c>
      <c r="Q129" s="688"/>
      <c r="R129" s="688"/>
      <c r="S129" s="688"/>
      <c r="T129" s="688"/>
      <c r="U129" s="688"/>
      <c r="V129" s="689"/>
      <c r="W129" s="37" t="s">
        <v>68</v>
      </c>
      <c r="X129" s="671">
        <f>IFERROR(SUM(X119:X127),"0")</f>
        <v>85</v>
      </c>
      <c r="Y129" s="671">
        <f>IFERROR(SUM(Y119:Y127),"0")</f>
        <v>89.1</v>
      </c>
      <c r="Z129" s="37"/>
      <c r="AA129" s="672"/>
      <c r="AB129" s="672"/>
      <c r="AC129" s="672"/>
    </row>
    <row r="130" spans="1:68" ht="14.25" customHeight="1" x14ac:dyDescent="0.25">
      <c r="A130" s="686" t="s">
        <v>167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245</v>
      </c>
      <c r="B131" s="54" t="s">
        <v>246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68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247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248</v>
      </c>
      <c r="B132" s="54" t="s">
        <v>249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66</v>
      </c>
      <c r="L132" s="32"/>
      <c r="M132" s="33" t="s">
        <v>101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68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79</v>
      </c>
      <c r="Q133" s="688"/>
      <c r="R133" s="688"/>
      <c r="S133" s="688"/>
      <c r="T133" s="688"/>
      <c r="U133" s="688"/>
      <c r="V133" s="689"/>
      <c r="W133" s="37" t="s">
        <v>80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79</v>
      </c>
      <c r="Q134" s="688"/>
      <c r="R134" s="688"/>
      <c r="S134" s="688"/>
      <c r="T134" s="688"/>
      <c r="U134" s="688"/>
      <c r="V134" s="689"/>
      <c r="W134" s="37" t="s">
        <v>68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251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89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252</v>
      </c>
      <c r="B137" s="54" t="s">
        <v>253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66</v>
      </c>
      <c r="L137" s="32"/>
      <c r="M137" s="33" t="s">
        <v>84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68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254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252</v>
      </c>
      <c r="B138" s="54" t="s">
        <v>255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68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254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79</v>
      </c>
      <c r="Q139" s="688"/>
      <c r="R139" s="688"/>
      <c r="S139" s="688"/>
      <c r="T139" s="688"/>
      <c r="U139" s="688"/>
      <c r="V139" s="689"/>
      <c r="W139" s="37" t="s">
        <v>80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79</v>
      </c>
      <c r="Q140" s="688"/>
      <c r="R140" s="688"/>
      <c r="S140" s="688"/>
      <c r="T140" s="688"/>
      <c r="U140" s="688"/>
      <c r="V140" s="689"/>
      <c r="W140" s="37" t="s">
        <v>68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141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256</v>
      </c>
      <c r="B142" s="54" t="s">
        <v>257</v>
      </c>
      <c r="C142" s="31">
        <v>4301031234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68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258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256</v>
      </c>
      <c r="B143" s="54" t="s">
        <v>259</v>
      </c>
      <c r="C143" s="31">
        <v>4301031235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0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68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258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79</v>
      </c>
      <c r="Q144" s="688"/>
      <c r="R144" s="688"/>
      <c r="S144" s="688"/>
      <c r="T144" s="688"/>
      <c r="U144" s="688"/>
      <c r="V144" s="689"/>
      <c r="W144" s="37" t="s">
        <v>80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79</v>
      </c>
      <c r="Q145" s="688"/>
      <c r="R145" s="688"/>
      <c r="S145" s="688"/>
      <c r="T145" s="688"/>
      <c r="U145" s="688"/>
      <c r="V145" s="689"/>
      <c r="W145" s="37" t="s">
        <v>68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63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260</v>
      </c>
      <c r="B147" s="54" t="s">
        <v>261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68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254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260</v>
      </c>
      <c r="B148" s="54" t="s">
        <v>262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68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254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79</v>
      </c>
      <c r="Q149" s="688"/>
      <c r="R149" s="688"/>
      <c r="S149" s="688"/>
      <c r="T149" s="688"/>
      <c r="U149" s="688"/>
      <c r="V149" s="689"/>
      <c r="W149" s="37" t="s">
        <v>80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79</v>
      </c>
      <c r="Q150" s="688"/>
      <c r="R150" s="688"/>
      <c r="S150" s="688"/>
      <c r="T150" s="688"/>
      <c r="U150" s="688"/>
      <c r="V150" s="689"/>
      <c r="W150" s="37" t="s">
        <v>68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87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89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263</v>
      </c>
      <c r="B153" s="54" t="s">
        <v>264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100</v>
      </c>
      <c r="L153" s="32"/>
      <c r="M153" s="33" t="s">
        <v>93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68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265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79</v>
      </c>
      <c r="Q154" s="688"/>
      <c r="R154" s="688"/>
      <c r="S154" s="688"/>
      <c r="T154" s="688"/>
      <c r="U154" s="688"/>
      <c r="V154" s="689"/>
      <c r="W154" s="37" t="s">
        <v>80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79</v>
      </c>
      <c r="Q155" s="688"/>
      <c r="R155" s="688"/>
      <c r="S155" s="688"/>
      <c r="T155" s="688"/>
      <c r="U155" s="688"/>
      <c r="V155" s="689"/>
      <c r="W155" s="37" t="s">
        <v>68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141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266</v>
      </c>
      <c r="B157" s="54" t="s">
        <v>267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92</v>
      </c>
      <c r="L157" s="32"/>
      <c r="M157" s="33" t="s">
        <v>93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68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268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269</v>
      </c>
      <c r="B158" s="54" t="s">
        <v>270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100</v>
      </c>
      <c r="L158" s="32"/>
      <c r="M158" s="33" t="s">
        <v>67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68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271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272</v>
      </c>
      <c r="B159" s="54" t="s">
        <v>273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92</v>
      </c>
      <c r="L159" s="32"/>
      <c r="M159" s="33" t="s">
        <v>67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68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274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275</v>
      </c>
      <c r="B160" s="54" t="s">
        <v>276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144</v>
      </c>
      <c r="L160" s="32"/>
      <c r="M160" s="33" t="s">
        <v>67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68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79</v>
      </c>
      <c r="Q161" s="688"/>
      <c r="R161" s="688"/>
      <c r="S161" s="688"/>
      <c r="T161" s="688"/>
      <c r="U161" s="688"/>
      <c r="V161" s="689"/>
      <c r="W161" s="37" t="s">
        <v>80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79</v>
      </c>
      <c r="Q162" s="688"/>
      <c r="R162" s="688"/>
      <c r="S162" s="688"/>
      <c r="T162" s="688"/>
      <c r="U162" s="688"/>
      <c r="V162" s="689"/>
      <c r="W162" s="37" t="s">
        <v>68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63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277</v>
      </c>
      <c r="B164" s="54" t="s">
        <v>278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66</v>
      </c>
      <c r="L164" s="32"/>
      <c r="M164" s="33" t="s">
        <v>101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68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279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280</v>
      </c>
      <c r="B165" s="54" t="s">
        <v>281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66</v>
      </c>
      <c r="L165" s="32"/>
      <c r="M165" s="33" t="s">
        <v>67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68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282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79</v>
      </c>
      <c r="Q166" s="688"/>
      <c r="R166" s="688"/>
      <c r="S166" s="688"/>
      <c r="T166" s="688"/>
      <c r="U166" s="688"/>
      <c r="V166" s="689"/>
      <c r="W166" s="37" t="s">
        <v>80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79</v>
      </c>
      <c r="Q167" s="688"/>
      <c r="R167" s="688"/>
      <c r="S167" s="688"/>
      <c r="T167" s="688"/>
      <c r="U167" s="688"/>
      <c r="V167" s="689"/>
      <c r="W167" s="37" t="s">
        <v>68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283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284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130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285</v>
      </c>
      <c r="B171" s="54" t="s">
        <v>286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144</v>
      </c>
      <c r="L171" s="32"/>
      <c r="M171" s="33" t="s">
        <v>67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68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287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79</v>
      </c>
      <c r="Q172" s="688"/>
      <c r="R172" s="688"/>
      <c r="S172" s="688"/>
      <c r="T172" s="688"/>
      <c r="U172" s="688"/>
      <c r="V172" s="689"/>
      <c r="W172" s="37" t="s">
        <v>80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79</v>
      </c>
      <c r="Q173" s="688"/>
      <c r="R173" s="688"/>
      <c r="S173" s="688"/>
      <c r="T173" s="688"/>
      <c r="U173" s="688"/>
      <c r="V173" s="689"/>
      <c r="W173" s="37" t="s">
        <v>68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141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288</v>
      </c>
      <c r="B175" s="54" t="s">
        <v>289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100</v>
      </c>
      <c r="L175" s="32"/>
      <c r="M175" s="33" t="s">
        <v>67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68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290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100</v>
      </c>
      <c r="L176" s="32"/>
      <c r="M176" s="33" t="s">
        <v>67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68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293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68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144</v>
      </c>
      <c r="L178" s="32"/>
      <c r="M178" s="33" t="s">
        <v>67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68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290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299</v>
      </c>
      <c r="B179" s="54" t="s">
        <v>300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144</v>
      </c>
      <c r="L179" s="32"/>
      <c r="M179" s="33" t="s">
        <v>67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68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293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301</v>
      </c>
      <c r="B180" s="54" t="s">
        <v>302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05" t="s">
        <v>303</v>
      </c>
      <c r="Q180" s="676"/>
      <c r="R180" s="676"/>
      <c r="S180" s="676"/>
      <c r="T180" s="677"/>
      <c r="U180" s="34"/>
      <c r="V180" s="34"/>
      <c r="W180" s="35" t="s">
        <v>68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304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68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66</v>
      </c>
      <c r="L182" s="32"/>
      <c r="M182" s="33" t="s">
        <v>67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68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296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68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311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79</v>
      </c>
      <c r="Q184" s="688"/>
      <c r="R184" s="688"/>
      <c r="S184" s="688"/>
      <c r="T184" s="688"/>
      <c r="U184" s="688"/>
      <c r="V184" s="689"/>
      <c r="W184" s="37" t="s">
        <v>80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79</v>
      </c>
      <c r="Q185" s="688"/>
      <c r="R185" s="688"/>
      <c r="S185" s="688"/>
      <c r="T185" s="688"/>
      <c r="U185" s="688"/>
      <c r="V185" s="689"/>
      <c r="W185" s="37" t="s">
        <v>68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312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89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313</v>
      </c>
      <c r="B188" s="54" t="s">
        <v>314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92</v>
      </c>
      <c r="L188" s="32"/>
      <c r="M188" s="33" t="s">
        <v>93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68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315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316</v>
      </c>
      <c r="B189" s="54" t="s">
        <v>317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66</v>
      </c>
      <c r="L189" s="32"/>
      <c r="M189" s="33" t="s">
        <v>93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68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315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79</v>
      </c>
      <c r="Q190" s="688"/>
      <c r="R190" s="688"/>
      <c r="S190" s="688"/>
      <c r="T190" s="688"/>
      <c r="U190" s="688"/>
      <c r="V190" s="689"/>
      <c r="W190" s="37" t="s">
        <v>80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79</v>
      </c>
      <c r="Q191" s="688"/>
      <c r="R191" s="688"/>
      <c r="S191" s="688"/>
      <c r="T191" s="688"/>
      <c r="U191" s="688"/>
      <c r="V191" s="689"/>
      <c r="W191" s="37" t="s">
        <v>68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130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318</v>
      </c>
      <c r="B193" s="54" t="s">
        <v>319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92</v>
      </c>
      <c r="L193" s="32"/>
      <c r="M193" s="33" t="s">
        <v>101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68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320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321</v>
      </c>
      <c r="B194" s="54" t="s">
        <v>322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66</v>
      </c>
      <c r="L194" s="32"/>
      <c r="M194" s="33" t="s">
        <v>93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68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320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79</v>
      </c>
      <c r="Q195" s="688"/>
      <c r="R195" s="688"/>
      <c r="S195" s="688"/>
      <c r="T195" s="688"/>
      <c r="U195" s="688"/>
      <c r="V195" s="689"/>
      <c r="W195" s="37" t="s">
        <v>80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79</v>
      </c>
      <c r="Q196" s="688"/>
      <c r="R196" s="688"/>
      <c r="S196" s="688"/>
      <c r="T196" s="688"/>
      <c r="U196" s="688"/>
      <c r="V196" s="689"/>
      <c r="W196" s="37" t="s">
        <v>68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141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323</v>
      </c>
      <c r="B198" s="54" t="s">
        <v>324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100</v>
      </c>
      <c r="L198" s="32"/>
      <c r="M198" s="33" t="s">
        <v>67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68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325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326</v>
      </c>
      <c r="B199" s="54" t="s">
        <v>327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100</v>
      </c>
      <c r="L199" s="32"/>
      <c r="M199" s="33" t="s">
        <v>67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68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328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329</v>
      </c>
      <c r="B200" s="54" t="s">
        <v>330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68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331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332</v>
      </c>
      <c r="B201" s="54" t="s">
        <v>333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68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334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335</v>
      </c>
      <c r="B202" s="54" t="s">
        <v>336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144</v>
      </c>
      <c r="L202" s="32"/>
      <c r="M202" s="33" t="s">
        <v>67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68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325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144</v>
      </c>
      <c r="L203" s="32"/>
      <c r="M203" s="33" t="s">
        <v>67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68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328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68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331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68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334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79</v>
      </c>
      <c r="Q206" s="688"/>
      <c r="R206" s="688"/>
      <c r="S206" s="688"/>
      <c r="T206" s="688"/>
      <c r="U206" s="688"/>
      <c r="V206" s="689"/>
      <c r="W206" s="37" t="s">
        <v>80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79</v>
      </c>
      <c r="Q207" s="688"/>
      <c r="R207" s="688"/>
      <c r="S207" s="688"/>
      <c r="T207" s="688"/>
      <c r="U207" s="688"/>
      <c r="V207" s="689"/>
      <c r="W207" s="37" t="s">
        <v>68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63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343</v>
      </c>
      <c r="B209" s="54" t="s">
        <v>344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92</v>
      </c>
      <c r="L209" s="32"/>
      <c r="M209" s="33" t="s">
        <v>101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68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345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346</v>
      </c>
      <c r="B210" s="54" t="s">
        <v>347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92</v>
      </c>
      <c r="L210" s="32"/>
      <c r="M210" s="33" t="s">
        <v>101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68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348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349</v>
      </c>
      <c r="B211" s="54" t="s">
        <v>350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68</v>
      </c>
      <c r="X211" s="669">
        <v>56</v>
      </c>
      <c r="Y211" s="670">
        <f t="shared" si="31"/>
        <v>60.899999999999991</v>
      </c>
      <c r="Z211" s="36">
        <f>IFERROR(IF(Y211=0,"",ROUNDUP(Y211/H211,0)*0.01898),"")</f>
        <v>0.13286000000000001</v>
      </c>
      <c r="AA211" s="56"/>
      <c r="AB211" s="57"/>
      <c r="AC211" s="271" t="s">
        <v>351</v>
      </c>
      <c r="AG211" s="64"/>
      <c r="AJ211" s="68"/>
      <c r="AK211" s="68">
        <v>0</v>
      </c>
      <c r="BB211" s="272" t="s">
        <v>1</v>
      </c>
      <c r="BM211" s="64">
        <f t="shared" si="32"/>
        <v>59.340689655172419</v>
      </c>
      <c r="BN211" s="64">
        <f t="shared" si="33"/>
        <v>64.532999999999987</v>
      </c>
      <c r="BO211" s="64">
        <f t="shared" si="34"/>
        <v>0.10057471264367816</v>
      </c>
      <c r="BP211" s="64">
        <f t="shared" si="35"/>
        <v>0.109375</v>
      </c>
    </row>
    <row r="212" spans="1:68" ht="27" customHeight="1" x14ac:dyDescent="0.25">
      <c r="A212" s="54" t="s">
        <v>352</v>
      </c>
      <c r="B212" s="54" t="s">
        <v>353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66</v>
      </c>
      <c r="L212" s="32"/>
      <c r="M212" s="33" t="s">
        <v>101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68</v>
      </c>
      <c r="X212" s="669">
        <v>0</v>
      </c>
      <c r="Y212" s="670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73" t="s">
        <v>345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66</v>
      </c>
      <c r="L213" s="32"/>
      <c r="M213" s="33" t="s">
        <v>126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68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68</v>
      </c>
      <c r="X214" s="669">
        <v>61</v>
      </c>
      <c r="Y214" s="670">
        <f t="shared" si="31"/>
        <v>62.4</v>
      </c>
      <c r="Z214" s="36">
        <f t="shared" si="36"/>
        <v>0.16925999999999999</v>
      </c>
      <c r="AA214" s="56"/>
      <c r="AB214" s="57"/>
      <c r="AC214" s="277" t="s">
        <v>351</v>
      </c>
      <c r="AG214" s="64"/>
      <c r="AJ214" s="68"/>
      <c r="AK214" s="68">
        <v>0</v>
      </c>
      <c r="BB214" s="278" t="s">
        <v>1</v>
      </c>
      <c r="BM214" s="64">
        <f t="shared" si="32"/>
        <v>67.405000000000015</v>
      </c>
      <c r="BN214" s="64">
        <f t="shared" si="33"/>
        <v>68.952000000000012</v>
      </c>
      <c r="BO214" s="64">
        <f t="shared" si="34"/>
        <v>0.13965201465201468</v>
      </c>
      <c r="BP214" s="64">
        <f t="shared" si="35"/>
        <v>0.14285714285714288</v>
      </c>
    </row>
    <row r="215" spans="1:68" ht="27" customHeight="1" x14ac:dyDescent="0.25">
      <c r="A215" s="54" t="s">
        <v>359</v>
      </c>
      <c r="B215" s="54" t="s">
        <v>360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66</v>
      </c>
      <c r="L215" s="32"/>
      <c r="M215" s="33" t="s">
        <v>101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68</v>
      </c>
      <c r="X215" s="669">
        <v>90</v>
      </c>
      <c r="Y215" s="670">
        <f t="shared" si="31"/>
        <v>91.2</v>
      </c>
      <c r="Z215" s="36">
        <f t="shared" si="36"/>
        <v>0.24738000000000002</v>
      </c>
      <c r="AA215" s="56"/>
      <c r="AB215" s="57"/>
      <c r="AC215" s="279" t="s">
        <v>351</v>
      </c>
      <c r="AG215" s="64"/>
      <c r="AJ215" s="68"/>
      <c r="AK215" s="68">
        <v>0</v>
      </c>
      <c r="BB215" s="280" t="s">
        <v>1</v>
      </c>
      <c r="BM215" s="64">
        <f t="shared" si="32"/>
        <v>99.45</v>
      </c>
      <c r="BN215" s="64">
        <f t="shared" si="33"/>
        <v>100.77600000000001</v>
      </c>
      <c r="BO215" s="64">
        <f t="shared" si="34"/>
        <v>0.20604395604395606</v>
      </c>
      <c r="BP215" s="64">
        <f t="shared" si="35"/>
        <v>0.2087912087912088</v>
      </c>
    </row>
    <row r="216" spans="1:68" ht="27" customHeight="1" x14ac:dyDescent="0.25">
      <c r="A216" s="54" t="s">
        <v>361</v>
      </c>
      <c r="B216" s="54" t="s">
        <v>362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66</v>
      </c>
      <c r="L216" s="32"/>
      <c r="M216" s="33" t="s">
        <v>126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68</v>
      </c>
      <c r="X216" s="669">
        <v>7</v>
      </c>
      <c r="Y216" s="670">
        <f t="shared" si="31"/>
        <v>7.1999999999999993</v>
      </c>
      <c r="Z216" s="36">
        <f t="shared" si="36"/>
        <v>1.9529999999999999E-2</v>
      </c>
      <c r="AA216" s="56"/>
      <c r="AB216" s="57"/>
      <c r="AC216" s="281" t="s">
        <v>363</v>
      </c>
      <c r="AG216" s="64"/>
      <c r="AJ216" s="68"/>
      <c r="AK216" s="68">
        <v>0</v>
      </c>
      <c r="BB216" s="282" t="s">
        <v>1</v>
      </c>
      <c r="BM216" s="64">
        <f t="shared" si="32"/>
        <v>7.7350000000000003</v>
      </c>
      <c r="BN216" s="64">
        <f t="shared" si="33"/>
        <v>7.9560000000000004</v>
      </c>
      <c r="BO216" s="64">
        <f t="shared" si="34"/>
        <v>1.6025641025641028E-2</v>
      </c>
      <c r="BP216" s="64">
        <f t="shared" si="35"/>
        <v>1.6483516483516484E-2</v>
      </c>
    </row>
    <row r="217" spans="1:68" ht="27" customHeight="1" x14ac:dyDescent="0.25">
      <c r="A217" s="54" t="s">
        <v>364</v>
      </c>
      <c r="B217" s="54" t="s">
        <v>365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68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366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79</v>
      </c>
      <c r="Q218" s="688"/>
      <c r="R218" s="688"/>
      <c r="S218" s="688"/>
      <c r="T218" s="688"/>
      <c r="U218" s="688"/>
      <c r="V218" s="689"/>
      <c r="W218" s="37" t="s">
        <v>80</v>
      </c>
      <c r="X218" s="671">
        <f>IFERROR(X209/H209,"0")+IFERROR(X210/H210,"0")+IFERROR(X211/H211,"0")+IFERROR(X212/H212,"0")+IFERROR(X213/H213,"0")+IFERROR(X214/H214,"0")+IFERROR(X215/H215,"0")+IFERROR(X216/H216,"0")+IFERROR(X217/H217,"0")</f>
        <v>72.270114942528735</v>
      </c>
      <c r="Y218" s="671">
        <f>IFERROR(Y209/H209,"0")+IFERROR(Y210/H210,"0")+IFERROR(Y211/H211,"0")+IFERROR(Y212/H212,"0")+IFERROR(Y213/H213,"0")+IFERROR(Y214/H214,"0")+IFERROR(Y215/H215,"0")+IFERROR(Y216/H216,"0")+IFERROR(Y217/H217,"0")</f>
        <v>74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0.56903000000000004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79</v>
      </c>
      <c r="Q219" s="688"/>
      <c r="R219" s="688"/>
      <c r="S219" s="688"/>
      <c r="T219" s="688"/>
      <c r="U219" s="688"/>
      <c r="V219" s="689"/>
      <c r="W219" s="37" t="s">
        <v>68</v>
      </c>
      <c r="X219" s="671">
        <f>IFERROR(SUM(X209:X217),"0")</f>
        <v>214</v>
      </c>
      <c r="Y219" s="671">
        <f>IFERROR(SUM(Y209:Y217),"0")</f>
        <v>221.7</v>
      </c>
      <c r="Z219" s="37"/>
      <c r="AA219" s="672"/>
      <c r="AB219" s="672"/>
      <c r="AC219" s="672"/>
    </row>
    <row r="220" spans="1:68" ht="14.25" customHeight="1" x14ac:dyDescent="0.25">
      <c r="A220" s="686" t="s">
        <v>167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367</v>
      </c>
      <c r="B221" s="54" t="s">
        <v>368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66</v>
      </c>
      <c r="L221" s="32"/>
      <c r="M221" s="33" t="s">
        <v>126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68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68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79</v>
      </c>
      <c r="Q223" s="688"/>
      <c r="R223" s="688"/>
      <c r="S223" s="688"/>
      <c r="T223" s="688"/>
      <c r="U223" s="688"/>
      <c r="V223" s="689"/>
      <c r="W223" s="37" t="s">
        <v>80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79</v>
      </c>
      <c r="Q224" s="688"/>
      <c r="R224" s="688"/>
      <c r="S224" s="688"/>
      <c r="T224" s="688"/>
      <c r="U224" s="688"/>
      <c r="V224" s="689"/>
      <c r="W224" s="37" t="s">
        <v>68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373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89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374</v>
      </c>
      <c r="B227" s="54" t="s">
        <v>375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92</v>
      </c>
      <c r="L227" s="32"/>
      <c r="M227" s="33" t="s">
        <v>93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68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376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374</v>
      </c>
      <c r="B228" s="54" t="s">
        <v>377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92</v>
      </c>
      <c r="L228" s="32"/>
      <c r="M228" s="33" t="s">
        <v>378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68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379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380</v>
      </c>
      <c r="B229" s="54" t="s">
        <v>381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92</v>
      </c>
      <c r="L229" s="32"/>
      <c r="M229" s="33" t="s">
        <v>93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68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382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383</v>
      </c>
      <c r="B230" s="54" t="s">
        <v>384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92</v>
      </c>
      <c r="L230" s="32"/>
      <c r="M230" s="33" t="s">
        <v>93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68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385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383</v>
      </c>
      <c r="B231" s="54" t="s">
        <v>386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92</v>
      </c>
      <c r="L231" s="32"/>
      <c r="M231" s="33" t="s">
        <v>378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68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379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387</v>
      </c>
      <c r="B232" s="54" t="s">
        <v>388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100</v>
      </c>
      <c r="L232" s="32"/>
      <c r="M232" s="33" t="s">
        <v>93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68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376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389</v>
      </c>
      <c r="B233" s="54" t="s">
        <v>390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100</v>
      </c>
      <c r="L233" s="32"/>
      <c r="M233" s="33" t="s">
        <v>93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68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382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100</v>
      </c>
      <c r="L234" s="32"/>
      <c r="M234" s="33" t="s">
        <v>93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68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385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79</v>
      </c>
      <c r="Q235" s="688"/>
      <c r="R235" s="688"/>
      <c r="S235" s="688"/>
      <c r="T235" s="688"/>
      <c r="U235" s="688"/>
      <c r="V235" s="689"/>
      <c r="W235" s="37" t="s">
        <v>80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79</v>
      </c>
      <c r="Q236" s="688"/>
      <c r="R236" s="688"/>
      <c r="S236" s="688"/>
      <c r="T236" s="688"/>
      <c r="U236" s="688"/>
      <c r="V236" s="689"/>
      <c r="W236" s="37" t="s">
        <v>68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130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393</v>
      </c>
      <c r="B238" s="54" t="s">
        <v>394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144</v>
      </c>
      <c r="L238" s="32"/>
      <c r="M238" s="33" t="s">
        <v>101</v>
      </c>
      <c r="N238" s="33"/>
      <c r="O238" s="32">
        <v>50</v>
      </c>
      <c r="P238" s="889" t="s">
        <v>395</v>
      </c>
      <c r="Q238" s="676"/>
      <c r="R238" s="676"/>
      <c r="S238" s="676"/>
      <c r="T238" s="677"/>
      <c r="U238" s="34"/>
      <c r="V238" s="34"/>
      <c r="W238" s="35" t="s">
        <v>68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396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393</v>
      </c>
      <c r="B239" s="54" t="s">
        <v>397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144</v>
      </c>
      <c r="L239" s="32"/>
      <c r="M239" s="33" t="s">
        <v>101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68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396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79</v>
      </c>
      <c r="Q240" s="688"/>
      <c r="R240" s="688"/>
      <c r="S240" s="688"/>
      <c r="T240" s="688"/>
      <c r="U240" s="688"/>
      <c r="V240" s="689"/>
      <c r="W240" s="37" t="s">
        <v>80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79</v>
      </c>
      <c r="Q241" s="688"/>
      <c r="R241" s="688"/>
      <c r="S241" s="688"/>
      <c r="T241" s="688"/>
      <c r="U241" s="688"/>
      <c r="V241" s="689"/>
      <c r="W241" s="37" t="s">
        <v>68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398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89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399</v>
      </c>
      <c r="B244" s="54" t="s">
        <v>400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92</v>
      </c>
      <c r="L244" s="32"/>
      <c r="M244" s="33" t="s">
        <v>93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68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401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402</v>
      </c>
      <c r="B245" s="54" t="s">
        <v>403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92</v>
      </c>
      <c r="L245" s="32"/>
      <c r="M245" s="33" t="s">
        <v>93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68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404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402</v>
      </c>
      <c r="B246" s="54" t="s">
        <v>405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92</v>
      </c>
      <c r="L246" s="32"/>
      <c r="M246" s="33" t="s">
        <v>378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68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406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407</v>
      </c>
      <c r="B247" s="54" t="s">
        <v>408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92</v>
      </c>
      <c r="L247" s="32"/>
      <c r="M247" s="33" t="s">
        <v>93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68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409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410</v>
      </c>
      <c r="B248" s="54" t="s">
        <v>411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100</v>
      </c>
      <c r="L248" s="32"/>
      <c r="M248" s="33" t="s">
        <v>93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68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412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413</v>
      </c>
      <c r="B249" s="54" t="s">
        <v>414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100</v>
      </c>
      <c r="L249" s="32"/>
      <c r="M249" s="33" t="s">
        <v>93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68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415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79</v>
      </c>
      <c r="Q250" s="688"/>
      <c r="R250" s="688"/>
      <c r="S250" s="688"/>
      <c r="T250" s="688"/>
      <c r="U250" s="688"/>
      <c r="V250" s="689"/>
      <c r="W250" s="37" t="s">
        <v>80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79</v>
      </c>
      <c r="Q251" s="688"/>
      <c r="R251" s="688"/>
      <c r="S251" s="688"/>
      <c r="T251" s="688"/>
      <c r="U251" s="688"/>
      <c r="V251" s="689"/>
      <c r="W251" s="37" t="s">
        <v>68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416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89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417</v>
      </c>
      <c r="B254" s="54" t="s">
        <v>418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92</v>
      </c>
      <c r="L254" s="32"/>
      <c r="M254" s="33" t="s">
        <v>93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68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419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79</v>
      </c>
      <c r="Q255" s="688"/>
      <c r="R255" s="688"/>
      <c r="S255" s="688"/>
      <c r="T255" s="688"/>
      <c r="U255" s="688"/>
      <c r="V255" s="689"/>
      <c r="W255" s="37" t="s">
        <v>80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79</v>
      </c>
      <c r="Q256" s="688"/>
      <c r="R256" s="688"/>
      <c r="S256" s="688"/>
      <c r="T256" s="688"/>
      <c r="U256" s="688"/>
      <c r="V256" s="689"/>
      <c r="W256" s="37" t="s">
        <v>68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420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89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421</v>
      </c>
      <c r="B259" s="54" t="s">
        <v>422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92</v>
      </c>
      <c r="L259" s="32"/>
      <c r="M259" s="33" t="s">
        <v>101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68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94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423</v>
      </c>
      <c r="B260" s="54" t="s">
        <v>424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92</v>
      </c>
      <c r="L260" s="32"/>
      <c r="M260" s="33" t="s">
        <v>101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68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425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426</v>
      </c>
      <c r="B261" s="54" t="s">
        <v>427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92</v>
      </c>
      <c r="L261" s="32"/>
      <c r="M261" s="33" t="s">
        <v>101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68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428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79</v>
      </c>
      <c r="Q262" s="688"/>
      <c r="R262" s="688"/>
      <c r="S262" s="688"/>
      <c r="T262" s="688"/>
      <c r="U262" s="688"/>
      <c r="V262" s="689"/>
      <c r="W262" s="37" t="s">
        <v>80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79</v>
      </c>
      <c r="Q263" s="688"/>
      <c r="R263" s="688"/>
      <c r="S263" s="688"/>
      <c r="T263" s="688"/>
      <c r="U263" s="688"/>
      <c r="V263" s="689"/>
      <c r="W263" s="37" t="s">
        <v>68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429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63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430</v>
      </c>
      <c r="B266" s="54" t="s">
        <v>431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100</v>
      </c>
      <c r="L266" s="32"/>
      <c r="M266" s="33" t="s">
        <v>126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68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432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433</v>
      </c>
      <c r="B267" s="54" t="s">
        <v>434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66</v>
      </c>
      <c r="L267" s="32"/>
      <c r="M267" s="33" t="s">
        <v>101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68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435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436</v>
      </c>
      <c r="B268" s="54" t="s">
        <v>437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66</v>
      </c>
      <c r="L268" s="32"/>
      <c r="M268" s="33" t="s">
        <v>126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68</v>
      </c>
      <c r="X268" s="669">
        <v>30</v>
      </c>
      <c r="Y268" s="670">
        <f>IFERROR(IF(X268="",0,CEILING((X268/$H268),1)*$H268),"")</f>
        <v>31.2</v>
      </c>
      <c r="Z268" s="36">
        <f>IFERROR(IF(Y268=0,"",ROUNDUP(Y268/H268,0)*0.00651),"")</f>
        <v>8.4629999999999997E-2</v>
      </c>
      <c r="AA268" s="56"/>
      <c r="AB268" s="57"/>
      <c r="AC268" s="333" t="s">
        <v>438</v>
      </c>
      <c r="AG268" s="64"/>
      <c r="AJ268" s="68"/>
      <c r="AK268" s="68">
        <v>0</v>
      </c>
      <c r="BB268" s="334" t="s">
        <v>1</v>
      </c>
      <c r="BM268" s="64">
        <f>IFERROR(X268*I268/H268,"0")</f>
        <v>33.150000000000006</v>
      </c>
      <c r="BN268" s="64">
        <f>IFERROR(Y268*I268/H268,"0")</f>
        <v>34.476000000000006</v>
      </c>
      <c r="BO268" s="64">
        <f>IFERROR(1/J268*(X268/H268),"0")</f>
        <v>6.8681318681318687E-2</v>
      </c>
      <c r="BP268" s="64">
        <f>IFERROR(1/J268*(Y268/H268),"0")</f>
        <v>7.1428571428571438E-2</v>
      </c>
    </row>
    <row r="269" spans="1:68" ht="37.5" customHeight="1" x14ac:dyDescent="0.25">
      <c r="A269" s="54" t="s">
        <v>439</v>
      </c>
      <c r="B269" s="54" t="s">
        <v>440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66</v>
      </c>
      <c r="L269" s="32"/>
      <c r="M269" s="33" t="s">
        <v>101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68</v>
      </c>
      <c r="X269" s="669">
        <v>34</v>
      </c>
      <c r="Y269" s="670">
        <f>IFERROR(IF(X269="",0,CEILING((X269/$H269),1)*$H269),"")</f>
        <v>36</v>
      </c>
      <c r="Z269" s="36">
        <f>IFERROR(IF(Y269=0,"",ROUNDUP(Y269/H269,0)*0.00651),"")</f>
        <v>9.7650000000000001E-2</v>
      </c>
      <c r="AA269" s="56"/>
      <c r="AB269" s="57"/>
      <c r="AC269" s="335" t="s">
        <v>441</v>
      </c>
      <c r="AG269" s="64"/>
      <c r="AJ269" s="68"/>
      <c r="AK269" s="68">
        <v>0</v>
      </c>
      <c r="BB269" s="336" t="s">
        <v>1</v>
      </c>
      <c r="BM269" s="64">
        <f>IFERROR(X269*I269/H269,"0")</f>
        <v>36.550000000000004</v>
      </c>
      <c r="BN269" s="64">
        <f>IFERROR(Y269*I269/H269,"0")</f>
        <v>38.700000000000003</v>
      </c>
      <c r="BO269" s="64">
        <f>IFERROR(1/J269*(X269/H269),"0")</f>
        <v>7.7838827838827854E-2</v>
      </c>
      <c r="BP269" s="64">
        <f>IFERROR(1/J269*(Y269/H269),"0")</f>
        <v>8.241758241758243E-2</v>
      </c>
    </row>
    <row r="270" spans="1:68" ht="37.5" customHeight="1" x14ac:dyDescent="0.25">
      <c r="A270" s="54" t="s">
        <v>442</v>
      </c>
      <c r="B270" s="54" t="s">
        <v>443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100</v>
      </c>
      <c r="L270" s="32"/>
      <c r="M270" s="33" t="s">
        <v>101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68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444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79</v>
      </c>
      <c r="Q271" s="688"/>
      <c r="R271" s="688"/>
      <c r="S271" s="688"/>
      <c r="T271" s="688"/>
      <c r="U271" s="688"/>
      <c r="V271" s="689"/>
      <c r="W271" s="37" t="s">
        <v>80</v>
      </c>
      <c r="X271" s="671">
        <f>IFERROR(X266/H266,"0")+IFERROR(X267/H267,"0")+IFERROR(X268/H268,"0")+IFERROR(X269/H269,"0")+IFERROR(X270/H270,"0")</f>
        <v>26.666666666666668</v>
      </c>
      <c r="Y271" s="671">
        <f>IFERROR(Y266/H266,"0")+IFERROR(Y267/H267,"0")+IFERROR(Y268/H268,"0")+IFERROR(Y269/H269,"0")+IFERROR(Y270/H270,"0")</f>
        <v>28</v>
      </c>
      <c r="Z271" s="671">
        <f>IFERROR(IF(Z266="",0,Z266),"0")+IFERROR(IF(Z267="",0,Z267),"0")+IFERROR(IF(Z268="",0,Z268),"0")+IFERROR(IF(Z269="",0,Z269),"0")+IFERROR(IF(Z270="",0,Z270),"0")</f>
        <v>0.18228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79</v>
      </c>
      <c r="Q272" s="688"/>
      <c r="R272" s="688"/>
      <c r="S272" s="688"/>
      <c r="T272" s="688"/>
      <c r="U272" s="688"/>
      <c r="V272" s="689"/>
      <c r="W272" s="37" t="s">
        <v>68</v>
      </c>
      <c r="X272" s="671">
        <f>IFERROR(SUM(X266:X270),"0")</f>
        <v>64</v>
      </c>
      <c r="Y272" s="671">
        <f>IFERROR(SUM(Y266:Y270),"0")</f>
        <v>67.2</v>
      </c>
      <c r="Z272" s="37"/>
      <c r="AA272" s="672"/>
      <c r="AB272" s="672"/>
      <c r="AC272" s="672"/>
    </row>
    <row r="273" spans="1:68" ht="16.5" customHeight="1" x14ac:dyDescent="0.25">
      <c r="A273" s="708" t="s">
        <v>445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89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446</v>
      </c>
      <c r="B275" s="54" t="s">
        <v>447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100</v>
      </c>
      <c r="L275" s="32"/>
      <c r="M275" s="33" t="s">
        <v>101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68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448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79</v>
      </c>
      <c r="Q276" s="688"/>
      <c r="R276" s="688"/>
      <c r="S276" s="688"/>
      <c r="T276" s="688"/>
      <c r="U276" s="688"/>
      <c r="V276" s="689"/>
      <c r="W276" s="37" t="s">
        <v>80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79</v>
      </c>
      <c r="Q277" s="688"/>
      <c r="R277" s="688"/>
      <c r="S277" s="688"/>
      <c r="T277" s="688"/>
      <c r="U277" s="688"/>
      <c r="V277" s="689"/>
      <c r="W277" s="37" t="s">
        <v>68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141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449</v>
      </c>
      <c r="B279" s="54" t="s">
        <v>450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144</v>
      </c>
      <c r="L279" s="32"/>
      <c r="M279" s="33" t="s">
        <v>67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68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451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79</v>
      </c>
      <c r="Q280" s="688"/>
      <c r="R280" s="688"/>
      <c r="S280" s="688"/>
      <c r="T280" s="688"/>
      <c r="U280" s="688"/>
      <c r="V280" s="689"/>
      <c r="W280" s="37" t="s">
        <v>80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79</v>
      </c>
      <c r="Q281" s="688"/>
      <c r="R281" s="688"/>
      <c r="S281" s="688"/>
      <c r="T281" s="688"/>
      <c r="U281" s="688"/>
      <c r="V281" s="689"/>
      <c r="W281" s="37" t="s">
        <v>68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63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452</v>
      </c>
      <c r="B283" s="54" t="s">
        <v>453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100</v>
      </c>
      <c r="L283" s="32"/>
      <c r="M283" s="33" t="s">
        <v>101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68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454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79</v>
      </c>
      <c r="Q284" s="688"/>
      <c r="R284" s="688"/>
      <c r="S284" s="688"/>
      <c r="T284" s="688"/>
      <c r="U284" s="688"/>
      <c r="V284" s="689"/>
      <c r="W284" s="37" t="s">
        <v>80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79</v>
      </c>
      <c r="Q285" s="688"/>
      <c r="R285" s="688"/>
      <c r="S285" s="688"/>
      <c r="T285" s="688"/>
      <c r="U285" s="688"/>
      <c r="V285" s="689"/>
      <c r="W285" s="37" t="s">
        <v>68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455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63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456</v>
      </c>
      <c r="B288" s="54" t="s">
        <v>457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66</v>
      </c>
      <c r="L288" s="32"/>
      <c r="M288" s="33" t="s">
        <v>101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68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458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459</v>
      </c>
      <c r="B289" s="54" t="s">
        <v>460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66</v>
      </c>
      <c r="L289" s="32"/>
      <c r="M289" s="33" t="s">
        <v>101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68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461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79</v>
      </c>
      <c r="Q290" s="688"/>
      <c r="R290" s="688"/>
      <c r="S290" s="688"/>
      <c r="T290" s="688"/>
      <c r="U290" s="688"/>
      <c r="V290" s="689"/>
      <c r="W290" s="37" t="s">
        <v>80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79</v>
      </c>
      <c r="Q291" s="688"/>
      <c r="R291" s="688"/>
      <c r="S291" s="688"/>
      <c r="T291" s="688"/>
      <c r="U291" s="688"/>
      <c r="V291" s="689"/>
      <c r="W291" s="37" t="s">
        <v>68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462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89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463</v>
      </c>
      <c r="B294" s="54" t="s">
        <v>464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100</v>
      </c>
      <c r="L294" s="32"/>
      <c r="M294" s="33" t="s">
        <v>93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68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419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79</v>
      </c>
      <c r="Q295" s="688"/>
      <c r="R295" s="688"/>
      <c r="S295" s="688"/>
      <c r="T295" s="688"/>
      <c r="U295" s="688"/>
      <c r="V295" s="689"/>
      <c r="W295" s="37" t="s">
        <v>80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79</v>
      </c>
      <c r="Q296" s="688"/>
      <c r="R296" s="688"/>
      <c r="S296" s="688"/>
      <c r="T296" s="688"/>
      <c r="U296" s="688"/>
      <c r="V296" s="689"/>
      <c r="W296" s="37" t="s">
        <v>68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141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465</v>
      </c>
      <c r="B298" s="54" t="s">
        <v>466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144</v>
      </c>
      <c r="L298" s="32"/>
      <c r="M298" s="33" t="s">
        <v>67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68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467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144</v>
      </c>
      <c r="L299" s="32"/>
      <c r="M299" s="33" t="s">
        <v>67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68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467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79</v>
      </c>
      <c r="Q300" s="688"/>
      <c r="R300" s="688"/>
      <c r="S300" s="688"/>
      <c r="T300" s="688"/>
      <c r="U300" s="688"/>
      <c r="V300" s="689"/>
      <c r="W300" s="37" t="s">
        <v>80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79</v>
      </c>
      <c r="Q301" s="688"/>
      <c r="R301" s="688"/>
      <c r="S301" s="688"/>
      <c r="T301" s="688"/>
      <c r="U301" s="688"/>
      <c r="V301" s="689"/>
      <c r="W301" s="37" t="s">
        <v>68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470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89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471</v>
      </c>
      <c r="B304" s="54" t="s">
        <v>472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92</v>
      </c>
      <c r="L304" s="32"/>
      <c r="M304" s="33" t="s">
        <v>101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68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473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474</v>
      </c>
      <c r="B305" s="54" t="s">
        <v>475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92</v>
      </c>
      <c r="L305" s="32"/>
      <c r="M305" s="33" t="s">
        <v>101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68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476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474</v>
      </c>
      <c r="B306" s="54" t="s">
        <v>477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92</v>
      </c>
      <c r="L306" s="32"/>
      <c r="M306" s="33" t="s">
        <v>378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68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478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479</v>
      </c>
      <c r="B307" s="54" t="s">
        <v>480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92</v>
      </c>
      <c r="L307" s="32"/>
      <c r="M307" s="33" t="s">
        <v>93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68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481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482</v>
      </c>
      <c r="B308" s="54" t="s">
        <v>483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100</v>
      </c>
      <c r="L308" s="32"/>
      <c r="M308" s="33" t="s">
        <v>93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68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484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485</v>
      </c>
      <c r="B309" s="54" t="s">
        <v>486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100</v>
      </c>
      <c r="L309" s="32"/>
      <c r="M309" s="33" t="s">
        <v>93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68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487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488</v>
      </c>
      <c r="B310" s="54" t="s">
        <v>489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68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476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79</v>
      </c>
      <c r="Q311" s="688"/>
      <c r="R311" s="688"/>
      <c r="S311" s="688"/>
      <c r="T311" s="688"/>
      <c r="U311" s="688"/>
      <c r="V311" s="689"/>
      <c r="W311" s="37" t="s">
        <v>80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79</v>
      </c>
      <c r="Q312" s="688"/>
      <c r="R312" s="688"/>
      <c r="S312" s="688"/>
      <c r="T312" s="688"/>
      <c r="U312" s="688"/>
      <c r="V312" s="689"/>
      <c r="W312" s="37" t="s">
        <v>68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141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490</v>
      </c>
      <c r="B314" s="54" t="s">
        <v>491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100</v>
      </c>
      <c r="L314" s="32"/>
      <c r="M314" s="33" t="s">
        <v>67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68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492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493</v>
      </c>
      <c r="B315" s="54" t="s">
        <v>494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100</v>
      </c>
      <c r="L315" s="32"/>
      <c r="M315" s="33" t="s">
        <v>67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68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495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496</v>
      </c>
      <c r="B316" s="54" t="s">
        <v>497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100</v>
      </c>
      <c r="L316" s="32"/>
      <c r="M316" s="33" t="s">
        <v>67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68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498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499</v>
      </c>
      <c r="B317" s="54" t="s">
        <v>500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144</v>
      </c>
      <c r="L317" s="32"/>
      <c r="M317" s="33" t="s">
        <v>67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68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495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79</v>
      </c>
      <c r="Q318" s="688"/>
      <c r="R318" s="688"/>
      <c r="S318" s="688"/>
      <c r="T318" s="688"/>
      <c r="U318" s="688"/>
      <c r="V318" s="689"/>
      <c r="W318" s="37" t="s">
        <v>80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79</v>
      </c>
      <c r="Q319" s="688"/>
      <c r="R319" s="688"/>
      <c r="S319" s="688"/>
      <c r="T319" s="688"/>
      <c r="U319" s="688"/>
      <c r="V319" s="689"/>
      <c r="W319" s="37" t="s">
        <v>68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63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501</v>
      </c>
      <c r="B321" s="54" t="s">
        <v>502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92</v>
      </c>
      <c r="L321" s="32"/>
      <c r="M321" s="33" t="s">
        <v>101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68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503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504</v>
      </c>
      <c r="B322" s="54" t="s">
        <v>505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68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506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507</v>
      </c>
      <c r="B323" s="54" t="s">
        <v>508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92</v>
      </c>
      <c r="L323" s="32"/>
      <c r="M323" s="33" t="s">
        <v>101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68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509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510</v>
      </c>
      <c r="B324" s="54" t="s">
        <v>511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66</v>
      </c>
      <c r="L324" s="32"/>
      <c r="M324" s="33" t="s">
        <v>101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68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512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513</v>
      </c>
      <c r="B325" s="54" t="s">
        <v>514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66</v>
      </c>
      <c r="L325" s="32"/>
      <c r="M325" s="33" t="s">
        <v>126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68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515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79</v>
      </c>
      <c r="Q326" s="688"/>
      <c r="R326" s="688"/>
      <c r="S326" s="688"/>
      <c r="T326" s="688"/>
      <c r="U326" s="688"/>
      <c r="V326" s="689"/>
      <c r="W326" s="37" t="s">
        <v>80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79</v>
      </c>
      <c r="Q327" s="688"/>
      <c r="R327" s="688"/>
      <c r="S327" s="688"/>
      <c r="T327" s="688"/>
      <c r="U327" s="688"/>
      <c r="V327" s="689"/>
      <c r="W327" s="37" t="s">
        <v>68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167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516</v>
      </c>
      <c r="B329" s="54" t="s">
        <v>517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92</v>
      </c>
      <c r="L329" s="32"/>
      <c r="M329" s="33" t="s">
        <v>101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68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518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519</v>
      </c>
      <c r="B330" s="54" t="s">
        <v>520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92</v>
      </c>
      <c r="L330" s="32"/>
      <c r="M330" s="33" t="s">
        <v>101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68</v>
      </c>
      <c r="X330" s="669">
        <v>96</v>
      </c>
      <c r="Y330" s="670">
        <f>IFERROR(IF(X330="",0,CEILING((X330/$H330),1)*$H330),"")</f>
        <v>101.39999999999999</v>
      </c>
      <c r="Z330" s="36">
        <f>IFERROR(IF(Y330=0,"",ROUNDUP(Y330/H330,0)*0.01898),"")</f>
        <v>0.24674000000000001</v>
      </c>
      <c r="AA330" s="56"/>
      <c r="AB330" s="57"/>
      <c r="AC330" s="389" t="s">
        <v>521</v>
      </c>
      <c r="AG330" s="64"/>
      <c r="AJ330" s="68"/>
      <c r="AK330" s="68">
        <v>0</v>
      </c>
      <c r="BB330" s="390" t="s">
        <v>1</v>
      </c>
      <c r="BM330" s="64">
        <f>IFERROR(X330*I330/H330,"0")</f>
        <v>102.38769230769232</v>
      </c>
      <c r="BN330" s="64">
        <f>IFERROR(Y330*I330/H330,"0")</f>
        <v>108.14700000000001</v>
      </c>
      <c r="BO330" s="64">
        <f>IFERROR(1/J330*(X330/H330),"0")</f>
        <v>0.19230769230769232</v>
      </c>
      <c r="BP330" s="64">
        <f>IFERROR(1/J330*(Y330/H330),"0")</f>
        <v>0.203125</v>
      </c>
    </row>
    <row r="331" spans="1:68" ht="16.5" customHeight="1" x14ac:dyDescent="0.25">
      <c r="A331" s="54" t="s">
        <v>522</v>
      </c>
      <c r="B331" s="54" t="s">
        <v>523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92</v>
      </c>
      <c r="L331" s="32"/>
      <c r="M331" s="33" t="s">
        <v>126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68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524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79</v>
      </c>
      <c r="Q332" s="688"/>
      <c r="R332" s="688"/>
      <c r="S332" s="688"/>
      <c r="T332" s="688"/>
      <c r="U332" s="688"/>
      <c r="V332" s="689"/>
      <c r="W332" s="37" t="s">
        <v>80</v>
      </c>
      <c r="X332" s="671">
        <f>IFERROR(X329/H329,"0")+IFERROR(X330/H330,"0")+IFERROR(X331/H331,"0")</f>
        <v>12.307692307692308</v>
      </c>
      <c r="Y332" s="671">
        <f>IFERROR(Y329/H329,"0")+IFERROR(Y330/H330,"0")+IFERROR(Y331/H331,"0")</f>
        <v>13</v>
      </c>
      <c r="Z332" s="671">
        <f>IFERROR(IF(Z329="",0,Z329),"0")+IFERROR(IF(Z330="",0,Z330),"0")+IFERROR(IF(Z331="",0,Z331),"0")</f>
        <v>0.24674000000000001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79</v>
      </c>
      <c r="Q333" s="688"/>
      <c r="R333" s="688"/>
      <c r="S333" s="688"/>
      <c r="T333" s="688"/>
      <c r="U333" s="688"/>
      <c r="V333" s="689"/>
      <c r="W333" s="37" t="s">
        <v>68</v>
      </c>
      <c r="X333" s="671">
        <f>IFERROR(SUM(X329:X331),"0")</f>
        <v>96</v>
      </c>
      <c r="Y333" s="671">
        <f>IFERROR(SUM(Y329:Y331),"0")</f>
        <v>101.39999999999999</v>
      </c>
      <c r="Z333" s="37"/>
      <c r="AA333" s="672"/>
      <c r="AB333" s="672"/>
      <c r="AC333" s="672"/>
    </row>
    <row r="334" spans="1:68" ht="14.25" customHeight="1" x14ac:dyDescent="0.25">
      <c r="A334" s="686" t="s">
        <v>81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525</v>
      </c>
      <c r="B335" s="54" t="s">
        <v>526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100</v>
      </c>
      <c r="L335" s="32"/>
      <c r="M335" s="33" t="s">
        <v>84</v>
      </c>
      <c r="N335" s="33"/>
      <c r="O335" s="32">
        <v>180</v>
      </c>
      <c r="P335" s="961" t="s">
        <v>527</v>
      </c>
      <c r="Q335" s="676"/>
      <c r="R335" s="676"/>
      <c r="S335" s="676"/>
      <c r="T335" s="677"/>
      <c r="U335" s="34"/>
      <c r="V335" s="34"/>
      <c r="W335" s="35" t="s">
        <v>68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528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100</v>
      </c>
      <c r="L336" s="32"/>
      <c r="M336" s="33" t="s">
        <v>84</v>
      </c>
      <c r="N336" s="33"/>
      <c r="O336" s="32">
        <v>180</v>
      </c>
      <c r="P336" s="993" t="s">
        <v>531</v>
      </c>
      <c r="Q336" s="676"/>
      <c r="R336" s="676"/>
      <c r="S336" s="676"/>
      <c r="T336" s="677"/>
      <c r="U336" s="34"/>
      <c r="V336" s="34"/>
      <c r="W336" s="35" t="s">
        <v>68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532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533</v>
      </c>
      <c r="B337" s="54" t="s">
        <v>534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66</v>
      </c>
      <c r="L337" s="32"/>
      <c r="M337" s="33" t="s">
        <v>84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68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535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536</v>
      </c>
      <c r="B338" s="54" t="s">
        <v>537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66</v>
      </c>
      <c r="L338" s="32"/>
      <c r="M338" s="33" t="s">
        <v>84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68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532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79</v>
      </c>
      <c r="Q339" s="688"/>
      <c r="R339" s="688"/>
      <c r="S339" s="688"/>
      <c r="T339" s="688"/>
      <c r="U339" s="688"/>
      <c r="V339" s="689"/>
      <c r="W339" s="37" t="s">
        <v>80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79</v>
      </c>
      <c r="Q340" s="688"/>
      <c r="R340" s="688"/>
      <c r="S340" s="688"/>
      <c r="T340" s="688"/>
      <c r="U340" s="688"/>
      <c r="V340" s="689"/>
      <c r="W340" s="37" t="s">
        <v>68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538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539</v>
      </c>
      <c r="B342" s="54" t="s">
        <v>540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66</v>
      </c>
      <c r="L342" s="32"/>
      <c r="M342" s="33" t="s">
        <v>541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68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542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66</v>
      </c>
      <c r="L343" s="32"/>
      <c r="M343" s="33" t="s">
        <v>541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68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542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545</v>
      </c>
      <c r="B344" s="54" t="s">
        <v>546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66</v>
      </c>
      <c r="L344" s="32"/>
      <c r="M344" s="33" t="s">
        <v>541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68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542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79</v>
      </c>
      <c r="Q345" s="688"/>
      <c r="R345" s="688"/>
      <c r="S345" s="688"/>
      <c r="T345" s="688"/>
      <c r="U345" s="688"/>
      <c r="V345" s="689"/>
      <c r="W345" s="37" t="s">
        <v>80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79</v>
      </c>
      <c r="Q346" s="688"/>
      <c r="R346" s="688"/>
      <c r="S346" s="688"/>
      <c r="T346" s="688"/>
      <c r="U346" s="688"/>
      <c r="V346" s="689"/>
      <c r="W346" s="37" t="s">
        <v>68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547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141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548</v>
      </c>
      <c r="B349" s="54" t="s">
        <v>549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66</v>
      </c>
      <c r="L349" s="32"/>
      <c r="M349" s="33" t="s">
        <v>67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68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550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79</v>
      </c>
      <c r="Q350" s="688"/>
      <c r="R350" s="688"/>
      <c r="S350" s="688"/>
      <c r="T350" s="688"/>
      <c r="U350" s="688"/>
      <c r="V350" s="689"/>
      <c r="W350" s="37" t="s">
        <v>80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79</v>
      </c>
      <c r="Q351" s="688"/>
      <c r="R351" s="688"/>
      <c r="S351" s="688"/>
      <c r="T351" s="688"/>
      <c r="U351" s="688"/>
      <c r="V351" s="689"/>
      <c r="W351" s="37" t="s">
        <v>68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63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551</v>
      </c>
      <c r="B353" s="54" t="s">
        <v>552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92</v>
      </c>
      <c r="L353" s="32"/>
      <c r="M353" s="33" t="s">
        <v>126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68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553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554</v>
      </c>
      <c r="B354" s="54" t="s">
        <v>555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66</v>
      </c>
      <c r="L354" s="32"/>
      <c r="M354" s="33" t="s">
        <v>101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68</v>
      </c>
      <c r="X354" s="669">
        <v>0</v>
      </c>
      <c r="Y354" s="670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557</v>
      </c>
      <c r="B355" s="54" t="s">
        <v>558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66</v>
      </c>
      <c r="L355" s="32"/>
      <c r="M355" s="33" t="s">
        <v>126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68</v>
      </c>
      <c r="X355" s="669">
        <v>0</v>
      </c>
      <c r="Y355" s="670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3" t="s">
        <v>559</v>
      </c>
      <c r="AG355" s="64"/>
      <c r="AJ355" s="68"/>
      <c r="AK355" s="68">
        <v>0</v>
      </c>
      <c r="BB355" s="41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79</v>
      </c>
      <c r="Q356" s="688"/>
      <c r="R356" s="688"/>
      <c r="S356" s="688"/>
      <c r="T356" s="688"/>
      <c r="U356" s="688"/>
      <c r="V356" s="689"/>
      <c r="W356" s="37" t="s">
        <v>80</v>
      </c>
      <c r="X356" s="671">
        <f>IFERROR(X353/H353,"0")+IFERROR(X354/H354,"0")+IFERROR(X355/H355,"0")</f>
        <v>0</v>
      </c>
      <c r="Y356" s="671">
        <f>IFERROR(Y353/H353,"0")+IFERROR(Y354/H354,"0")+IFERROR(Y355/H355,"0")</f>
        <v>0</v>
      </c>
      <c r="Z356" s="671">
        <f>IFERROR(IF(Z353="",0,Z353),"0")+IFERROR(IF(Z354="",0,Z354),"0")+IFERROR(IF(Z355="",0,Z355),"0")</f>
        <v>0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79</v>
      </c>
      <c r="Q357" s="688"/>
      <c r="R357" s="688"/>
      <c r="S357" s="688"/>
      <c r="T357" s="688"/>
      <c r="U357" s="688"/>
      <c r="V357" s="689"/>
      <c r="W357" s="37" t="s">
        <v>68</v>
      </c>
      <c r="X357" s="671">
        <f>IFERROR(SUM(X353:X355),"0")</f>
        <v>0</v>
      </c>
      <c r="Y357" s="671">
        <f>IFERROR(SUM(Y353:Y355),"0")</f>
        <v>0</v>
      </c>
      <c r="Z357" s="37"/>
      <c r="AA357" s="672"/>
      <c r="AB357" s="672"/>
      <c r="AC357" s="672"/>
    </row>
    <row r="358" spans="1:68" ht="27.75" customHeight="1" x14ac:dyDescent="0.2">
      <c r="A358" s="714" t="s">
        <v>560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561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89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562</v>
      </c>
      <c r="B361" s="54" t="s">
        <v>563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92</v>
      </c>
      <c r="L361" s="32"/>
      <c r="M361" s="33" t="s">
        <v>378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68</v>
      </c>
      <c r="X361" s="669">
        <v>146</v>
      </c>
      <c r="Y361" s="670">
        <f t="shared" ref="Y361:Y370" si="52">IFERROR(IF(X361="",0,CEILING((X361/$H361),1)*$H361),"")</f>
        <v>150</v>
      </c>
      <c r="Z361" s="36">
        <f>IFERROR(IF(Y361=0,"",ROUNDUP(Y361/H361,0)*0.02039),"")</f>
        <v>0.20389999999999997</v>
      </c>
      <c r="AA361" s="56"/>
      <c r="AB361" s="57"/>
      <c r="AC361" s="415" t="s">
        <v>564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150.672</v>
      </c>
      <c r="BN361" s="64">
        <f t="shared" ref="BN361:BN370" si="54">IFERROR(Y361*I361/H361,"0")</f>
        <v>154.80000000000001</v>
      </c>
      <c r="BO361" s="64">
        <f t="shared" ref="BO361:BO370" si="55">IFERROR(1/J361*(X361/H361),"0")</f>
        <v>0.20277777777777775</v>
      </c>
      <c r="BP361" s="64">
        <f t="shared" ref="BP361:BP370" si="56">IFERROR(1/J361*(Y361/H361),"0")</f>
        <v>0.20833333333333331</v>
      </c>
    </row>
    <row r="362" spans="1:68" ht="37.5" customHeight="1" x14ac:dyDescent="0.25">
      <c r="A362" s="54" t="s">
        <v>562</v>
      </c>
      <c r="B362" s="54" t="s">
        <v>565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92</v>
      </c>
      <c r="L362" s="32"/>
      <c r="M362" s="33" t="s">
        <v>67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68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566</v>
      </c>
      <c r="AG362" s="64"/>
      <c r="AJ362" s="68"/>
      <c r="AK362" s="68">
        <v>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567</v>
      </c>
      <c r="B363" s="54" t="s">
        <v>568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92</v>
      </c>
      <c r="L363" s="32"/>
      <c r="M363" s="33" t="s">
        <v>378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68</v>
      </c>
      <c r="X363" s="669">
        <v>41</v>
      </c>
      <c r="Y363" s="670">
        <f t="shared" si="52"/>
        <v>45</v>
      </c>
      <c r="Z363" s="36">
        <f>IFERROR(IF(Y363=0,"",ROUNDUP(Y363/H363,0)*0.02039),"")</f>
        <v>6.1169999999999995E-2</v>
      </c>
      <c r="AA363" s="56"/>
      <c r="AB363" s="57"/>
      <c r="AC363" s="419" t="s">
        <v>564</v>
      </c>
      <c r="AG363" s="64"/>
      <c r="AJ363" s="68"/>
      <c r="AK363" s="68">
        <v>0</v>
      </c>
      <c r="BB363" s="420" t="s">
        <v>1</v>
      </c>
      <c r="BM363" s="64">
        <f t="shared" si="53"/>
        <v>42.312000000000005</v>
      </c>
      <c r="BN363" s="64">
        <f t="shared" si="54"/>
        <v>46.440000000000005</v>
      </c>
      <c r="BO363" s="64">
        <f t="shared" si="55"/>
        <v>5.6944444444444443E-2</v>
      </c>
      <c r="BP363" s="64">
        <f t="shared" si="56"/>
        <v>6.25E-2</v>
      </c>
    </row>
    <row r="364" spans="1:68" ht="27" customHeight="1" x14ac:dyDescent="0.25">
      <c r="A364" s="54" t="s">
        <v>567</v>
      </c>
      <c r="B364" s="54" t="s">
        <v>569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92</v>
      </c>
      <c r="L364" s="32"/>
      <c r="M364" s="33" t="s">
        <v>67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68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570</v>
      </c>
      <c r="AG364" s="64"/>
      <c r="AJ364" s="68"/>
      <c r="AK364" s="68">
        <v>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571</v>
      </c>
      <c r="B365" s="54" t="s">
        <v>572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92</v>
      </c>
      <c r="L365" s="32"/>
      <c r="M365" s="33" t="s">
        <v>126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68</v>
      </c>
      <c r="X365" s="669">
        <v>60</v>
      </c>
      <c r="Y365" s="670">
        <f t="shared" si="52"/>
        <v>60</v>
      </c>
      <c r="Z365" s="36">
        <f>IFERROR(IF(Y365=0,"",ROUNDUP(Y365/H365,0)*0.02175),"")</f>
        <v>8.6999999999999994E-2</v>
      </c>
      <c r="AA365" s="56"/>
      <c r="AB365" s="57"/>
      <c r="AC365" s="423" t="s">
        <v>573</v>
      </c>
      <c r="AG365" s="64"/>
      <c r="AJ365" s="68"/>
      <c r="AK365" s="68">
        <v>0</v>
      </c>
      <c r="BB365" s="424" t="s">
        <v>1</v>
      </c>
      <c r="BM365" s="64">
        <f t="shared" si="53"/>
        <v>61.92</v>
      </c>
      <c r="BN365" s="64">
        <f t="shared" si="54"/>
        <v>61.92</v>
      </c>
      <c r="BO365" s="64">
        <f t="shared" si="55"/>
        <v>8.3333333333333329E-2</v>
      </c>
      <c r="BP365" s="64">
        <f t="shared" si="56"/>
        <v>8.3333333333333329E-2</v>
      </c>
    </row>
    <row r="366" spans="1:68" ht="27" customHeight="1" x14ac:dyDescent="0.25">
      <c r="A366" s="54" t="s">
        <v>574</v>
      </c>
      <c r="B366" s="54" t="s">
        <v>575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92</v>
      </c>
      <c r="L366" s="32"/>
      <c r="M366" s="33" t="s">
        <v>378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68</v>
      </c>
      <c r="X366" s="669">
        <v>80</v>
      </c>
      <c r="Y366" s="670">
        <f t="shared" si="52"/>
        <v>90</v>
      </c>
      <c r="Z366" s="36">
        <f>IFERROR(IF(Y366=0,"",ROUNDUP(Y366/H366,0)*0.02039),"")</f>
        <v>0.12233999999999999</v>
      </c>
      <c r="AA366" s="56"/>
      <c r="AB366" s="57"/>
      <c r="AC366" s="425" t="s">
        <v>564</v>
      </c>
      <c r="AG366" s="64"/>
      <c r="AJ366" s="68"/>
      <c r="AK366" s="68">
        <v>0</v>
      </c>
      <c r="BB366" s="426" t="s">
        <v>1</v>
      </c>
      <c r="BM366" s="64">
        <f t="shared" si="53"/>
        <v>82.56</v>
      </c>
      <c r="BN366" s="64">
        <f t="shared" si="54"/>
        <v>92.88000000000001</v>
      </c>
      <c r="BO366" s="64">
        <f t="shared" si="55"/>
        <v>0.1111111111111111</v>
      </c>
      <c r="BP366" s="64">
        <f t="shared" si="56"/>
        <v>0.125</v>
      </c>
    </row>
    <row r="367" spans="1:68" ht="37.5" customHeight="1" x14ac:dyDescent="0.25">
      <c r="A367" s="54" t="s">
        <v>574</v>
      </c>
      <c r="B367" s="54" t="s">
        <v>576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92</v>
      </c>
      <c r="L367" s="32"/>
      <c r="M367" s="33" t="s">
        <v>67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68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577</v>
      </c>
      <c r="AG367" s="64"/>
      <c r="AJ367" s="68"/>
      <c r="AK367" s="68">
        <v>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100</v>
      </c>
      <c r="L368" s="32"/>
      <c r="M368" s="33" t="s">
        <v>93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68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580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100</v>
      </c>
      <c r="L369" s="32"/>
      <c r="M369" s="33" t="s">
        <v>67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68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570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583</v>
      </c>
      <c r="B370" s="54" t="s">
        <v>584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100</v>
      </c>
      <c r="L370" s="32"/>
      <c r="M370" s="33" t="s">
        <v>67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68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577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79</v>
      </c>
      <c r="Q371" s="688"/>
      <c r="R371" s="688"/>
      <c r="S371" s="688"/>
      <c r="T371" s="688"/>
      <c r="U371" s="688"/>
      <c r="V371" s="689"/>
      <c r="W371" s="37" t="s">
        <v>80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21.799999999999997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23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0.47441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79</v>
      </c>
      <c r="Q372" s="688"/>
      <c r="R372" s="688"/>
      <c r="S372" s="688"/>
      <c r="T372" s="688"/>
      <c r="U372" s="688"/>
      <c r="V372" s="689"/>
      <c r="W372" s="37" t="s">
        <v>68</v>
      </c>
      <c r="X372" s="671">
        <f>IFERROR(SUM(X361:X370),"0")</f>
        <v>327</v>
      </c>
      <c r="Y372" s="671">
        <f>IFERROR(SUM(Y361:Y370),"0")</f>
        <v>345</v>
      </c>
      <c r="Z372" s="37"/>
      <c r="AA372" s="672"/>
      <c r="AB372" s="672"/>
      <c r="AC372" s="672"/>
    </row>
    <row r="373" spans="1:68" ht="14.25" customHeight="1" x14ac:dyDescent="0.25">
      <c r="A373" s="686" t="s">
        <v>130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585</v>
      </c>
      <c r="B374" s="54" t="s">
        <v>586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92</v>
      </c>
      <c r="L374" s="32"/>
      <c r="M374" s="33" t="s">
        <v>93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68</v>
      </c>
      <c r="X374" s="669">
        <v>134</v>
      </c>
      <c r="Y374" s="670">
        <f>IFERROR(IF(X374="",0,CEILING((X374/$H374),1)*$H374),"")</f>
        <v>135</v>
      </c>
      <c r="Z374" s="36">
        <f>IFERROR(IF(Y374=0,"",ROUNDUP(Y374/H374,0)*0.02175),"")</f>
        <v>0.19574999999999998</v>
      </c>
      <c r="AA374" s="56"/>
      <c r="AB374" s="57"/>
      <c r="AC374" s="435" t="s">
        <v>587</v>
      </c>
      <c r="AG374" s="64"/>
      <c r="AJ374" s="68"/>
      <c r="AK374" s="68">
        <v>0</v>
      </c>
      <c r="BB374" s="436" t="s">
        <v>1</v>
      </c>
      <c r="BM374" s="64">
        <f>IFERROR(X374*I374/H374,"0")</f>
        <v>138.28800000000001</v>
      </c>
      <c r="BN374" s="64">
        <f>IFERROR(Y374*I374/H374,"0")</f>
        <v>139.32000000000002</v>
      </c>
      <c r="BO374" s="64">
        <f>IFERROR(1/J374*(X374/H374),"0")</f>
        <v>0.18611111111111112</v>
      </c>
      <c r="BP374" s="64">
        <f>IFERROR(1/J374*(Y374/H374),"0")</f>
        <v>0.1875</v>
      </c>
    </row>
    <row r="375" spans="1:68" ht="27" customHeight="1" x14ac:dyDescent="0.25">
      <c r="A375" s="54" t="s">
        <v>588</v>
      </c>
      <c r="B375" s="54" t="s">
        <v>589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100</v>
      </c>
      <c r="L375" s="32"/>
      <c r="M375" s="33" t="s">
        <v>93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68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587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79</v>
      </c>
      <c r="Q376" s="688"/>
      <c r="R376" s="688"/>
      <c r="S376" s="688"/>
      <c r="T376" s="688"/>
      <c r="U376" s="688"/>
      <c r="V376" s="689"/>
      <c r="W376" s="37" t="s">
        <v>80</v>
      </c>
      <c r="X376" s="671">
        <f>IFERROR(X374/H374,"0")+IFERROR(X375/H375,"0")</f>
        <v>8.9333333333333336</v>
      </c>
      <c r="Y376" s="671">
        <f>IFERROR(Y374/H374,"0")+IFERROR(Y375/H375,"0")</f>
        <v>9</v>
      </c>
      <c r="Z376" s="671">
        <f>IFERROR(IF(Z374="",0,Z374),"0")+IFERROR(IF(Z375="",0,Z375),"0")</f>
        <v>0.19574999999999998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79</v>
      </c>
      <c r="Q377" s="688"/>
      <c r="R377" s="688"/>
      <c r="S377" s="688"/>
      <c r="T377" s="688"/>
      <c r="U377" s="688"/>
      <c r="V377" s="689"/>
      <c r="W377" s="37" t="s">
        <v>68</v>
      </c>
      <c r="X377" s="671">
        <f>IFERROR(SUM(X374:X375),"0")</f>
        <v>134</v>
      </c>
      <c r="Y377" s="671">
        <f>IFERROR(SUM(Y374:Y375),"0")</f>
        <v>135</v>
      </c>
      <c r="Z377" s="37"/>
      <c r="AA377" s="672"/>
      <c r="AB377" s="672"/>
      <c r="AC377" s="672"/>
    </row>
    <row r="378" spans="1:68" ht="14.25" customHeight="1" x14ac:dyDescent="0.25">
      <c r="A378" s="686" t="s">
        <v>63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590</v>
      </c>
      <c r="B379" s="54" t="s">
        <v>591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92</v>
      </c>
      <c r="L379" s="32"/>
      <c r="M379" s="33" t="s">
        <v>101</v>
      </c>
      <c r="N379" s="33"/>
      <c r="O379" s="32">
        <v>40</v>
      </c>
      <c r="P379" s="718" t="s">
        <v>592</v>
      </c>
      <c r="Q379" s="676"/>
      <c r="R379" s="676"/>
      <c r="S379" s="676"/>
      <c r="T379" s="677"/>
      <c r="U379" s="34"/>
      <c r="V379" s="34"/>
      <c r="W379" s="35" t="s">
        <v>68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593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594</v>
      </c>
      <c r="B380" s="54" t="s">
        <v>595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92</v>
      </c>
      <c r="L380" s="32"/>
      <c r="M380" s="33" t="s">
        <v>101</v>
      </c>
      <c r="N380" s="33"/>
      <c r="O380" s="32">
        <v>40</v>
      </c>
      <c r="P380" s="886" t="s">
        <v>596</v>
      </c>
      <c r="Q380" s="676"/>
      <c r="R380" s="676"/>
      <c r="S380" s="676"/>
      <c r="T380" s="677"/>
      <c r="U380" s="34"/>
      <c r="V380" s="34"/>
      <c r="W380" s="35" t="s">
        <v>68</v>
      </c>
      <c r="X380" s="669">
        <v>109</v>
      </c>
      <c r="Y380" s="670">
        <f>IFERROR(IF(X380="",0,CEILING((X380/$H380),1)*$H380),"")</f>
        <v>117</v>
      </c>
      <c r="Z380" s="36">
        <f>IFERROR(IF(Y380=0,"",ROUNDUP(Y380/H380,0)*0.01898),"")</f>
        <v>0.24674000000000001</v>
      </c>
      <c r="AA380" s="56"/>
      <c r="AB380" s="57"/>
      <c r="AC380" s="441" t="s">
        <v>597</v>
      </c>
      <c r="AG380" s="64"/>
      <c r="AJ380" s="68"/>
      <c r="AK380" s="68">
        <v>0</v>
      </c>
      <c r="BB380" s="442" t="s">
        <v>1</v>
      </c>
      <c r="BM380" s="64">
        <f>IFERROR(X380*I380/H380,"0")</f>
        <v>115.28566666666666</v>
      </c>
      <c r="BN380" s="64">
        <f>IFERROR(Y380*I380/H380,"0")</f>
        <v>123.747</v>
      </c>
      <c r="BO380" s="64">
        <f>IFERROR(1/J380*(X380/H380),"0")</f>
        <v>0.1892361111111111</v>
      </c>
      <c r="BP380" s="64">
        <f>IFERROR(1/J380*(Y380/H380),"0")</f>
        <v>0.203125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79</v>
      </c>
      <c r="Q381" s="688"/>
      <c r="R381" s="688"/>
      <c r="S381" s="688"/>
      <c r="T381" s="688"/>
      <c r="U381" s="688"/>
      <c r="V381" s="689"/>
      <c r="W381" s="37" t="s">
        <v>80</v>
      </c>
      <c r="X381" s="671">
        <f>IFERROR(X379/H379,"0")+IFERROR(X380/H380,"0")</f>
        <v>12.111111111111111</v>
      </c>
      <c r="Y381" s="671">
        <f>IFERROR(Y379/H379,"0")+IFERROR(Y380/H380,"0")</f>
        <v>13</v>
      </c>
      <c r="Z381" s="671">
        <f>IFERROR(IF(Z379="",0,Z379),"0")+IFERROR(IF(Z380="",0,Z380),"0")</f>
        <v>0.24674000000000001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79</v>
      </c>
      <c r="Q382" s="688"/>
      <c r="R382" s="688"/>
      <c r="S382" s="688"/>
      <c r="T382" s="688"/>
      <c r="U382" s="688"/>
      <c r="V382" s="689"/>
      <c r="W382" s="37" t="s">
        <v>68</v>
      </c>
      <c r="X382" s="671">
        <f>IFERROR(SUM(X379:X380),"0")</f>
        <v>109</v>
      </c>
      <c r="Y382" s="671">
        <f>IFERROR(SUM(Y379:Y380),"0")</f>
        <v>117</v>
      </c>
      <c r="Z382" s="37"/>
      <c r="AA382" s="672"/>
      <c r="AB382" s="672"/>
      <c r="AC382" s="672"/>
    </row>
    <row r="383" spans="1:68" ht="14.25" customHeight="1" x14ac:dyDescent="0.25">
      <c r="A383" s="686" t="s">
        <v>167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598</v>
      </c>
      <c r="B384" s="54" t="s">
        <v>599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92</v>
      </c>
      <c r="L384" s="32"/>
      <c r="M384" s="33" t="s">
        <v>101</v>
      </c>
      <c r="N384" s="33"/>
      <c r="O384" s="32">
        <v>30</v>
      </c>
      <c r="P384" s="695" t="s">
        <v>600</v>
      </c>
      <c r="Q384" s="676"/>
      <c r="R384" s="676"/>
      <c r="S384" s="676"/>
      <c r="T384" s="677"/>
      <c r="U384" s="34"/>
      <c r="V384" s="34"/>
      <c r="W384" s="35" t="s">
        <v>68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601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79</v>
      </c>
      <c r="Q385" s="688"/>
      <c r="R385" s="688"/>
      <c r="S385" s="688"/>
      <c r="T385" s="688"/>
      <c r="U385" s="688"/>
      <c r="V385" s="689"/>
      <c r="W385" s="37" t="s">
        <v>80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79</v>
      </c>
      <c r="Q386" s="688"/>
      <c r="R386" s="688"/>
      <c r="S386" s="688"/>
      <c r="T386" s="688"/>
      <c r="U386" s="688"/>
      <c r="V386" s="689"/>
      <c r="W386" s="37" t="s">
        <v>68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602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89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603</v>
      </c>
      <c r="B389" s="54" t="s">
        <v>604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92</v>
      </c>
      <c r="L389" s="32"/>
      <c r="M389" s="33" t="s">
        <v>67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68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605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603</v>
      </c>
      <c r="B390" s="54" t="s">
        <v>606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92</v>
      </c>
      <c r="L390" s="32"/>
      <c r="M390" s="33" t="s">
        <v>67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68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607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608</v>
      </c>
      <c r="B391" s="54" t="s">
        <v>609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92</v>
      </c>
      <c r="L391" s="32"/>
      <c r="M391" s="33" t="s">
        <v>93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68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610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611</v>
      </c>
      <c r="B392" s="54" t="s">
        <v>612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92</v>
      </c>
      <c r="L392" s="32"/>
      <c r="M392" s="33" t="s">
        <v>67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68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613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614</v>
      </c>
      <c r="B393" s="54" t="s">
        <v>615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92</v>
      </c>
      <c r="L393" s="32"/>
      <c r="M393" s="33" t="s">
        <v>67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68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613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616</v>
      </c>
      <c r="B394" s="54" t="s">
        <v>617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100</v>
      </c>
      <c r="L394" s="32"/>
      <c r="M394" s="33" t="s">
        <v>67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68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613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79</v>
      </c>
      <c r="Q395" s="688"/>
      <c r="R395" s="688"/>
      <c r="S395" s="688"/>
      <c r="T395" s="688"/>
      <c r="U395" s="688"/>
      <c r="V395" s="689"/>
      <c r="W395" s="37" t="s">
        <v>80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79</v>
      </c>
      <c r="Q396" s="688"/>
      <c r="R396" s="688"/>
      <c r="S396" s="688"/>
      <c r="T396" s="688"/>
      <c r="U396" s="688"/>
      <c r="V396" s="689"/>
      <c r="W396" s="37" t="s">
        <v>68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141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618</v>
      </c>
      <c r="B398" s="54" t="s">
        <v>619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100</v>
      </c>
      <c r="L398" s="32"/>
      <c r="M398" s="33" t="s">
        <v>67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68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620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621</v>
      </c>
      <c r="B399" s="54" t="s">
        <v>622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144</v>
      </c>
      <c r="L399" s="32"/>
      <c r="M399" s="33" t="s">
        <v>67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68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620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79</v>
      </c>
      <c r="Q400" s="688"/>
      <c r="R400" s="688"/>
      <c r="S400" s="688"/>
      <c r="T400" s="688"/>
      <c r="U400" s="688"/>
      <c r="V400" s="689"/>
      <c r="W400" s="37" t="s">
        <v>80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79</v>
      </c>
      <c r="Q401" s="688"/>
      <c r="R401" s="688"/>
      <c r="S401" s="688"/>
      <c r="T401" s="688"/>
      <c r="U401" s="688"/>
      <c r="V401" s="689"/>
      <c r="W401" s="37" t="s">
        <v>68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63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623</v>
      </c>
      <c r="B403" s="54" t="s">
        <v>624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92</v>
      </c>
      <c r="L403" s="32"/>
      <c r="M403" s="33" t="s">
        <v>101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68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625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626</v>
      </c>
      <c r="B404" s="54" t="s">
        <v>627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92</v>
      </c>
      <c r="L404" s="32"/>
      <c r="M404" s="33" t="s">
        <v>101</v>
      </c>
      <c r="N404" s="33"/>
      <c r="O404" s="32">
        <v>40</v>
      </c>
      <c r="P404" s="716" t="s">
        <v>628</v>
      </c>
      <c r="Q404" s="676"/>
      <c r="R404" s="676"/>
      <c r="S404" s="676"/>
      <c r="T404" s="677"/>
      <c r="U404" s="34"/>
      <c r="V404" s="34"/>
      <c r="W404" s="35" t="s">
        <v>68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629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630</v>
      </c>
      <c r="B405" s="54" t="s">
        <v>631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66</v>
      </c>
      <c r="L405" s="32"/>
      <c r="M405" s="33" t="s">
        <v>67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68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632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630</v>
      </c>
      <c r="B406" s="54" t="s">
        <v>633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66</v>
      </c>
      <c r="L406" s="32"/>
      <c r="M406" s="33" t="s">
        <v>101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68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625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66</v>
      </c>
      <c r="L407" s="32"/>
      <c r="M407" s="33" t="s">
        <v>67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68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636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79</v>
      </c>
      <c r="Q408" s="688"/>
      <c r="R408" s="688"/>
      <c r="S408" s="688"/>
      <c r="T408" s="688"/>
      <c r="U408" s="688"/>
      <c r="V408" s="689"/>
      <c r="W408" s="37" t="s">
        <v>80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79</v>
      </c>
      <c r="Q409" s="688"/>
      <c r="R409" s="688"/>
      <c r="S409" s="688"/>
      <c r="T409" s="688"/>
      <c r="U409" s="688"/>
      <c r="V409" s="689"/>
      <c r="W409" s="37" t="s">
        <v>68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167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637</v>
      </c>
      <c r="B411" s="54" t="s">
        <v>638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92</v>
      </c>
      <c r="L411" s="32"/>
      <c r="M411" s="33" t="s">
        <v>101</v>
      </c>
      <c r="N411" s="33"/>
      <c r="O411" s="32">
        <v>40</v>
      </c>
      <c r="P411" s="811" t="s">
        <v>639</v>
      </c>
      <c r="Q411" s="676"/>
      <c r="R411" s="676"/>
      <c r="S411" s="676"/>
      <c r="T411" s="677"/>
      <c r="U411" s="34"/>
      <c r="V411" s="34"/>
      <c r="W411" s="35" t="s">
        <v>68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640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79</v>
      </c>
      <c r="Q412" s="688"/>
      <c r="R412" s="688"/>
      <c r="S412" s="688"/>
      <c r="T412" s="688"/>
      <c r="U412" s="688"/>
      <c r="V412" s="689"/>
      <c r="W412" s="37" t="s">
        <v>80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79</v>
      </c>
      <c r="Q413" s="688"/>
      <c r="R413" s="688"/>
      <c r="S413" s="688"/>
      <c r="T413" s="688"/>
      <c r="U413" s="688"/>
      <c r="V413" s="689"/>
      <c r="W413" s="37" t="s">
        <v>68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641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642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141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643</v>
      </c>
      <c r="B417" s="54" t="s">
        <v>644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100</v>
      </c>
      <c r="L417" s="32"/>
      <c r="M417" s="33" t="s">
        <v>67</v>
      </c>
      <c r="N417" s="33"/>
      <c r="O417" s="32">
        <v>50</v>
      </c>
      <c r="P417" s="994" t="s">
        <v>645</v>
      </c>
      <c r="Q417" s="676"/>
      <c r="R417" s="676"/>
      <c r="S417" s="676"/>
      <c r="T417" s="677"/>
      <c r="U417" s="34"/>
      <c r="V417" s="34"/>
      <c r="W417" s="35" t="s">
        <v>68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646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4301031382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100</v>
      </c>
      <c r="L418" s="32"/>
      <c r="M418" s="33" t="s">
        <v>67</v>
      </c>
      <c r="N418" s="33"/>
      <c r="O418" s="32">
        <v>50</v>
      </c>
      <c r="P418" s="1002" t="s">
        <v>649</v>
      </c>
      <c r="Q418" s="676"/>
      <c r="R418" s="676"/>
      <c r="S418" s="676"/>
      <c r="T418" s="677"/>
      <c r="U418" s="34"/>
      <c r="V418" s="34"/>
      <c r="W418" s="35" t="s">
        <v>68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650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647</v>
      </c>
      <c r="B419" s="54" t="s">
        <v>651</v>
      </c>
      <c r="C419" s="31">
        <v>4301031406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100</v>
      </c>
      <c r="L419" s="32"/>
      <c r="M419" s="33" t="s">
        <v>67</v>
      </c>
      <c r="N419" s="33"/>
      <c r="O419" s="32">
        <v>50</v>
      </c>
      <c r="P419" s="838" t="s">
        <v>649</v>
      </c>
      <c r="Q419" s="676"/>
      <c r="R419" s="676"/>
      <c r="S419" s="676"/>
      <c r="T419" s="677"/>
      <c r="U419" s="34"/>
      <c r="V419" s="34"/>
      <c r="W419" s="35" t="s">
        <v>68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650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100</v>
      </c>
      <c r="L420" s="32"/>
      <c r="M420" s="33" t="s">
        <v>67</v>
      </c>
      <c r="N420" s="33"/>
      <c r="O420" s="32">
        <v>50</v>
      </c>
      <c r="P420" s="1006" t="s">
        <v>654</v>
      </c>
      <c r="Q420" s="676"/>
      <c r="R420" s="676"/>
      <c r="S420" s="676"/>
      <c r="T420" s="677"/>
      <c r="U420" s="34"/>
      <c r="V420" s="34"/>
      <c r="W420" s="35" t="s">
        <v>68</v>
      </c>
      <c r="X420" s="669">
        <v>6</v>
      </c>
      <c r="Y420" s="670">
        <f t="shared" si="62"/>
        <v>10.8</v>
      </c>
      <c r="Z420" s="36">
        <f>IFERROR(IF(Y420=0,"",ROUNDUP(Y420/H420,0)*0.00902),"")</f>
        <v>1.804E-2</v>
      </c>
      <c r="AA420" s="56"/>
      <c r="AB420" s="57"/>
      <c r="AC420" s="479" t="s">
        <v>655</v>
      </c>
      <c r="AG420" s="64"/>
      <c r="AJ420" s="68"/>
      <c r="AK420" s="68">
        <v>0</v>
      </c>
      <c r="BB420" s="480" t="s">
        <v>1</v>
      </c>
      <c r="BM420" s="64">
        <f t="shared" si="63"/>
        <v>6.2333333333333334</v>
      </c>
      <c r="BN420" s="64">
        <f t="shared" si="64"/>
        <v>11.22</v>
      </c>
      <c r="BO420" s="64">
        <f t="shared" si="65"/>
        <v>8.4175084175084156E-3</v>
      </c>
      <c r="BP420" s="64">
        <f t="shared" si="66"/>
        <v>1.5151515151515152E-2</v>
      </c>
    </row>
    <row r="421" spans="1:68" ht="27" customHeight="1" x14ac:dyDescent="0.25">
      <c r="A421" s="54" t="s">
        <v>656</v>
      </c>
      <c r="B421" s="54" t="s">
        <v>657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144</v>
      </c>
      <c r="L421" s="32"/>
      <c r="M421" s="33" t="s">
        <v>67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68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646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656</v>
      </c>
      <c r="B422" s="54" t="s">
        <v>658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144</v>
      </c>
      <c r="L422" s="32"/>
      <c r="M422" s="33" t="s">
        <v>67</v>
      </c>
      <c r="N422" s="33"/>
      <c r="O422" s="32">
        <v>50</v>
      </c>
      <c r="P422" s="828" t="s">
        <v>659</v>
      </c>
      <c r="Q422" s="676"/>
      <c r="R422" s="676"/>
      <c r="S422" s="676"/>
      <c r="T422" s="677"/>
      <c r="U422" s="34"/>
      <c r="V422" s="34"/>
      <c r="W422" s="35" t="s">
        <v>68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646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144</v>
      </c>
      <c r="L423" s="32"/>
      <c r="M423" s="33" t="s">
        <v>67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68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646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662</v>
      </c>
      <c r="B424" s="54" t="s">
        <v>663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144</v>
      </c>
      <c r="L424" s="32"/>
      <c r="M424" s="33" t="s">
        <v>67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68</v>
      </c>
      <c r="X424" s="669">
        <v>0</v>
      </c>
      <c r="Y424" s="670">
        <f t="shared" si="62"/>
        <v>0</v>
      </c>
      <c r="Z424" s="36" t="str">
        <f t="shared" si="67"/>
        <v/>
      </c>
      <c r="AA424" s="56"/>
      <c r="AB424" s="57"/>
      <c r="AC424" s="487" t="s">
        <v>664</v>
      </c>
      <c r="AG424" s="64"/>
      <c r="AJ424" s="68"/>
      <c r="AK424" s="68">
        <v>0</v>
      </c>
      <c r="BB424" s="488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144</v>
      </c>
      <c r="L425" s="32"/>
      <c r="M425" s="33" t="s">
        <v>67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68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667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665</v>
      </c>
      <c r="B426" s="54" t="s">
        <v>668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144</v>
      </c>
      <c r="L426" s="32"/>
      <c r="M426" s="33" t="s">
        <v>67</v>
      </c>
      <c r="N426" s="33"/>
      <c r="O426" s="32">
        <v>50</v>
      </c>
      <c r="P426" s="777" t="s">
        <v>669</v>
      </c>
      <c r="Q426" s="676"/>
      <c r="R426" s="676"/>
      <c r="S426" s="676"/>
      <c r="T426" s="677"/>
      <c r="U426" s="34"/>
      <c r="V426" s="34"/>
      <c r="W426" s="35" t="s">
        <v>68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667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670</v>
      </c>
      <c r="B427" s="54" t="s">
        <v>671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144</v>
      </c>
      <c r="L427" s="32"/>
      <c r="M427" s="33" t="s">
        <v>67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68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672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673</v>
      </c>
      <c r="B428" s="54" t="s">
        <v>674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144</v>
      </c>
      <c r="L428" s="32"/>
      <c r="M428" s="33" t="s">
        <v>67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68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667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79</v>
      </c>
      <c r="Q429" s="688"/>
      <c r="R429" s="688"/>
      <c r="S429" s="688"/>
      <c r="T429" s="688"/>
      <c r="U429" s="688"/>
      <c r="V429" s="689"/>
      <c r="W429" s="37" t="s">
        <v>80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1.1111111111111109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2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1.804E-2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79</v>
      </c>
      <c r="Q430" s="688"/>
      <c r="R430" s="688"/>
      <c r="S430" s="688"/>
      <c r="T430" s="688"/>
      <c r="U430" s="688"/>
      <c r="V430" s="689"/>
      <c r="W430" s="37" t="s">
        <v>68</v>
      </c>
      <c r="X430" s="671">
        <f>IFERROR(SUM(X417:X428),"0")</f>
        <v>6</v>
      </c>
      <c r="Y430" s="671">
        <f>IFERROR(SUM(Y417:Y428),"0")</f>
        <v>10.8</v>
      </c>
      <c r="Z430" s="37"/>
      <c r="AA430" s="672"/>
      <c r="AB430" s="672"/>
      <c r="AC430" s="672"/>
    </row>
    <row r="431" spans="1:68" ht="14.25" customHeight="1" x14ac:dyDescent="0.25">
      <c r="A431" s="686" t="s">
        <v>63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675</v>
      </c>
      <c r="B432" s="54" t="s">
        <v>676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100</v>
      </c>
      <c r="L432" s="32"/>
      <c r="M432" s="33" t="s">
        <v>101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68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677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678</v>
      </c>
      <c r="B433" s="54" t="s">
        <v>679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66</v>
      </c>
      <c r="L433" s="32"/>
      <c r="M433" s="33" t="s">
        <v>101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68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680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79</v>
      </c>
      <c r="Q434" s="688"/>
      <c r="R434" s="688"/>
      <c r="S434" s="688"/>
      <c r="T434" s="688"/>
      <c r="U434" s="688"/>
      <c r="V434" s="689"/>
      <c r="W434" s="37" t="s">
        <v>80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79</v>
      </c>
      <c r="Q435" s="688"/>
      <c r="R435" s="688"/>
      <c r="S435" s="688"/>
      <c r="T435" s="688"/>
      <c r="U435" s="688"/>
      <c r="V435" s="689"/>
      <c r="W435" s="37" t="s">
        <v>68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681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130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682</v>
      </c>
      <c r="B438" s="54" t="s">
        <v>683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66</v>
      </c>
      <c r="L438" s="32"/>
      <c r="M438" s="33" t="s">
        <v>67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68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684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685</v>
      </c>
      <c r="B439" s="54" t="s">
        <v>686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66</v>
      </c>
      <c r="L439" s="32"/>
      <c r="M439" s="33" t="s">
        <v>67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68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687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79</v>
      </c>
      <c r="Q440" s="688"/>
      <c r="R440" s="688"/>
      <c r="S440" s="688"/>
      <c r="T440" s="688"/>
      <c r="U440" s="688"/>
      <c r="V440" s="689"/>
      <c r="W440" s="37" t="s">
        <v>80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79</v>
      </c>
      <c r="Q441" s="688"/>
      <c r="R441" s="688"/>
      <c r="S441" s="688"/>
      <c r="T441" s="688"/>
      <c r="U441" s="688"/>
      <c r="V441" s="689"/>
      <c r="W441" s="37" t="s">
        <v>68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141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688</v>
      </c>
      <c r="B443" s="54" t="s">
        <v>689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100</v>
      </c>
      <c r="L443" s="32"/>
      <c r="M443" s="33" t="s">
        <v>93</v>
      </c>
      <c r="N443" s="33"/>
      <c r="O443" s="32">
        <v>50</v>
      </c>
      <c r="P443" s="725" t="s">
        <v>690</v>
      </c>
      <c r="Q443" s="676"/>
      <c r="R443" s="676"/>
      <c r="S443" s="676"/>
      <c r="T443" s="677"/>
      <c r="U443" s="34"/>
      <c r="V443" s="34"/>
      <c r="W443" s="35" t="s">
        <v>68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691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68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694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30" t="s">
        <v>697</v>
      </c>
      <c r="Q445" s="676"/>
      <c r="R445" s="676"/>
      <c r="S445" s="676"/>
      <c r="T445" s="677"/>
      <c r="U445" s="34"/>
      <c r="V445" s="34"/>
      <c r="W445" s="35" t="s">
        <v>68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698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699</v>
      </c>
      <c r="B446" s="54" t="s">
        <v>700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68</v>
      </c>
      <c r="X446" s="669">
        <v>0</v>
      </c>
      <c r="Y446" s="670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1" t="s">
        <v>698</v>
      </c>
      <c r="AG446" s="64"/>
      <c r="AJ446" s="68"/>
      <c r="AK446" s="68">
        <v>0</v>
      </c>
      <c r="BB446" s="51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79</v>
      </c>
      <c r="Q447" s="688"/>
      <c r="R447" s="688"/>
      <c r="S447" s="688"/>
      <c r="T447" s="688"/>
      <c r="U447" s="688"/>
      <c r="V447" s="689"/>
      <c r="W447" s="37" t="s">
        <v>80</v>
      </c>
      <c r="X447" s="671">
        <f>IFERROR(X443/H443,"0")+IFERROR(X444/H444,"0")+IFERROR(X445/H445,"0")+IFERROR(X446/H446,"0")</f>
        <v>0</v>
      </c>
      <c r="Y447" s="671">
        <f>IFERROR(Y443/H443,"0")+IFERROR(Y444/H444,"0")+IFERROR(Y445/H445,"0")+IFERROR(Y446/H446,"0")</f>
        <v>0</v>
      </c>
      <c r="Z447" s="671">
        <f>IFERROR(IF(Z443="",0,Z443),"0")+IFERROR(IF(Z444="",0,Z444),"0")+IFERROR(IF(Z445="",0,Z445),"0")+IFERROR(IF(Z446="",0,Z446),"0")</f>
        <v>0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79</v>
      </c>
      <c r="Q448" s="688"/>
      <c r="R448" s="688"/>
      <c r="S448" s="688"/>
      <c r="T448" s="688"/>
      <c r="U448" s="688"/>
      <c r="V448" s="689"/>
      <c r="W448" s="37" t="s">
        <v>68</v>
      </c>
      <c r="X448" s="671">
        <f>IFERROR(SUM(X443:X446),"0")</f>
        <v>0</v>
      </c>
      <c r="Y448" s="671">
        <f>IFERROR(SUM(Y443:Y446),"0")</f>
        <v>0</v>
      </c>
      <c r="Z448" s="37"/>
      <c r="AA448" s="672"/>
      <c r="AB448" s="672"/>
      <c r="AC448" s="672"/>
    </row>
    <row r="449" spans="1:68" ht="16.5" customHeight="1" x14ac:dyDescent="0.25">
      <c r="A449" s="708" t="s">
        <v>701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141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702</v>
      </c>
      <c r="B451" s="54" t="s">
        <v>703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144</v>
      </c>
      <c r="L451" s="32"/>
      <c r="M451" s="33" t="s">
        <v>67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68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704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50</v>
      </c>
      <c r="P452" s="710" t="s">
        <v>707</v>
      </c>
      <c r="Q452" s="676"/>
      <c r="R452" s="676"/>
      <c r="S452" s="676"/>
      <c r="T452" s="677"/>
      <c r="U452" s="34"/>
      <c r="V452" s="34"/>
      <c r="W452" s="35" t="s">
        <v>68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708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79</v>
      </c>
      <c r="Q453" s="688"/>
      <c r="R453" s="688"/>
      <c r="S453" s="688"/>
      <c r="T453" s="688"/>
      <c r="U453" s="688"/>
      <c r="V453" s="689"/>
      <c r="W453" s="37" t="s">
        <v>80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79</v>
      </c>
      <c r="Q454" s="688"/>
      <c r="R454" s="688"/>
      <c r="S454" s="688"/>
      <c r="T454" s="688"/>
      <c r="U454" s="688"/>
      <c r="V454" s="689"/>
      <c r="W454" s="37" t="s">
        <v>68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709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141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710</v>
      </c>
      <c r="B457" s="54" t="s">
        <v>711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68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712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79</v>
      </c>
      <c r="Q458" s="688"/>
      <c r="R458" s="688"/>
      <c r="S458" s="688"/>
      <c r="T458" s="688"/>
      <c r="U458" s="688"/>
      <c r="V458" s="689"/>
      <c r="W458" s="37" t="s">
        <v>80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79</v>
      </c>
      <c r="Q459" s="688"/>
      <c r="R459" s="688"/>
      <c r="S459" s="688"/>
      <c r="T459" s="688"/>
      <c r="U459" s="688"/>
      <c r="V459" s="689"/>
      <c r="W459" s="37" t="s">
        <v>68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167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713</v>
      </c>
      <c r="B461" s="54" t="s">
        <v>714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66</v>
      </c>
      <c r="L461" s="32"/>
      <c r="M461" s="33" t="s">
        <v>67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68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715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79</v>
      </c>
      <c r="Q462" s="688"/>
      <c r="R462" s="688"/>
      <c r="S462" s="688"/>
      <c r="T462" s="688"/>
      <c r="U462" s="688"/>
      <c r="V462" s="689"/>
      <c r="W462" s="37" t="s">
        <v>80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79</v>
      </c>
      <c r="Q463" s="688"/>
      <c r="R463" s="688"/>
      <c r="S463" s="688"/>
      <c r="T463" s="688"/>
      <c r="U463" s="688"/>
      <c r="V463" s="689"/>
      <c r="W463" s="37" t="s">
        <v>68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716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716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89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717</v>
      </c>
      <c r="B467" s="54" t="s">
        <v>718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92</v>
      </c>
      <c r="L467" s="32"/>
      <c r="M467" s="33" t="s">
        <v>93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68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719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720</v>
      </c>
      <c r="B468" s="54" t="s">
        <v>721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92</v>
      </c>
      <c r="L468" s="32"/>
      <c r="M468" s="33" t="s">
        <v>93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68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722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92</v>
      </c>
      <c r="L469" s="32"/>
      <c r="M469" s="33" t="s">
        <v>101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68</v>
      </c>
      <c r="X469" s="669">
        <v>172</v>
      </c>
      <c r="Y469" s="670">
        <f t="shared" si="68"/>
        <v>174.24</v>
      </c>
      <c r="Z469" s="36">
        <f>IFERROR(IF(Y469=0,"",ROUNDUP(Y469/H469,0)*0.01196),"")</f>
        <v>0.39468000000000003</v>
      </c>
      <c r="AA469" s="56"/>
      <c r="AB469" s="57"/>
      <c r="AC469" s="525" t="s">
        <v>725</v>
      </c>
      <c r="AG469" s="64"/>
      <c r="AJ469" s="68"/>
      <c r="AK469" s="68">
        <v>0</v>
      </c>
      <c r="BB469" s="526" t="s">
        <v>1</v>
      </c>
      <c r="BM469" s="64">
        <f t="shared" si="69"/>
        <v>183.72727272727269</v>
      </c>
      <c r="BN469" s="64">
        <f t="shared" si="70"/>
        <v>186.12</v>
      </c>
      <c r="BO469" s="64">
        <f t="shared" si="71"/>
        <v>0.31322843822843821</v>
      </c>
      <c r="BP469" s="64">
        <f t="shared" si="72"/>
        <v>0.31730769230769235</v>
      </c>
    </row>
    <row r="470" spans="1:68" ht="27" customHeight="1" x14ac:dyDescent="0.25">
      <c r="A470" s="54" t="s">
        <v>726</v>
      </c>
      <c r="B470" s="54" t="s">
        <v>727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92</v>
      </c>
      <c r="L470" s="32"/>
      <c r="M470" s="33" t="s">
        <v>93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68</v>
      </c>
      <c r="X470" s="669">
        <v>318</v>
      </c>
      <c r="Y470" s="670">
        <f t="shared" si="68"/>
        <v>322.08000000000004</v>
      </c>
      <c r="Z470" s="36">
        <f>IFERROR(IF(Y470=0,"",ROUNDUP(Y470/H470,0)*0.01196),"")</f>
        <v>0.72955999999999999</v>
      </c>
      <c r="AA470" s="56"/>
      <c r="AB470" s="57"/>
      <c r="AC470" s="527" t="s">
        <v>728</v>
      </c>
      <c r="AG470" s="64"/>
      <c r="AJ470" s="68"/>
      <c r="AK470" s="68">
        <v>0</v>
      </c>
      <c r="BB470" s="528" t="s">
        <v>1</v>
      </c>
      <c r="BM470" s="64">
        <f t="shared" si="69"/>
        <v>339.68181818181819</v>
      </c>
      <c r="BN470" s="64">
        <f t="shared" si="70"/>
        <v>344.04</v>
      </c>
      <c r="BO470" s="64">
        <f t="shared" si="71"/>
        <v>0.57910839160839167</v>
      </c>
      <c r="BP470" s="64">
        <f t="shared" si="72"/>
        <v>0.58653846153846168</v>
      </c>
    </row>
    <row r="471" spans="1:68" ht="16.5" customHeight="1" x14ac:dyDescent="0.25">
      <c r="A471" s="54" t="s">
        <v>729</v>
      </c>
      <c r="B471" s="54" t="s">
        <v>730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92</v>
      </c>
      <c r="L471" s="32"/>
      <c r="M471" s="33" t="s">
        <v>101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68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731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732</v>
      </c>
      <c r="B472" s="54" t="s">
        <v>733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66</v>
      </c>
      <c r="L472" s="32"/>
      <c r="M472" s="33" t="s">
        <v>101</v>
      </c>
      <c r="N472" s="33"/>
      <c r="O472" s="32">
        <v>60</v>
      </c>
      <c r="P472" s="927" t="s">
        <v>734</v>
      </c>
      <c r="Q472" s="676"/>
      <c r="R472" s="676"/>
      <c r="S472" s="676"/>
      <c r="T472" s="677"/>
      <c r="U472" s="34"/>
      <c r="V472" s="34"/>
      <c r="W472" s="35" t="s">
        <v>68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719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735</v>
      </c>
      <c r="B473" s="54" t="s">
        <v>736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100</v>
      </c>
      <c r="L473" s="32"/>
      <c r="M473" s="33" t="s">
        <v>93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68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719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735</v>
      </c>
      <c r="B474" s="54" t="s">
        <v>737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100</v>
      </c>
      <c r="L474" s="32"/>
      <c r="M474" s="33" t="s">
        <v>93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68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719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738</v>
      </c>
      <c r="B475" s="54" t="s">
        <v>739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100</v>
      </c>
      <c r="L475" s="32"/>
      <c r="M475" s="33" t="s">
        <v>93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68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722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100</v>
      </c>
      <c r="L476" s="32"/>
      <c r="M476" s="33" t="s">
        <v>93</v>
      </c>
      <c r="N476" s="33"/>
      <c r="O476" s="32">
        <v>60</v>
      </c>
      <c r="P476" s="756" t="s">
        <v>742</v>
      </c>
      <c r="Q476" s="676"/>
      <c r="R476" s="676"/>
      <c r="S476" s="676"/>
      <c r="T476" s="677"/>
      <c r="U476" s="34"/>
      <c r="V476" s="34"/>
      <c r="W476" s="35" t="s">
        <v>68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725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100</v>
      </c>
      <c r="L477" s="32"/>
      <c r="M477" s="33" t="s">
        <v>93</v>
      </c>
      <c r="N477" s="33"/>
      <c r="O477" s="32">
        <v>60</v>
      </c>
      <c r="P477" s="902" t="s">
        <v>745</v>
      </c>
      <c r="Q477" s="676"/>
      <c r="R477" s="676"/>
      <c r="S477" s="676"/>
      <c r="T477" s="677"/>
      <c r="U477" s="34"/>
      <c r="V477" s="34"/>
      <c r="W477" s="35" t="s">
        <v>68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746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747</v>
      </c>
      <c r="B478" s="54" t="s">
        <v>748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66</v>
      </c>
      <c r="L478" s="32"/>
      <c r="M478" s="33" t="s">
        <v>93</v>
      </c>
      <c r="N478" s="33"/>
      <c r="O478" s="32">
        <v>60</v>
      </c>
      <c r="P478" s="990" t="s">
        <v>749</v>
      </c>
      <c r="Q478" s="676"/>
      <c r="R478" s="676"/>
      <c r="S478" s="676"/>
      <c r="T478" s="677"/>
      <c r="U478" s="34"/>
      <c r="V478" s="34"/>
      <c r="W478" s="35" t="s">
        <v>68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750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751</v>
      </c>
      <c r="B479" s="54" t="s">
        <v>752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100</v>
      </c>
      <c r="L479" s="32"/>
      <c r="M479" s="33" t="s">
        <v>93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68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728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751</v>
      </c>
      <c r="B480" s="54" t="s">
        <v>753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100</v>
      </c>
      <c r="L480" s="32"/>
      <c r="M480" s="33" t="s">
        <v>93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68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728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754</v>
      </c>
      <c r="B481" s="54" t="s">
        <v>755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100</v>
      </c>
      <c r="L481" s="32"/>
      <c r="M481" s="33" t="s">
        <v>93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68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731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79</v>
      </c>
      <c r="Q482" s="688"/>
      <c r="R482" s="688"/>
      <c r="S482" s="688"/>
      <c r="T482" s="688"/>
      <c r="U482" s="688"/>
      <c r="V482" s="689"/>
      <c r="W482" s="37" t="s">
        <v>80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92.803030303030297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94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1.1242399999999999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79</v>
      </c>
      <c r="Q483" s="688"/>
      <c r="R483" s="688"/>
      <c r="S483" s="688"/>
      <c r="T483" s="688"/>
      <c r="U483" s="688"/>
      <c r="V483" s="689"/>
      <c r="W483" s="37" t="s">
        <v>68</v>
      </c>
      <c r="X483" s="671">
        <f>IFERROR(SUM(X467:X481),"0")</f>
        <v>490</v>
      </c>
      <c r="Y483" s="671">
        <f>IFERROR(SUM(Y467:Y481),"0")</f>
        <v>496.32000000000005</v>
      </c>
      <c r="Z483" s="37"/>
      <c r="AA483" s="672"/>
      <c r="AB483" s="672"/>
      <c r="AC483" s="672"/>
    </row>
    <row r="484" spans="1:68" ht="14.25" customHeight="1" x14ac:dyDescent="0.25">
      <c r="A484" s="686" t="s">
        <v>130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756</v>
      </c>
      <c r="B485" s="54" t="s">
        <v>757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68</v>
      </c>
      <c r="X485" s="669">
        <v>139</v>
      </c>
      <c r="Y485" s="670">
        <f>IFERROR(IF(X485="",0,CEILING((X485/$H485),1)*$H485),"")</f>
        <v>142.56</v>
      </c>
      <c r="Z485" s="36">
        <f>IFERROR(IF(Y485=0,"",ROUNDUP(Y485/H485,0)*0.01196),"")</f>
        <v>0.32291999999999998</v>
      </c>
      <c r="AA485" s="56"/>
      <c r="AB485" s="57"/>
      <c r="AC485" s="551" t="s">
        <v>758</v>
      </c>
      <c r="AG485" s="64"/>
      <c r="AJ485" s="68"/>
      <c r="AK485" s="68">
        <v>0</v>
      </c>
      <c r="BB485" s="552" t="s">
        <v>1</v>
      </c>
      <c r="BM485" s="64">
        <f>IFERROR(X485*I485/H485,"0")</f>
        <v>148.47727272727272</v>
      </c>
      <c r="BN485" s="64">
        <f>IFERROR(Y485*I485/H485,"0")</f>
        <v>152.27999999999997</v>
      </c>
      <c r="BO485" s="64">
        <f>IFERROR(1/J485*(X485/H485),"0")</f>
        <v>0.25313228438228436</v>
      </c>
      <c r="BP485" s="64">
        <f>IFERROR(1/J485*(Y485/H485),"0")</f>
        <v>0.25961538461538464</v>
      </c>
    </row>
    <row r="486" spans="1:68" ht="16.5" customHeight="1" x14ac:dyDescent="0.25">
      <c r="A486" s="54" t="s">
        <v>756</v>
      </c>
      <c r="B486" s="54" t="s">
        <v>759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92</v>
      </c>
      <c r="L486" s="32"/>
      <c r="M486" s="33" t="s">
        <v>101</v>
      </c>
      <c r="N486" s="33"/>
      <c r="O486" s="32">
        <v>70</v>
      </c>
      <c r="P486" s="1019" t="s">
        <v>760</v>
      </c>
      <c r="Q486" s="676"/>
      <c r="R486" s="676"/>
      <c r="S486" s="676"/>
      <c r="T486" s="677"/>
      <c r="U486" s="34"/>
      <c r="V486" s="34"/>
      <c r="W486" s="35" t="s">
        <v>68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761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762</v>
      </c>
      <c r="B487" s="54" t="s">
        <v>763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66</v>
      </c>
      <c r="L487" s="32"/>
      <c r="M487" s="33" t="s">
        <v>101</v>
      </c>
      <c r="N487" s="33"/>
      <c r="O487" s="32">
        <v>70</v>
      </c>
      <c r="P487" s="930" t="s">
        <v>764</v>
      </c>
      <c r="Q487" s="676"/>
      <c r="R487" s="676"/>
      <c r="S487" s="676"/>
      <c r="T487" s="677"/>
      <c r="U487" s="34"/>
      <c r="V487" s="34"/>
      <c r="W487" s="35" t="s">
        <v>68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761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765</v>
      </c>
      <c r="B488" s="54" t="s">
        <v>766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100</v>
      </c>
      <c r="L488" s="32"/>
      <c r="M488" s="33" t="s">
        <v>93</v>
      </c>
      <c r="N488" s="33"/>
      <c r="O488" s="32">
        <v>70</v>
      </c>
      <c r="P488" s="970" t="s">
        <v>767</v>
      </c>
      <c r="Q488" s="676"/>
      <c r="R488" s="676"/>
      <c r="S488" s="676"/>
      <c r="T488" s="677"/>
      <c r="U488" s="34"/>
      <c r="V488" s="34"/>
      <c r="W488" s="35" t="s">
        <v>68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761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79</v>
      </c>
      <c r="Q489" s="688"/>
      <c r="R489" s="688"/>
      <c r="S489" s="688"/>
      <c r="T489" s="688"/>
      <c r="U489" s="688"/>
      <c r="V489" s="689"/>
      <c r="W489" s="37" t="s">
        <v>80</v>
      </c>
      <c r="X489" s="671">
        <f>IFERROR(X485/H485,"0")+IFERROR(X486/H486,"0")+IFERROR(X487/H487,"0")+IFERROR(X488/H488,"0")</f>
        <v>26.325757575757574</v>
      </c>
      <c r="Y489" s="671">
        <f>IFERROR(Y485/H485,"0")+IFERROR(Y486/H486,"0")+IFERROR(Y487/H487,"0")+IFERROR(Y488/H488,"0")</f>
        <v>27</v>
      </c>
      <c r="Z489" s="671">
        <f>IFERROR(IF(Z485="",0,Z485),"0")+IFERROR(IF(Z486="",0,Z486),"0")+IFERROR(IF(Z487="",0,Z487),"0")+IFERROR(IF(Z488="",0,Z488),"0")</f>
        <v>0.32291999999999998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79</v>
      </c>
      <c r="Q490" s="688"/>
      <c r="R490" s="688"/>
      <c r="S490" s="688"/>
      <c r="T490" s="688"/>
      <c r="U490" s="688"/>
      <c r="V490" s="689"/>
      <c r="W490" s="37" t="s">
        <v>68</v>
      </c>
      <c r="X490" s="671">
        <f>IFERROR(SUM(X485:X488),"0")</f>
        <v>139</v>
      </c>
      <c r="Y490" s="671">
        <f>IFERROR(SUM(Y485:Y488),"0")</f>
        <v>142.56</v>
      </c>
      <c r="Z490" s="37"/>
      <c r="AA490" s="672"/>
      <c r="AB490" s="672"/>
      <c r="AC490" s="672"/>
    </row>
    <row r="491" spans="1:68" ht="14.25" customHeight="1" x14ac:dyDescent="0.25">
      <c r="A491" s="686" t="s">
        <v>141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768</v>
      </c>
      <c r="B492" s="54" t="s">
        <v>769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92</v>
      </c>
      <c r="L492" s="32"/>
      <c r="M492" s="33" t="s">
        <v>93</v>
      </c>
      <c r="N492" s="33"/>
      <c r="O492" s="32">
        <v>70</v>
      </c>
      <c r="P492" s="787" t="s">
        <v>770</v>
      </c>
      <c r="Q492" s="676"/>
      <c r="R492" s="676"/>
      <c r="S492" s="676"/>
      <c r="T492" s="677"/>
      <c r="U492" s="34"/>
      <c r="V492" s="34"/>
      <c r="W492" s="35" t="s">
        <v>68</v>
      </c>
      <c r="X492" s="669">
        <v>64</v>
      </c>
      <c r="Y492" s="670">
        <f t="shared" ref="Y492:Y503" si="73">IFERROR(IF(X492="",0,CEILING((X492/$H492),1)*$H492),"")</f>
        <v>68.64</v>
      </c>
      <c r="Z492" s="36">
        <f>IFERROR(IF(Y492=0,"",ROUNDUP(Y492/H492,0)*0.01196),"")</f>
        <v>0.15548000000000001</v>
      </c>
      <c r="AA492" s="56"/>
      <c r="AB492" s="57"/>
      <c r="AC492" s="559" t="s">
        <v>771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68.36363636363636</v>
      </c>
      <c r="BN492" s="64">
        <f t="shared" ref="BN492:BN503" si="75">IFERROR(Y492*I492/H492,"0")</f>
        <v>73.319999999999993</v>
      </c>
      <c r="BO492" s="64">
        <f t="shared" ref="BO492:BO503" si="76">IFERROR(1/J492*(X492/H492),"0")</f>
        <v>0.11655011655011656</v>
      </c>
      <c r="BP492" s="64">
        <f t="shared" ref="BP492:BP503" si="77">IFERROR(1/J492*(Y492/H492),"0")</f>
        <v>0.125</v>
      </c>
    </row>
    <row r="493" spans="1:68" ht="27" customHeight="1" x14ac:dyDescent="0.25">
      <c r="A493" s="54" t="s">
        <v>772</v>
      </c>
      <c r="B493" s="54" t="s">
        <v>773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92</v>
      </c>
      <c r="L493" s="32"/>
      <c r="M493" s="33" t="s">
        <v>67</v>
      </c>
      <c r="N493" s="33"/>
      <c r="O493" s="32">
        <v>70</v>
      </c>
      <c r="P493" s="819" t="s">
        <v>774</v>
      </c>
      <c r="Q493" s="676"/>
      <c r="R493" s="676"/>
      <c r="S493" s="676"/>
      <c r="T493" s="677"/>
      <c r="U493" s="34"/>
      <c r="V493" s="34"/>
      <c r="W493" s="35" t="s">
        <v>68</v>
      </c>
      <c r="X493" s="669">
        <v>77</v>
      </c>
      <c r="Y493" s="670">
        <f t="shared" si="73"/>
        <v>79.2</v>
      </c>
      <c r="Z493" s="36">
        <f>IFERROR(IF(Y493=0,"",ROUNDUP(Y493/H493,0)*0.01196),"")</f>
        <v>0.1794</v>
      </c>
      <c r="AA493" s="56"/>
      <c r="AB493" s="57"/>
      <c r="AC493" s="561" t="s">
        <v>775</v>
      </c>
      <c r="AG493" s="64"/>
      <c r="AJ493" s="68"/>
      <c r="AK493" s="68">
        <v>0</v>
      </c>
      <c r="BB493" s="562" t="s">
        <v>1</v>
      </c>
      <c r="BM493" s="64">
        <f t="shared" si="74"/>
        <v>82.249999999999986</v>
      </c>
      <c r="BN493" s="64">
        <f t="shared" si="75"/>
        <v>84.6</v>
      </c>
      <c r="BO493" s="64">
        <f t="shared" si="76"/>
        <v>0.14022435897435898</v>
      </c>
      <c r="BP493" s="64">
        <f t="shared" si="77"/>
        <v>0.14423076923076925</v>
      </c>
    </row>
    <row r="494" spans="1:68" ht="27" customHeight="1" x14ac:dyDescent="0.25">
      <c r="A494" s="54" t="s">
        <v>776</v>
      </c>
      <c r="B494" s="54" t="s">
        <v>777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92</v>
      </c>
      <c r="L494" s="32"/>
      <c r="M494" s="33" t="s">
        <v>67</v>
      </c>
      <c r="N494" s="33"/>
      <c r="O494" s="32">
        <v>70</v>
      </c>
      <c r="P494" s="792" t="s">
        <v>778</v>
      </c>
      <c r="Q494" s="676"/>
      <c r="R494" s="676"/>
      <c r="S494" s="676"/>
      <c r="T494" s="677"/>
      <c r="U494" s="34"/>
      <c r="V494" s="34"/>
      <c r="W494" s="35" t="s">
        <v>68</v>
      </c>
      <c r="X494" s="669">
        <v>90</v>
      </c>
      <c r="Y494" s="670">
        <f t="shared" si="73"/>
        <v>95.04</v>
      </c>
      <c r="Z494" s="36">
        <f>IFERROR(IF(Y494=0,"",ROUNDUP(Y494/H494,0)*0.01196),"")</f>
        <v>0.21528</v>
      </c>
      <c r="AA494" s="56"/>
      <c r="AB494" s="57"/>
      <c r="AC494" s="563" t="s">
        <v>779</v>
      </c>
      <c r="AG494" s="64"/>
      <c r="AJ494" s="68"/>
      <c r="AK494" s="68">
        <v>0</v>
      </c>
      <c r="BB494" s="564" t="s">
        <v>1</v>
      </c>
      <c r="BM494" s="64">
        <f t="shared" si="74"/>
        <v>96.136363636363626</v>
      </c>
      <c r="BN494" s="64">
        <f t="shared" si="75"/>
        <v>101.52000000000001</v>
      </c>
      <c r="BO494" s="64">
        <f t="shared" si="76"/>
        <v>0.16389860139860138</v>
      </c>
      <c r="BP494" s="64">
        <f t="shared" si="77"/>
        <v>0.17307692307692307</v>
      </c>
    </row>
    <row r="495" spans="1:68" ht="27" customHeight="1" x14ac:dyDescent="0.25">
      <c r="A495" s="54" t="s">
        <v>780</v>
      </c>
      <c r="B495" s="54" t="s">
        <v>781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66</v>
      </c>
      <c r="L495" s="32"/>
      <c r="M495" s="33" t="s">
        <v>93</v>
      </c>
      <c r="N495" s="33"/>
      <c r="O495" s="32">
        <v>70</v>
      </c>
      <c r="P495" s="827" t="s">
        <v>782</v>
      </c>
      <c r="Q495" s="676"/>
      <c r="R495" s="676"/>
      <c r="S495" s="676"/>
      <c r="T495" s="677"/>
      <c r="U495" s="34"/>
      <c r="V495" s="34"/>
      <c r="W495" s="35" t="s">
        <v>68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771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783</v>
      </c>
      <c r="B496" s="54" t="s">
        <v>784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100</v>
      </c>
      <c r="L496" s="32"/>
      <c r="M496" s="33" t="s">
        <v>93</v>
      </c>
      <c r="N496" s="33"/>
      <c r="O496" s="32">
        <v>70</v>
      </c>
      <c r="P496" s="857" t="s">
        <v>785</v>
      </c>
      <c r="Q496" s="676"/>
      <c r="R496" s="676"/>
      <c r="S496" s="676"/>
      <c r="T496" s="677"/>
      <c r="U496" s="34"/>
      <c r="V496" s="34"/>
      <c r="W496" s="35" t="s">
        <v>68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771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783</v>
      </c>
      <c r="B497" s="54" t="s">
        <v>786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100</v>
      </c>
      <c r="L497" s="32"/>
      <c r="M497" s="33" t="s">
        <v>93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68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787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783</v>
      </c>
      <c r="B498" s="54" t="s">
        <v>788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100</v>
      </c>
      <c r="L498" s="32"/>
      <c r="M498" s="33" t="s">
        <v>93</v>
      </c>
      <c r="N498" s="33"/>
      <c r="O498" s="32">
        <v>70</v>
      </c>
      <c r="P498" s="798" t="s">
        <v>789</v>
      </c>
      <c r="Q498" s="676"/>
      <c r="R498" s="676"/>
      <c r="S498" s="676"/>
      <c r="T498" s="677"/>
      <c r="U498" s="34"/>
      <c r="V498" s="34"/>
      <c r="W498" s="35" t="s">
        <v>68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771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790</v>
      </c>
      <c r="B499" s="54" t="s">
        <v>791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100</v>
      </c>
      <c r="L499" s="32"/>
      <c r="M499" s="33" t="s">
        <v>67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68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792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790</v>
      </c>
      <c r="B500" s="54" t="s">
        <v>793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100</v>
      </c>
      <c r="L500" s="32"/>
      <c r="M500" s="33" t="s">
        <v>67</v>
      </c>
      <c r="N500" s="33"/>
      <c r="O500" s="32">
        <v>70</v>
      </c>
      <c r="P500" s="920" t="s">
        <v>794</v>
      </c>
      <c r="Q500" s="676"/>
      <c r="R500" s="676"/>
      <c r="S500" s="676"/>
      <c r="T500" s="677"/>
      <c r="U500" s="34"/>
      <c r="V500" s="34"/>
      <c r="W500" s="35" t="s">
        <v>68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775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795</v>
      </c>
      <c r="B501" s="54" t="s">
        <v>796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100</v>
      </c>
      <c r="L501" s="32"/>
      <c r="M501" s="33" t="s">
        <v>67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68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797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795</v>
      </c>
      <c r="B502" s="54" t="s">
        <v>798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100</v>
      </c>
      <c r="L502" s="32"/>
      <c r="M502" s="33" t="s">
        <v>67</v>
      </c>
      <c r="N502" s="33"/>
      <c r="O502" s="32">
        <v>70</v>
      </c>
      <c r="P502" s="750" t="s">
        <v>799</v>
      </c>
      <c r="Q502" s="676"/>
      <c r="R502" s="676"/>
      <c r="S502" s="676"/>
      <c r="T502" s="677"/>
      <c r="U502" s="34"/>
      <c r="V502" s="34"/>
      <c r="W502" s="35" t="s">
        <v>68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779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795</v>
      </c>
      <c r="B503" s="54" t="s">
        <v>800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100</v>
      </c>
      <c r="L503" s="32"/>
      <c r="M503" s="33" t="s">
        <v>67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68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779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79</v>
      </c>
      <c r="Q504" s="688"/>
      <c r="R504" s="688"/>
      <c r="S504" s="688"/>
      <c r="T504" s="688"/>
      <c r="U504" s="688"/>
      <c r="V504" s="689"/>
      <c r="W504" s="37" t="s">
        <v>80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43.75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46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0.55015999999999998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79</v>
      </c>
      <c r="Q505" s="688"/>
      <c r="R505" s="688"/>
      <c r="S505" s="688"/>
      <c r="T505" s="688"/>
      <c r="U505" s="688"/>
      <c r="V505" s="689"/>
      <c r="W505" s="37" t="s">
        <v>68</v>
      </c>
      <c r="X505" s="671">
        <f>IFERROR(SUM(X492:X503),"0")</f>
        <v>231</v>
      </c>
      <c r="Y505" s="671">
        <f>IFERROR(SUM(Y492:Y503),"0")</f>
        <v>242.88</v>
      </c>
      <c r="Z505" s="37"/>
      <c r="AA505" s="672"/>
      <c r="AB505" s="672"/>
      <c r="AC505" s="672"/>
    </row>
    <row r="506" spans="1:68" ht="14.25" customHeight="1" x14ac:dyDescent="0.25">
      <c r="A506" s="686" t="s">
        <v>63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801</v>
      </c>
      <c r="B507" s="54" t="s">
        <v>802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92</v>
      </c>
      <c r="L507" s="32"/>
      <c r="M507" s="33" t="s">
        <v>101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68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803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804</v>
      </c>
      <c r="B508" s="54" t="s">
        <v>805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92</v>
      </c>
      <c r="L508" s="32"/>
      <c r="M508" s="33" t="s">
        <v>67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68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806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807</v>
      </c>
      <c r="B509" s="54" t="s">
        <v>808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66</v>
      </c>
      <c r="L509" s="32"/>
      <c r="M509" s="33" t="s">
        <v>101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68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809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79</v>
      </c>
      <c r="Q510" s="688"/>
      <c r="R510" s="688"/>
      <c r="S510" s="688"/>
      <c r="T510" s="688"/>
      <c r="U510" s="688"/>
      <c r="V510" s="689"/>
      <c r="W510" s="37" t="s">
        <v>80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79</v>
      </c>
      <c r="Q511" s="688"/>
      <c r="R511" s="688"/>
      <c r="S511" s="688"/>
      <c r="T511" s="688"/>
      <c r="U511" s="688"/>
      <c r="V511" s="689"/>
      <c r="W511" s="37" t="s">
        <v>68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167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810</v>
      </c>
      <c r="B513" s="54" t="s">
        <v>811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68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812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813</v>
      </c>
      <c r="B514" s="54" t="s">
        <v>814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92</v>
      </c>
      <c r="L514" s="32"/>
      <c r="M514" s="33" t="s">
        <v>67</v>
      </c>
      <c r="N514" s="33"/>
      <c r="O514" s="32">
        <v>35</v>
      </c>
      <c r="P514" s="868" t="s">
        <v>815</v>
      </c>
      <c r="Q514" s="676"/>
      <c r="R514" s="676"/>
      <c r="S514" s="676"/>
      <c r="T514" s="677"/>
      <c r="U514" s="34"/>
      <c r="V514" s="34"/>
      <c r="W514" s="35" t="s">
        <v>68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812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79</v>
      </c>
      <c r="Q515" s="688"/>
      <c r="R515" s="688"/>
      <c r="S515" s="688"/>
      <c r="T515" s="688"/>
      <c r="U515" s="688"/>
      <c r="V515" s="689"/>
      <c r="W515" s="37" t="s">
        <v>80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79</v>
      </c>
      <c r="Q516" s="688"/>
      <c r="R516" s="688"/>
      <c r="S516" s="688"/>
      <c r="T516" s="688"/>
      <c r="U516" s="688"/>
      <c r="V516" s="689"/>
      <c r="W516" s="37" t="s">
        <v>68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816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816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89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817</v>
      </c>
      <c r="B520" s="54" t="s">
        <v>818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92</v>
      </c>
      <c r="L520" s="32"/>
      <c r="M520" s="33" t="s">
        <v>101</v>
      </c>
      <c r="N520" s="33"/>
      <c r="O520" s="32">
        <v>55</v>
      </c>
      <c r="P520" s="698" t="s">
        <v>819</v>
      </c>
      <c r="Q520" s="676"/>
      <c r="R520" s="676"/>
      <c r="S520" s="676"/>
      <c r="T520" s="677"/>
      <c r="U520" s="34"/>
      <c r="V520" s="34"/>
      <c r="W520" s="35" t="s">
        <v>68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820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821</v>
      </c>
      <c r="B521" s="54" t="s">
        <v>822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92</v>
      </c>
      <c r="L521" s="32"/>
      <c r="M521" s="33" t="s">
        <v>93</v>
      </c>
      <c r="N521" s="33"/>
      <c r="O521" s="32">
        <v>50</v>
      </c>
      <c r="P521" s="736" t="s">
        <v>823</v>
      </c>
      <c r="Q521" s="676"/>
      <c r="R521" s="676"/>
      <c r="S521" s="676"/>
      <c r="T521" s="677"/>
      <c r="U521" s="34"/>
      <c r="V521" s="34"/>
      <c r="W521" s="35" t="s">
        <v>68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824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825</v>
      </c>
      <c r="B522" s="54" t="s">
        <v>826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92</v>
      </c>
      <c r="L522" s="32"/>
      <c r="M522" s="33" t="s">
        <v>93</v>
      </c>
      <c r="N522" s="33"/>
      <c r="O522" s="32">
        <v>50</v>
      </c>
      <c r="P522" s="746" t="s">
        <v>827</v>
      </c>
      <c r="Q522" s="676"/>
      <c r="R522" s="676"/>
      <c r="S522" s="676"/>
      <c r="T522" s="677"/>
      <c r="U522" s="34"/>
      <c r="V522" s="34"/>
      <c r="W522" s="35" t="s">
        <v>68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828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829</v>
      </c>
      <c r="B523" s="54" t="s">
        <v>830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92</v>
      </c>
      <c r="L523" s="32"/>
      <c r="M523" s="33" t="s">
        <v>93</v>
      </c>
      <c r="N523" s="33"/>
      <c r="O523" s="32">
        <v>55</v>
      </c>
      <c r="P523" s="797" t="s">
        <v>831</v>
      </c>
      <c r="Q523" s="676"/>
      <c r="R523" s="676"/>
      <c r="S523" s="676"/>
      <c r="T523" s="677"/>
      <c r="U523" s="34"/>
      <c r="V523" s="34"/>
      <c r="W523" s="35" t="s">
        <v>68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832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833</v>
      </c>
      <c r="B524" s="54" t="s">
        <v>834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100</v>
      </c>
      <c r="L524" s="32"/>
      <c r="M524" s="33" t="s">
        <v>93</v>
      </c>
      <c r="N524" s="33"/>
      <c r="O524" s="32">
        <v>50</v>
      </c>
      <c r="P524" s="831" t="s">
        <v>835</v>
      </c>
      <c r="Q524" s="676"/>
      <c r="R524" s="676"/>
      <c r="S524" s="676"/>
      <c r="T524" s="677"/>
      <c r="U524" s="34"/>
      <c r="V524" s="34"/>
      <c r="W524" s="35" t="s">
        <v>68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828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100</v>
      </c>
      <c r="L525" s="32"/>
      <c r="M525" s="33" t="s">
        <v>93</v>
      </c>
      <c r="N525" s="33"/>
      <c r="O525" s="32">
        <v>55</v>
      </c>
      <c r="P525" s="957" t="s">
        <v>838</v>
      </c>
      <c r="Q525" s="676"/>
      <c r="R525" s="676"/>
      <c r="S525" s="676"/>
      <c r="T525" s="677"/>
      <c r="U525" s="34"/>
      <c r="V525" s="34"/>
      <c r="W525" s="35" t="s">
        <v>68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832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79</v>
      </c>
      <c r="Q526" s="688"/>
      <c r="R526" s="688"/>
      <c r="S526" s="688"/>
      <c r="T526" s="688"/>
      <c r="U526" s="688"/>
      <c r="V526" s="689"/>
      <c r="W526" s="37" t="s">
        <v>80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79</v>
      </c>
      <c r="Q527" s="688"/>
      <c r="R527" s="688"/>
      <c r="S527" s="688"/>
      <c r="T527" s="688"/>
      <c r="U527" s="688"/>
      <c r="V527" s="689"/>
      <c r="W527" s="37" t="s">
        <v>68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130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839</v>
      </c>
      <c r="B529" s="54" t="s">
        <v>840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92</v>
      </c>
      <c r="L529" s="32"/>
      <c r="M529" s="33" t="s">
        <v>101</v>
      </c>
      <c r="N529" s="33"/>
      <c r="O529" s="32">
        <v>50</v>
      </c>
      <c r="P529" s="821" t="s">
        <v>841</v>
      </c>
      <c r="Q529" s="676"/>
      <c r="R529" s="676"/>
      <c r="S529" s="676"/>
      <c r="T529" s="677"/>
      <c r="U529" s="34"/>
      <c r="V529" s="34"/>
      <c r="W529" s="35" t="s">
        <v>68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842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843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92</v>
      </c>
      <c r="L530" s="32"/>
      <c r="M530" s="33" t="s">
        <v>93</v>
      </c>
      <c r="N530" s="33"/>
      <c r="O530" s="32">
        <v>50</v>
      </c>
      <c r="P530" s="932" t="s">
        <v>844</v>
      </c>
      <c r="Q530" s="676"/>
      <c r="R530" s="676"/>
      <c r="S530" s="676"/>
      <c r="T530" s="677"/>
      <c r="U530" s="34"/>
      <c r="V530" s="34"/>
      <c r="W530" s="35" t="s">
        <v>68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845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846</v>
      </c>
      <c r="B531" s="54" t="s">
        <v>847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92</v>
      </c>
      <c r="L531" s="32"/>
      <c r="M531" s="33" t="s">
        <v>93</v>
      </c>
      <c r="N531" s="33"/>
      <c r="O531" s="32">
        <v>50</v>
      </c>
      <c r="P531" s="709" t="s">
        <v>848</v>
      </c>
      <c r="Q531" s="676"/>
      <c r="R531" s="676"/>
      <c r="S531" s="676"/>
      <c r="T531" s="677"/>
      <c r="U531" s="34"/>
      <c r="V531" s="34"/>
      <c r="W531" s="35" t="s">
        <v>68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842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849</v>
      </c>
      <c r="B532" s="54" t="s">
        <v>850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92</v>
      </c>
      <c r="L532" s="32"/>
      <c r="M532" s="33" t="s">
        <v>93</v>
      </c>
      <c r="N532" s="33"/>
      <c r="O532" s="32">
        <v>50</v>
      </c>
      <c r="P532" s="913" t="s">
        <v>851</v>
      </c>
      <c r="Q532" s="676"/>
      <c r="R532" s="676"/>
      <c r="S532" s="676"/>
      <c r="T532" s="677"/>
      <c r="U532" s="34"/>
      <c r="V532" s="34"/>
      <c r="W532" s="35" t="s">
        <v>68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852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853</v>
      </c>
      <c r="B533" s="54" t="s">
        <v>854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100</v>
      </c>
      <c r="L533" s="32"/>
      <c r="M533" s="33" t="s">
        <v>93</v>
      </c>
      <c r="N533" s="33"/>
      <c r="O533" s="32">
        <v>50</v>
      </c>
      <c r="P533" s="903" t="s">
        <v>855</v>
      </c>
      <c r="Q533" s="676"/>
      <c r="R533" s="676"/>
      <c r="S533" s="676"/>
      <c r="T533" s="677"/>
      <c r="U533" s="34"/>
      <c r="V533" s="34"/>
      <c r="W533" s="35" t="s">
        <v>68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852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79</v>
      </c>
      <c r="Q534" s="688"/>
      <c r="R534" s="688"/>
      <c r="S534" s="688"/>
      <c r="T534" s="688"/>
      <c r="U534" s="688"/>
      <c r="V534" s="689"/>
      <c r="W534" s="37" t="s">
        <v>80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79</v>
      </c>
      <c r="Q535" s="688"/>
      <c r="R535" s="688"/>
      <c r="S535" s="688"/>
      <c r="T535" s="688"/>
      <c r="U535" s="688"/>
      <c r="V535" s="689"/>
      <c r="W535" s="37" t="s">
        <v>68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141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856</v>
      </c>
      <c r="B537" s="54" t="s">
        <v>857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100</v>
      </c>
      <c r="L537" s="32"/>
      <c r="M537" s="33" t="s">
        <v>67</v>
      </c>
      <c r="N537" s="33"/>
      <c r="O537" s="32">
        <v>40</v>
      </c>
      <c r="P537" s="767" t="s">
        <v>858</v>
      </c>
      <c r="Q537" s="676"/>
      <c r="R537" s="676"/>
      <c r="S537" s="676"/>
      <c r="T537" s="677"/>
      <c r="U537" s="34"/>
      <c r="V537" s="34"/>
      <c r="W537" s="35" t="s">
        <v>68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859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860</v>
      </c>
      <c r="B538" s="54" t="s">
        <v>861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100</v>
      </c>
      <c r="L538" s="32"/>
      <c r="M538" s="33" t="s">
        <v>67</v>
      </c>
      <c r="N538" s="33"/>
      <c r="O538" s="32">
        <v>40</v>
      </c>
      <c r="P538" s="895" t="s">
        <v>862</v>
      </c>
      <c r="Q538" s="676"/>
      <c r="R538" s="676"/>
      <c r="S538" s="676"/>
      <c r="T538" s="677"/>
      <c r="U538" s="34"/>
      <c r="V538" s="34"/>
      <c r="W538" s="35" t="s">
        <v>68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863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864</v>
      </c>
      <c r="B539" s="54" t="s">
        <v>865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100</v>
      </c>
      <c r="L539" s="32"/>
      <c r="M539" s="33" t="s">
        <v>67</v>
      </c>
      <c r="N539" s="33"/>
      <c r="O539" s="32">
        <v>45</v>
      </c>
      <c r="P539" s="753" t="s">
        <v>866</v>
      </c>
      <c r="Q539" s="676"/>
      <c r="R539" s="676"/>
      <c r="S539" s="676"/>
      <c r="T539" s="677"/>
      <c r="U539" s="34"/>
      <c r="V539" s="34"/>
      <c r="W539" s="35" t="s">
        <v>68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867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100</v>
      </c>
      <c r="L540" s="32"/>
      <c r="M540" s="33" t="s">
        <v>67</v>
      </c>
      <c r="N540" s="33"/>
      <c r="O540" s="32">
        <v>45</v>
      </c>
      <c r="P540" s="899" t="s">
        <v>870</v>
      </c>
      <c r="Q540" s="676"/>
      <c r="R540" s="676"/>
      <c r="S540" s="676"/>
      <c r="T540" s="677"/>
      <c r="U540" s="34"/>
      <c r="V540" s="34"/>
      <c r="W540" s="35" t="s">
        <v>68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871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872</v>
      </c>
      <c r="B541" s="54" t="s">
        <v>873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100</v>
      </c>
      <c r="L541" s="32"/>
      <c r="M541" s="33" t="s">
        <v>67</v>
      </c>
      <c r="N541" s="33"/>
      <c r="O541" s="32">
        <v>45</v>
      </c>
      <c r="P541" s="940" t="s">
        <v>874</v>
      </c>
      <c r="Q541" s="676"/>
      <c r="R541" s="676"/>
      <c r="S541" s="676"/>
      <c r="T541" s="677"/>
      <c r="U541" s="34"/>
      <c r="V541" s="34"/>
      <c r="W541" s="35" t="s">
        <v>68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875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876</v>
      </c>
      <c r="B542" s="54" t="s">
        <v>877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144</v>
      </c>
      <c r="L542" s="32"/>
      <c r="M542" s="33" t="s">
        <v>67</v>
      </c>
      <c r="N542" s="33"/>
      <c r="O542" s="32">
        <v>40</v>
      </c>
      <c r="P542" s="764" t="s">
        <v>878</v>
      </c>
      <c r="Q542" s="676"/>
      <c r="R542" s="676"/>
      <c r="S542" s="676"/>
      <c r="T542" s="677"/>
      <c r="U542" s="34"/>
      <c r="V542" s="34"/>
      <c r="W542" s="35" t="s">
        <v>68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859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879</v>
      </c>
      <c r="B543" s="54" t="s">
        <v>880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144</v>
      </c>
      <c r="L543" s="32"/>
      <c r="M543" s="33" t="s">
        <v>67</v>
      </c>
      <c r="N543" s="33"/>
      <c r="O543" s="32">
        <v>40</v>
      </c>
      <c r="P543" s="872" t="s">
        <v>881</v>
      </c>
      <c r="Q543" s="676"/>
      <c r="R543" s="676"/>
      <c r="S543" s="676"/>
      <c r="T543" s="677"/>
      <c r="U543" s="34"/>
      <c r="V543" s="34"/>
      <c r="W543" s="35" t="s">
        <v>68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863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79</v>
      </c>
      <c r="Q544" s="688"/>
      <c r="R544" s="688"/>
      <c r="S544" s="688"/>
      <c r="T544" s="688"/>
      <c r="U544" s="688"/>
      <c r="V544" s="689"/>
      <c r="W544" s="37" t="s">
        <v>80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79</v>
      </c>
      <c r="Q545" s="688"/>
      <c r="R545" s="688"/>
      <c r="S545" s="688"/>
      <c r="T545" s="688"/>
      <c r="U545" s="688"/>
      <c r="V545" s="689"/>
      <c r="W545" s="37" t="s">
        <v>68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63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882</v>
      </c>
      <c r="B547" s="54" t="s">
        <v>883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92</v>
      </c>
      <c r="L547" s="32"/>
      <c r="M547" s="33" t="s">
        <v>101</v>
      </c>
      <c r="N547" s="33"/>
      <c r="O547" s="32">
        <v>40</v>
      </c>
      <c r="P547" s="985" t="s">
        <v>884</v>
      </c>
      <c r="Q547" s="676"/>
      <c r="R547" s="676"/>
      <c r="S547" s="676"/>
      <c r="T547" s="677"/>
      <c r="U547" s="34"/>
      <c r="V547" s="34"/>
      <c r="W547" s="35" t="s">
        <v>68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885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882</v>
      </c>
      <c r="B548" s="54" t="s">
        <v>886</v>
      </c>
      <c r="C548" s="31">
        <v>4301052046</v>
      </c>
      <c r="D548" s="673">
        <v>4640242180533</v>
      </c>
      <c r="E548" s="674"/>
      <c r="F548" s="668">
        <v>1.5</v>
      </c>
      <c r="G548" s="32">
        <v>6</v>
      </c>
      <c r="H548" s="668">
        <v>9</v>
      </c>
      <c r="I548" s="668">
        <v>9.5190000000000001</v>
      </c>
      <c r="J548" s="32">
        <v>64</v>
      </c>
      <c r="K548" s="32" t="s">
        <v>92</v>
      </c>
      <c r="L548" s="32"/>
      <c r="M548" s="33" t="s">
        <v>126</v>
      </c>
      <c r="N548" s="33"/>
      <c r="O548" s="32">
        <v>45</v>
      </c>
      <c r="P548" s="796" t="s">
        <v>887</v>
      </c>
      <c r="Q548" s="676"/>
      <c r="R548" s="676"/>
      <c r="S548" s="676"/>
      <c r="T548" s="677"/>
      <c r="U548" s="34"/>
      <c r="V548" s="34"/>
      <c r="W548" s="35" t="s">
        <v>68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885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882</v>
      </c>
      <c r="B549" s="54" t="s">
        <v>888</v>
      </c>
      <c r="C549" s="31">
        <v>4301051887</v>
      </c>
      <c r="D549" s="673">
        <v>4640242180533</v>
      </c>
      <c r="E549" s="674"/>
      <c r="F549" s="668">
        <v>1.3</v>
      </c>
      <c r="G549" s="32">
        <v>6</v>
      </c>
      <c r="H549" s="668">
        <v>7.8</v>
      </c>
      <c r="I549" s="668">
        <v>8.3190000000000008</v>
      </c>
      <c r="J549" s="32">
        <v>64</v>
      </c>
      <c r="K549" s="32" t="s">
        <v>92</v>
      </c>
      <c r="L549" s="32"/>
      <c r="M549" s="33" t="s">
        <v>101</v>
      </c>
      <c r="N549" s="33"/>
      <c r="O549" s="32">
        <v>45</v>
      </c>
      <c r="P549" s="705" t="s">
        <v>887</v>
      </c>
      <c r="Q549" s="676"/>
      <c r="R549" s="676"/>
      <c r="S549" s="676"/>
      <c r="T549" s="677"/>
      <c r="U549" s="34"/>
      <c r="V549" s="34"/>
      <c r="W549" s="35" t="s">
        <v>68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885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889</v>
      </c>
      <c r="B550" s="54" t="s">
        <v>890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92</v>
      </c>
      <c r="L550" s="32"/>
      <c r="M550" s="33" t="s">
        <v>101</v>
      </c>
      <c r="N550" s="33"/>
      <c r="O550" s="32">
        <v>45</v>
      </c>
      <c r="P550" s="743" t="s">
        <v>891</v>
      </c>
      <c r="Q550" s="676"/>
      <c r="R550" s="676"/>
      <c r="S550" s="676"/>
      <c r="T550" s="677"/>
      <c r="U550" s="34"/>
      <c r="V550" s="34"/>
      <c r="W550" s="35" t="s">
        <v>68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892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893</v>
      </c>
      <c r="B551" s="54" t="s">
        <v>894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66</v>
      </c>
      <c r="L551" s="32"/>
      <c r="M551" s="33" t="s">
        <v>126</v>
      </c>
      <c r="N551" s="33"/>
      <c r="O551" s="32">
        <v>45</v>
      </c>
      <c r="P551" s="968" t="s">
        <v>895</v>
      </c>
      <c r="Q551" s="676"/>
      <c r="R551" s="676"/>
      <c r="S551" s="676"/>
      <c r="T551" s="677"/>
      <c r="U551" s="34"/>
      <c r="V551" s="34"/>
      <c r="W551" s="35" t="s">
        <v>68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885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896</v>
      </c>
      <c r="B552" s="54" t="s">
        <v>897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66</v>
      </c>
      <c r="L552" s="32"/>
      <c r="M552" s="33" t="s">
        <v>126</v>
      </c>
      <c r="N552" s="33"/>
      <c r="O552" s="32">
        <v>45</v>
      </c>
      <c r="P552" s="726" t="s">
        <v>898</v>
      </c>
      <c r="Q552" s="676"/>
      <c r="R552" s="676"/>
      <c r="S552" s="676"/>
      <c r="T552" s="677"/>
      <c r="U552" s="34"/>
      <c r="V552" s="34"/>
      <c r="W552" s="35" t="s">
        <v>68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892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79</v>
      </c>
      <c r="Q553" s="688"/>
      <c r="R553" s="688"/>
      <c r="S553" s="688"/>
      <c r="T553" s="688"/>
      <c r="U553" s="688"/>
      <c r="V553" s="689"/>
      <c r="W553" s="37" t="s">
        <v>80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79</v>
      </c>
      <c r="Q554" s="688"/>
      <c r="R554" s="688"/>
      <c r="S554" s="688"/>
      <c r="T554" s="688"/>
      <c r="U554" s="688"/>
      <c r="V554" s="689"/>
      <c r="W554" s="37" t="s">
        <v>68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167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899</v>
      </c>
      <c r="B556" s="54" t="s">
        <v>900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92</v>
      </c>
      <c r="L556" s="32"/>
      <c r="M556" s="33" t="s">
        <v>67</v>
      </c>
      <c r="N556" s="33"/>
      <c r="O556" s="32">
        <v>40</v>
      </c>
      <c r="P556" s="790" t="s">
        <v>901</v>
      </c>
      <c r="Q556" s="676"/>
      <c r="R556" s="676"/>
      <c r="S556" s="676"/>
      <c r="T556" s="677"/>
      <c r="U556" s="34"/>
      <c r="V556" s="34"/>
      <c r="W556" s="35" t="s">
        <v>68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902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899</v>
      </c>
      <c r="B557" s="54" t="s">
        <v>903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92</v>
      </c>
      <c r="L557" s="32"/>
      <c r="M557" s="33" t="s">
        <v>126</v>
      </c>
      <c r="N557" s="33"/>
      <c r="O557" s="32">
        <v>40</v>
      </c>
      <c r="P557" s="975" t="s">
        <v>904</v>
      </c>
      <c r="Q557" s="676"/>
      <c r="R557" s="676"/>
      <c r="S557" s="676"/>
      <c r="T557" s="677"/>
      <c r="U557" s="34"/>
      <c r="V557" s="34"/>
      <c r="W557" s="35" t="s">
        <v>68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902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899</v>
      </c>
      <c r="B558" s="54" t="s">
        <v>905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92</v>
      </c>
      <c r="L558" s="32"/>
      <c r="M558" s="33" t="s">
        <v>101</v>
      </c>
      <c r="N558" s="33"/>
      <c r="O558" s="32">
        <v>40</v>
      </c>
      <c r="P558" s="877" t="s">
        <v>906</v>
      </c>
      <c r="Q558" s="676"/>
      <c r="R558" s="676"/>
      <c r="S558" s="676"/>
      <c r="T558" s="677"/>
      <c r="U558" s="34"/>
      <c r="V558" s="34"/>
      <c r="W558" s="35" t="s">
        <v>68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902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907</v>
      </c>
      <c r="B559" s="54" t="s">
        <v>908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92</v>
      </c>
      <c r="L559" s="32"/>
      <c r="M559" s="33" t="s">
        <v>67</v>
      </c>
      <c r="N559" s="33"/>
      <c r="O559" s="32">
        <v>40</v>
      </c>
      <c r="P559" s="915" t="s">
        <v>909</v>
      </c>
      <c r="Q559" s="676"/>
      <c r="R559" s="676"/>
      <c r="S559" s="676"/>
      <c r="T559" s="677"/>
      <c r="U559" s="34"/>
      <c r="V559" s="34"/>
      <c r="W559" s="35" t="s">
        <v>68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910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907</v>
      </c>
      <c r="B560" s="54" t="s">
        <v>911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92</v>
      </c>
      <c r="L560" s="32"/>
      <c r="M560" s="33" t="s">
        <v>126</v>
      </c>
      <c r="N560" s="33"/>
      <c r="O560" s="32">
        <v>40</v>
      </c>
      <c r="P560" s="978" t="s">
        <v>912</v>
      </c>
      <c r="Q560" s="676"/>
      <c r="R560" s="676"/>
      <c r="S560" s="676"/>
      <c r="T560" s="677"/>
      <c r="U560" s="34"/>
      <c r="V560" s="34"/>
      <c r="W560" s="35" t="s">
        <v>68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910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907</v>
      </c>
      <c r="B561" s="54" t="s">
        <v>913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92</v>
      </c>
      <c r="L561" s="32"/>
      <c r="M561" s="33" t="s">
        <v>101</v>
      </c>
      <c r="N561" s="33"/>
      <c r="O561" s="32">
        <v>40</v>
      </c>
      <c r="P561" s="918" t="s">
        <v>914</v>
      </c>
      <c r="Q561" s="676"/>
      <c r="R561" s="676"/>
      <c r="S561" s="676"/>
      <c r="T561" s="677"/>
      <c r="U561" s="34"/>
      <c r="V561" s="34"/>
      <c r="W561" s="35" t="s">
        <v>68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910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79</v>
      </c>
      <c r="Q562" s="688"/>
      <c r="R562" s="688"/>
      <c r="S562" s="688"/>
      <c r="T562" s="688"/>
      <c r="U562" s="688"/>
      <c r="V562" s="689"/>
      <c r="W562" s="37" t="s">
        <v>80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79</v>
      </c>
      <c r="Q563" s="688"/>
      <c r="R563" s="688"/>
      <c r="S563" s="688"/>
      <c r="T563" s="688"/>
      <c r="U563" s="688"/>
      <c r="V563" s="689"/>
      <c r="W563" s="37" t="s">
        <v>68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915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89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916</v>
      </c>
      <c r="B566" s="54" t="s">
        <v>917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92</v>
      </c>
      <c r="L566" s="32"/>
      <c r="M566" s="33" t="s">
        <v>93</v>
      </c>
      <c r="N566" s="33"/>
      <c r="O566" s="32">
        <v>55</v>
      </c>
      <c r="P566" s="910" t="s">
        <v>918</v>
      </c>
      <c r="Q566" s="676"/>
      <c r="R566" s="676"/>
      <c r="S566" s="676"/>
      <c r="T566" s="677"/>
      <c r="U566" s="34"/>
      <c r="V566" s="34"/>
      <c r="W566" s="35" t="s">
        <v>68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919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920</v>
      </c>
      <c r="B567" s="54" t="s">
        <v>921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92</v>
      </c>
      <c r="L567" s="32"/>
      <c r="M567" s="33" t="s">
        <v>93</v>
      </c>
      <c r="N567" s="33"/>
      <c r="O567" s="32">
        <v>55</v>
      </c>
      <c r="P567" s="950" t="s">
        <v>922</v>
      </c>
      <c r="Q567" s="676"/>
      <c r="R567" s="676"/>
      <c r="S567" s="676"/>
      <c r="T567" s="677"/>
      <c r="U567" s="34"/>
      <c r="V567" s="34"/>
      <c r="W567" s="35" t="s">
        <v>68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923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79</v>
      </c>
      <c r="Q568" s="688"/>
      <c r="R568" s="688"/>
      <c r="S568" s="688"/>
      <c r="T568" s="688"/>
      <c r="U568" s="688"/>
      <c r="V568" s="689"/>
      <c r="W568" s="37" t="s">
        <v>80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79</v>
      </c>
      <c r="Q569" s="688"/>
      <c r="R569" s="688"/>
      <c r="S569" s="688"/>
      <c r="T569" s="688"/>
      <c r="U569" s="688"/>
      <c r="V569" s="689"/>
      <c r="W569" s="37" t="s">
        <v>68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130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924</v>
      </c>
      <c r="B571" s="54" t="s">
        <v>925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765" t="s">
        <v>926</v>
      </c>
      <c r="Q571" s="676"/>
      <c r="R571" s="676"/>
      <c r="S571" s="676"/>
      <c r="T571" s="677"/>
      <c r="U571" s="34"/>
      <c r="V571" s="34"/>
      <c r="W571" s="35" t="s">
        <v>68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927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79</v>
      </c>
      <c r="Q572" s="688"/>
      <c r="R572" s="688"/>
      <c r="S572" s="688"/>
      <c r="T572" s="688"/>
      <c r="U572" s="688"/>
      <c r="V572" s="689"/>
      <c r="W572" s="37" t="s">
        <v>80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79</v>
      </c>
      <c r="Q573" s="688"/>
      <c r="R573" s="688"/>
      <c r="S573" s="688"/>
      <c r="T573" s="688"/>
      <c r="U573" s="688"/>
      <c r="V573" s="689"/>
      <c r="W573" s="37" t="s">
        <v>68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141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928</v>
      </c>
      <c r="B575" s="54" t="s">
        <v>929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100</v>
      </c>
      <c r="L575" s="32"/>
      <c r="M575" s="33" t="s">
        <v>67</v>
      </c>
      <c r="N575" s="33"/>
      <c r="O575" s="32">
        <v>40</v>
      </c>
      <c r="P575" s="983" t="s">
        <v>930</v>
      </c>
      <c r="Q575" s="676"/>
      <c r="R575" s="676"/>
      <c r="S575" s="676"/>
      <c r="T575" s="677"/>
      <c r="U575" s="34"/>
      <c r="V575" s="34"/>
      <c r="W575" s="35" t="s">
        <v>68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931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79</v>
      </c>
      <c r="Q576" s="688"/>
      <c r="R576" s="688"/>
      <c r="S576" s="688"/>
      <c r="T576" s="688"/>
      <c r="U576" s="688"/>
      <c r="V576" s="689"/>
      <c r="W576" s="37" t="s">
        <v>80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79</v>
      </c>
      <c r="Q577" s="688"/>
      <c r="R577" s="688"/>
      <c r="S577" s="688"/>
      <c r="T577" s="688"/>
      <c r="U577" s="688"/>
      <c r="V577" s="689"/>
      <c r="W577" s="37" t="s">
        <v>68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932</v>
      </c>
      <c r="Q578" s="775"/>
      <c r="R578" s="775"/>
      <c r="S578" s="775"/>
      <c r="T578" s="775"/>
      <c r="U578" s="775"/>
      <c r="V578" s="776"/>
      <c r="W578" s="37" t="s">
        <v>68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2052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2133.66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933</v>
      </c>
      <c r="Q579" s="775"/>
      <c r="R579" s="775"/>
      <c r="S579" s="775"/>
      <c r="T579" s="775"/>
      <c r="U579" s="775"/>
      <c r="V579" s="776"/>
      <c r="W579" s="37" t="s">
        <v>68</v>
      </c>
      <c r="X579" s="671">
        <f>IFERROR(SUM(BM22:BM575),"0")</f>
        <v>2178.4168567103393</v>
      </c>
      <c r="Y579" s="671">
        <f>IFERROR(SUM(BN22:BN575),"0")</f>
        <v>2264.7150000000001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934</v>
      </c>
      <c r="Q580" s="775"/>
      <c r="R580" s="775"/>
      <c r="S580" s="775"/>
      <c r="T580" s="775"/>
      <c r="U580" s="775"/>
      <c r="V580" s="776"/>
      <c r="W580" s="37" t="s">
        <v>935</v>
      </c>
      <c r="X580" s="38">
        <f>ROUNDUP(SUM(BO22:BO575),0)</f>
        <v>4</v>
      </c>
      <c r="Y580" s="38">
        <f>ROUNDUP(SUM(BP22:BP575),0)</f>
        <v>4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936</v>
      </c>
      <c r="Q581" s="775"/>
      <c r="R581" s="775"/>
      <c r="S581" s="775"/>
      <c r="T581" s="775"/>
      <c r="U581" s="775"/>
      <c r="V581" s="776"/>
      <c r="W581" s="37" t="s">
        <v>68</v>
      </c>
      <c r="X581" s="671">
        <f>GrossWeightTotal+PalletQtyTotal*25</f>
        <v>2278.4168567103393</v>
      </c>
      <c r="Y581" s="671">
        <f>GrossWeightTotalR+PalletQtyTotalR*25</f>
        <v>2364.7150000000001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937</v>
      </c>
      <c r="Q582" s="775"/>
      <c r="R582" s="775"/>
      <c r="S582" s="775"/>
      <c r="T582" s="775"/>
      <c r="U582" s="775"/>
      <c r="V582" s="776"/>
      <c r="W582" s="37" t="s">
        <v>935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346.72079265987315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359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938</v>
      </c>
      <c r="Q583" s="775"/>
      <c r="R583" s="775"/>
      <c r="S583" s="775"/>
      <c r="T583" s="775"/>
      <c r="U583" s="775"/>
      <c r="V583" s="776"/>
      <c r="W583" s="39" t="s">
        <v>939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4.4997099999999994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940</v>
      </c>
      <c r="B585" s="666" t="s">
        <v>62</v>
      </c>
      <c r="C585" s="680" t="s">
        <v>87</v>
      </c>
      <c r="D585" s="816"/>
      <c r="E585" s="816"/>
      <c r="F585" s="816"/>
      <c r="G585" s="816"/>
      <c r="H585" s="817"/>
      <c r="I585" s="680" t="s">
        <v>283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560</v>
      </c>
      <c r="W585" s="817"/>
      <c r="X585" s="680" t="s">
        <v>641</v>
      </c>
      <c r="Y585" s="816"/>
      <c r="Z585" s="816"/>
      <c r="AA585" s="817"/>
      <c r="AB585" s="666" t="s">
        <v>716</v>
      </c>
      <c r="AC585" s="680" t="s">
        <v>816</v>
      </c>
      <c r="AD585" s="817"/>
      <c r="AF585" s="667"/>
    </row>
    <row r="586" spans="1:32" ht="14.25" customHeight="1" thickTop="1" x14ac:dyDescent="0.2">
      <c r="A586" s="884" t="s">
        <v>941</v>
      </c>
      <c r="B586" s="680" t="s">
        <v>62</v>
      </c>
      <c r="C586" s="680" t="s">
        <v>88</v>
      </c>
      <c r="D586" s="680" t="s">
        <v>109</v>
      </c>
      <c r="E586" s="680" t="s">
        <v>175</v>
      </c>
      <c r="F586" s="680" t="s">
        <v>206</v>
      </c>
      <c r="G586" s="680" t="s">
        <v>251</v>
      </c>
      <c r="H586" s="680" t="s">
        <v>87</v>
      </c>
      <c r="I586" s="680" t="s">
        <v>284</v>
      </c>
      <c r="J586" s="680" t="s">
        <v>312</v>
      </c>
      <c r="K586" s="680" t="s">
        <v>373</v>
      </c>
      <c r="L586" s="680" t="s">
        <v>398</v>
      </c>
      <c r="M586" s="680" t="s">
        <v>416</v>
      </c>
      <c r="N586" s="667"/>
      <c r="O586" s="680" t="s">
        <v>420</v>
      </c>
      <c r="P586" s="680" t="s">
        <v>429</v>
      </c>
      <c r="Q586" s="680" t="s">
        <v>445</v>
      </c>
      <c r="R586" s="680" t="s">
        <v>455</v>
      </c>
      <c r="S586" s="680" t="s">
        <v>462</v>
      </c>
      <c r="T586" s="680" t="s">
        <v>470</v>
      </c>
      <c r="U586" s="680" t="s">
        <v>547</v>
      </c>
      <c r="V586" s="680" t="s">
        <v>561</v>
      </c>
      <c r="W586" s="680" t="s">
        <v>602</v>
      </c>
      <c r="X586" s="680" t="s">
        <v>642</v>
      </c>
      <c r="Y586" s="680" t="s">
        <v>681</v>
      </c>
      <c r="Z586" s="680" t="s">
        <v>701</v>
      </c>
      <c r="AA586" s="680" t="s">
        <v>709</v>
      </c>
      <c r="AB586" s="680" t="s">
        <v>716</v>
      </c>
      <c r="AC586" s="680" t="s">
        <v>816</v>
      </c>
      <c r="AD586" s="680" t="s">
        <v>915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942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21.6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143.1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89.1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221.7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67.2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101.39999999999999</v>
      </c>
      <c r="U588" s="46">
        <f>IFERROR(Y349*1,"0")+IFERROR(Y353*1,"0")+IFERROR(Y354*1,"0")+IFERROR(Y355*1,"0")</f>
        <v>0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597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10.8</v>
      </c>
      <c r="Y588" s="46">
        <f>IFERROR(Y438*1,"0")+IFERROR(Y439*1,"0")+IFERROR(Y443*1,"0")+IFERROR(Y444*1,"0")+IFERROR(Y445*1,"0")+IFERROR(Y446*1,"0")</f>
        <v>0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881.7600000000001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Y05rpBwkMc1MGpbC3eHFpX7ckxsymoxbizkK6m7uQ8Im4Yk5cI/4OD/uucc1n7Kx3RZKubLF7F+7jSQC7w0qWA==" saltValue="isInAFj7ACUMWWDRcr27w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943</v>
      </c>
      <c r="H1" s="52"/>
    </row>
    <row r="3" spans="2:8" x14ac:dyDescent="0.2">
      <c r="B3" s="47" t="s">
        <v>944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945</v>
      </c>
      <c r="C6" s="47" t="s">
        <v>946</v>
      </c>
      <c r="D6" s="47" t="s">
        <v>947</v>
      </c>
      <c r="E6" s="47"/>
    </row>
    <row r="7" spans="2:8" x14ac:dyDescent="0.2">
      <c r="B7" s="47" t="s">
        <v>948</v>
      </c>
      <c r="C7" s="47" t="s">
        <v>949</v>
      </c>
      <c r="D7" s="47" t="s">
        <v>950</v>
      </c>
      <c r="E7" s="47"/>
    </row>
    <row r="8" spans="2:8" x14ac:dyDescent="0.2">
      <c r="B8" s="47" t="s">
        <v>951</v>
      </c>
      <c r="C8" s="47" t="s">
        <v>952</v>
      </c>
      <c r="D8" s="47" t="s">
        <v>953</v>
      </c>
      <c r="E8" s="47"/>
    </row>
    <row r="9" spans="2:8" x14ac:dyDescent="0.2">
      <c r="B9" s="47" t="s">
        <v>14</v>
      </c>
      <c r="C9" s="47" t="s">
        <v>954</v>
      </c>
      <c r="D9" s="47" t="s">
        <v>955</v>
      </c>
      <c r="E9" s="47"/>
    </row>
    <row r="11" spans="2:8" x14ac:dyDescent="0.2">
      <c r="B11" s="47" t="s">
        <v>956</v>
      </c>
      <c r="C11" s="47" t="s">
        <v>946</v>
      </c>
      <c r="D11" s="47"/>
      <c r="E11" s="47"/>
    </row>
    <row r="13" spans="2:8" x14ac:dyDescent="0.2">
      <c r="B13" s="47" t="s">
        <v>957</v>
      </c>
      <c r="C13" s="47" t="s">
        <v>949</v>
      </c>
      <c r="D13" s="47"/>
      <c r="E13" s="47"/>
    </row>
    <row r="15" spans="2:8" x14ac:dyDescent="0.2">
      <c r="B15" s="47" t="s">
        <v>958</v>
      </c>
      <c r="C15" s="47" t="s">
        <v>952</v>
      </c>
      <c r="D15" s="47"/>
      <c r="E15" s="47"/>
    </row>
    <row r="17" spans="2:5" x14ac:dyDescent="0.2">
      <c r="B17" s="47" t="s">
        <v>959</v>
      </c>
      <c r="C17" s="47" t="s">
        <v>954</v>
      </c>
      <c r="D17" s="47"/>
      <c r="E17" s="47"/>
    </row>
    <row r="19" spans="2:5" x14ac:dyDescent="0.2">
      <c r="B19" s="47" t="s">
        <v>960</v>
      </c>
      <c r="C19" s="47"/>
      <c r="D19" s="47"/>
      <c r="E19" s="47"/>
    </row>
    <row r="20" spans="2:5" x14ac:dyDescent="0.2">
      <c r="B20" s="47" t="s">
        <v>961</v>
      </c>
      <c r="C20" s="47"/>
      <c r="D20" s="47"/>
      <c r="E20" s="47"/>
    </row>
    <row r="21" spans="2:5" x14ac:dyDescent="0.2">
      <c r="B21" s="47" t="s">
        <v>962</v>
      </c>
      <c r="C21" s="47"/>
      <c r="D21" s="47"/>
      <c r="E21" s="47"/>
    </row>
    <row r="22" spans="2:5" x14ac:dyDescent="0.2">
      <c r="B22" s="47" t="s">
        <v>963</v>
      </c>
      <c r="C22" s="47"/>
      <c r="D22" s="47"/>
      <c r="E22" s="47"/>
    </row>
    <row r="23" spans="2:5" x14ac:dyDescent="0.2">
      <c r="B23" s="47" t="s">
        <v>964</v>
      </c>
      <c r="C23" s="47"/>
      <c r="D23" s="47"/>
      <c r="E23" s="47"/>
    </row>
    <row r="24" spans="2:5" x14ac:dyDescent="0.2">
      <c r="B24" s="47" t="s">
        <v>965</v>
      </c>
      <c r="C24" s="47"/>
      <c r="D24" s="47"/>
      <c r="E24" s="47"/>
    </row>
    <row r="25" spans="2:5" x14ac:dyDescent="0.2">
      <c r="B25" s="47" t="s">
        <v>966</v>
      </c>
      <c r="C25" s="47"/>
      <c r="D25" s="47"/>
      <c r="E25" s="47"/>
    </row>
    <row r="26" spans="2:5" x14ac:dyDescent="0.2">
      <c r="B26" s="47" t="s">
        <v>967</v>
      </c>
      <c r="C26" s="47"/>
      <c r="D26" s="47"/>
      <c r="E26" s="47"/>
    </row>
    <row r="27" spans="2:5" x14ac:dyDescent="0.2">
      <c r="B27" s="47" t="s">
        <v>968</v>
      </c>
      <c r="C27" s="47"/>
      <c r="D27" s="47"/>
      <c r="E27" s="47"/>
    </row>
    <row r="28" spans="2:5" x14ac:dyDescent="0.2">
      <c r="B28" s="47" t="s">
        <v>969</v>
      </c>
      <c r="C28" s="47"/>
      <c r="D28" s="47"/>
      <c r="E28" s="47"/>
    </row>
    <row r="29" spans="2:5" x14ac:dyDescent="0.2">
      <c r="B29" s="47" t="s">
        <v>970</v>
      </c>
      <c r="C29" s="47"/>
      <c r="D29" s="47"/>
      <c r="E29" s="47"/>
    </row>
  </sheetData>
  <sheetProtection algorithmName="SHA-512" hashValue="C/00ccEa5nGjzQOpMxBDsv4SQrn8es/W2wnQNv7pYH8iw3MmKgaeGvj2gerdTTOaDAKTqj06/GzClEuMK2maBg==" saltValue="3iV3Tg3xAT4FSPXDC9n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1231</vt:i4>
      </vt:variant>
    </vt:vector>
  </HeadingPairs>
  <TitlesOfParts>
    <vt:vector size="12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