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B084223-497D-455D-B05A-317857E18C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Y328" i="1"/>
  <c r="X328" i="1"/>
  <c r="Z327" i="1"/>
  <c r="X327" i="1"/>
  <c r="BO326" i="1"/>
  <c r="BM326" i="1"/>
  <c r="Z326" i="1"/>
  <c r="Y326" i="1"/>
  <c r="X323" i="1"/>
  <c r="X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22" i="1" s="1"/>
  <c r="Y301" i="1"/>
  <c r="Y323" i="1" s="1"/>
  <c r="X299" i="1"/>
  <c r="X298" i="1"/>
  <c r="BO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BO295" i="1"/>
  <c r="BM295" i="1"/>
  <c r="Z295" i="1"/>
  <c r="Y295" i="1"/>
  <c r="X293" i="1"/>
  <c r="Y292" i="1"/>
  <c r="X292" i="1"/>
  <c r="BP291" i="1"/>
  <c r="BO291" i="1"/>
  <c r="BN291" i="1"/>
  <c r="BM291" i="1"/>
  <c r="Z291" i="1"/>
  <c r="Y291" i="1"/>
  <c r="BP290" i="1"/>
  <c r="BO290" i="1"/>
  <c r="BN290" i="1"/>
  <c r="BM290" i="1"/>
  <c r="Z290" i="1"/>
  <c r="Z292" i="1" s="1"/>
  <c r="Y290" i="1"/>
  <c r="Y293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Y284" i="1" s="1"/>
  <c r="Y276" i="1"/>
  <c r="X276" i="1"/>
  <c r="Z275" i="1"/>
  <c r="X275" i="1"/>
  <c r="BO274" i="1"/>
  <c r="BM274" i="1"/>
  <c r="Z274" i="1"/>
  <c r="Y274" i="1"/>
  <c r="P274" i="1"/>
  <c r="X272" i="1"/>
  <c r="Z271" i="1"/>
  <c r="X271" i="1"/>
  <c r="BO270" i="1"/>
  <c r="BM270" i="1"/>
  <c r="Z270" i="1"/>
  <c r="Y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X253" i="1"/>
  <c r="X252" i="1"/>
  <c r="BO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BP238" i="1"/>
  <c r="BO238" i="1"/>
  <c r="BN238" i="1"/>
  <c r="BM238" i="1"/>
  <c r="Z238" i="1"/>
  <c r="Z241" i="1" s="1"/>
  <c r="Y238" i="1"/>
  <c r="Y242" i="1" s="1"/>
  <c r="Y236" i="1"/>
  <c r="X236" i="1"/>
  <c r="Z235" i="1"/>
  <c r="X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Z225" i="1" s="1"/>
  <c r="Y221" i="1"/>
  <c r="P221" i="1"/>
  <c r="X218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7" i="1" s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Y192" i="1"/>
  <c r="X192" i="1"/>
  <c r="Z191" i="1"/>
  <c r="X191" i="1"/>
  <c r="BO190" i="1"/>
  <c r="BM190" i="1"/>
  <c r="Z190" i="1"/>
  <c r="Y190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Y180" i="1" s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P171" i="1" s="1"/>
  <c r="BO170" i="1"/>
  <c r="BM170" i="1"/>
  <c r="Z170" i="1"/>
  <c r="Y170" i="1"/>
  <c r="Y174" i="1" s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Y160" i="1" s="1"/>
  <c r="P159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Y134" i="1" s="1"/>
  <c r="P131" i="1"/>
  <c r="X128" i="1"/>
  <c r="X127" i="1"/>
  <c r="BO126" i="1"/>
  <c r="BM126" i="1"/>
  <c r="Z126" i="1"/>
  <c r="Y126" i="1"/>
  <c r="BP126" i="1" s="1"/>
  <c r="P126" i="1"/>
  <c r="BP125" i="1"/>
  <c r="BO125" i="1"/>
  <c r="BN125" i="1"/>
  <c r="BM125" i="1"/>
  <c r="Z125" i="1"/>
  <c r="Z127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1" i="1" s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2" i="1" s="1"/>
  <c r="Y109" i="1"/>
  <c r="Y113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Z105" i="1" s="1"/>
  <c r="Y99" i="1"/>
  <c r="Y106" i="1" s="1"/>
  <c r="X96" i="1"/>
  <c r="X95" i="1"/>
  <c r="BO94" i="1"/>
  <c r="BM94" i="1"/>
  <c r="Z94" i="1"/>
  <c r="Y94" i="1"/>
  <c r="Y96" i="1" s="1"/>
  <c r="P94" i="1"/>
  <c r="BP93" i="1"/>
  <c r="BO93" i="1"/>
  <c r="BN93" i="1"/>
  <c r="BM93" i="1"/>
  <c r="Z93" i="1"/>
  <c r="Z95" i="1" s="1"/>
  <c r="Y93" i="1"/>
  <c r="Y90" i="1"/>
  <c r="X90" i="1"/>
  <c r="Z89" i="1"/>
  <c r="X89" i="1"/>
  <c r="BO88" i="1"/>
  <c r="BM88" i="1"/>
  <c r="Z88" i="1"/>
  <c r="Y88" i="1"/>
  <c r="X85" i="1"/>
  <c r="X84" i="1"/>
  <c r="BP83" i="1"/>
  <c r="BO83" i="1"/>
  <c r="BN83" i="1"/>
  <c r="BM83" i="1"/>
  <c r="Z83" i="1"/>
  <c r="Y83" i="1"/>
  <c r="P83" i="1"/>
  <c r="BO82" i="1"/>
  <c r="BM82" i="1"/>
  <c r="Z82" i="1"/>
  <c r="Z84" i="1" s="1"/>
  <c r="Y82" i="1"/>
  <c r="Y84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Z78" i="1" s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0" i="1" s="1"/>
  <c r="P68" i="1"/>
  <c r="X66" i="1"/>
  <c r="Z65" i="1"/>
  <c r="X65" i="1"/>
  <c r="BO64" i="1"/>
  <c r="BM64" i="1"/>
  <c r="Z64" i="1"/>
  <c r="Y64" i="1"/>
  <c r="BP64" i="1" s="1"/>
  <c r="BO63" i="1"/>
  <c r="BM63" i="1"/>
  <c r="Z63" i="1"/>
  <c r="Y63" i="1"/>
  <c r="Y66" i="1" s="1"/>
  <c r="P63" i="1"/>
  <c r="X61" i="1"/>
  <c r="Z60" i="1"/>
  <c r="X60" i="1"/>
  <c r="BO59" i="1"/>
  <c r="BM59" i="1"/>
  <c r="Z59" i="1"/>
  <c r="Y59" i="1"/>
  <c r="Y61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1" i="1" s="1"/>
  <c r="Y43" i="1"/>
  <c r="Y52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3" i="1" s="1"/>
  <c r="X24" i="1"/>
  <c r="X32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30" i="1"/>
  <c r="X331" i="1"/>
  <c r="X333" i="1"/>
  <c r="BN28" i="1"/>
  <c r="BP28" i="1"/>
  <c r="BN29" i="1"/>
  <c r="BN30" i="1"/>
  <c r="BN31" i="1"/>
  <c r="Y32" i="1"/>
  <c r="BN44" i="1"/>
  <c r="BN46" i="1"/>
  <c r="BN48" i="1"/>
  <c r="BN50" i="1"/>
  <c r="Y51" i="1"/>
  <c r="BN59" i="1"/>
  <c r="BP59" i="1"/>
  <c r="Y60" i="1"/>
  <c r="BN63" i="1"/>
  <c r="BP63" i="1"/>
  <c r="BN64" i="1"/>
  <c r="Y65" i="1"/>
  <c r="BN68" i="1"/>
  <c r="BP68" i="1"/>
  <c r="Y71" i="1"/>
  <c r="Y329" i="1" s="1"/>
  <c r="B342" i="1" s="1"/>
  <c r="BN76" i="1"/>
  <c r="BN77" i="1"/>
  <c r="Y78" i="1"/>
  <c r="BN82" i="1"/>
  <c r="Y89" i="1"/>
  <c r="BP88" i="1"/>
  <c r="BN88" i="1"/>
  <c r="Y95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Y121" i="1"/>
  <c r="F9" i="1"/>
  <c r="J9" i="1"/>
  <c r="BN73" i="1"/>
  <c r="BP73" i="1"/>
  <c r="Y331" i="1" s="1"/>
  <c r="BN74" i="1"/>
  <c r="BN75" i="1"/>
  <c r="Y330" i="1" s="1"/>
  <c r="Y332" i="1" s="1"/>
  <c r="Y85" i="1"/>
  <c r="BP82" i="1"/>
  <c r="BP94" i="1"/>
  <c r="BN94" i="1"/>
  <c r="Y128" i="1"/>
  <c r="Y133" i="1"/>
  <c r="Y333" i="1" s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BN119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A342" i="1" s="1"/>
  <c r="BN185" i="1"/>
  <c r="Y191" i="1"/>
  <c r="BP190" i="1"/>
  <c r="BN190" i="1"/>
  <c r="Z200" i="1"/>
  <c r="Z334" i="1" s="1"/>
  <c r="Y208" i="1"/>
  <c r="Y217" i="1"/>
  <c r="C342" i="1" s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X332" i="1" l="1"/>
</calcChain>
</file>

<file path=xl/sharedStrings.xml><?xml version="1.0" encoding="utf-8"?>
<sst xmlns="http://schemas.openxmlformats.org/spreadsheetml/2006/main" count="1641" uniqueCount="547">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</sst>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20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8" t="s">
        <v>0</v>
      </c>
      <c r="E1" s="363"/>
      <c r="F1" s="363"/>
      <c r="G1" s="12" t="s">
        <v>1</v>
      </c>
      <c r="H1" s="398" t="s">
        <v>2</v>
      </c>
      <c r="I1" s="363"/>
      <c r="J1" s="363"/>
      <c r="K1" s="363"/>
      <c r="L1" s="363"/>
      <c r="M1" s="363"/>
      <c r="N1" s="363"/>
      <c r="O1" s="363"/>
      <c r="P1" s="363"/>
      <c r="Q1" s="363"/>
      <c r="R1" s="362" t="s">
        <v>3</v>
      </c>
      <c r="S1" s="363"/>
      <c r="T1" s="3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7" t="s">
        <v>8</v>
      </c>
      <c r="B5" s="383"/>
      <c r="C5" s="384"/>
      <c r="D5" s="402"/>
      <c r="E5" s="403"/>
      <c r="F5" s="540" t="s">
        <v>9</v>
      </c>
      <c r="G5" s="384"/>
      <c r="H5" s="402"/>
      <c r="I5" s="508"/>
      <c r="J5" s="508"/>
      <c r="K5" s="508"/>
      <c r="L5" s="508"/>
      <c r="M5" s="403"/>
      <c r="N5" s="61"/>
      <c r="P5" s="24" t="s">
        <v>10</v>
      </c>
      <c r="Q5" s="548">
        <v>45754</v>
      </c>
      <c r="R5" s="426"/>
      <c r="T5" s="456" t="s">
        <v>11</v>
      </c>
      <c r="U5" s="448"/>
      <c r="V5" s="458" t="s">
        <v>12</v>
      </c>
      <c r="W5" s="426"/>
      <c r="AB5" s="51"/>
      <c r="AC5" s="51"/>
      <c r="AD5" s="51"/>
      <c r="AE5" s="51"/>
    </row>
    <row r="6" spans="1:32" s="332" customFormat="1" ht="24" customHeight="1" x14ac:dyDescent="0.2">
      <c r="A6" s="427" t="s">
        <v>13</v>
      </c>
      <c r="B6" s="383"/>
      <c r="C6" s="38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6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2"/>
      <c r="T6" s="461" t="s">
        <v>16</v>
      </c>
      <c r="U6" s="448"/>
      <c r="V6" s="494" t="s">
        <v>17</v>
      </c>
      <c r="W6" s="37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48"/>
      <c r="U7" s="448"/>
      <c r="V7" s="495"/>
      <c r="W7" s="496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54"/>
      <c r="C8" s="355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2">
        <v>0.41666666666666669</v>
      </c>
      <c r="R8" s="388"/>
      <c r="T8" s="348"/>
      <c r="U8" s="448"/>
      <c r="V8" s="495"/>
      <c r="W8" s="496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6"/>
      <c r="E9" s="350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30"/>
      <c r="P9" s="26" t="s">
        <v>20</v>
      </c>
      <c r="Q9" s="421"/>
      <c r="R9" s="422"/>
      <c r="T9" s="348"/>
      <c r="U9" s="448"/>
      <c r="V9" s="497"/>
      <c r="W9" s="498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6"/>
      <c r="E10" s="350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7" t="str">
        <f>IFERROR(VLOOKUP($D$10,Proxy,2,FALSE),"")</f>
        <v/>
      </c>
      <c r="I10" s="348"/>
      <c r="J10" s="348"/>
      <c r="K10" s="348"/>
      <c r="L10" s="348"/>
      <c r="M10" s="348"/>
      <c r="N10" s="331"/>
      <c r="P10" s="26" t="s">
        <v>21</v>
      </c>
      <c r="Q10" s="462"/>
      <c r="R10" s="463"/>
      <c r="U10" s="24" t="s">
        <v>22</v>
      </c>
      <c r="V10" s="377" t="s">
        <v>23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5"/>
      <c r="R11" s="426"/>
      <c r="U11" s="24" t="s">
        <v>26</v>
      </c>
      <c r="V11" s="52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29</v>
      </c>
      <c r="Q12" s="432"/>
      <c r="R12" s="388"/>
      <c r="S12" s="23"/>
      <c r="U12" s="24"/>
      <c r="V12" s="363"/>
      <c r="W12" s="348"/>
      <c r="AB12" s="51"/>
      <c r="AC12" s="51"/>
      <c r="AD12" s="51"/>
      <c r="AE12" s="51"/>
    </row>
    <row r="13" spans="1:32" s="332" customFormat="1" ht="23.25" customHeight="1" x14ac:dyDescent="0.2">
      <c r="A13" s="45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31</v>
      </c>
      <c r="Q13" s="52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73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445" t="s">
        <v>34</v>
      </c>
      <c r="Q15" s="363"/>
      <c r="R15" s="363"/>
      <c r="S15" s="363"/>
      <c r="T15" s="3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6" t="s">
        <v>50</v>
      </c>
      <c r="V17" s="384"/>
      <c r="W17" s="373" t="s">
        <v>51</v>
      </c>
      <c r="X17" s="373" t="s">
        <v>52</v>
      </c>
      <c r="Y17" s="557" t="s">
        <v>53</v>
      </c>
      <c r="Z17" s="506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8"/>
      <c r="Z18" s="507"/>
      <c r="AA18" s="486"/>
      <c r="AB18" s="486"/>
      <c r="AC18" s="486"/>
      <c r="AD18" s="537"/>
      <c r="AE18" s="538"/>
      <c r="AF18" s="539"/>
      <c r="AG18" s="69"/>
      <c r="BD18" s="68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3"/>
      <c r="AB20" s="333"/>
      <c r="AC20" s="333"/>
    </row>
    <row r="21" spans="1:68" ht="14.25" customHeight="1" x14ac:dyDescent="0.25">
      <c r="A21" s="371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1">
        <v>4607111035752</v>
      </c>
      <c r="E22" s="352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8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9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9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3"/>
      <c r="AB26" s="333"/>
      <c r="AC26" s="333"/>
    </row>
    <row r="27" spans="1:68" ht="14.25" customHeight="1" x14ac:dyDescent="0.25">
      <c r="A27" s="371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1">
        <v>4607111036520</v>
      </c>
      <c r="E28" s="352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8">
        <v>28</v>
      </c>
      <c r="Y28" s="33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1">
        <v>4607111036537</v>
      </c>
      <c r="E29" s="352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8">
        <v>42</v>
      </c>
      <c r="Y29" s="33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1">
        <v>4607111036599</v>
      </c>
      <c r="E30" s="352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3"/>
      <c r="R30" s="343"/>
      <c r="S30" s="343"/>
      <c r="T30" s="344"/>
      <c r="U30" s="34"/>
      <c r="V30" s="34"/>
      <c r="W30" s="35" t="s">
        <v>69</v>
      </c>
      <c r="X30" s="338">
        <v>14</v>
      </c>
      <c r="Y30" s="33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1">
        <v>4607111036605</v>
      </c>
      <c r="E31" s="352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3"/>
      <c r="R31" s="343"/>
      <c r="S31" s="343"/>
      <c r="T31" s="344"/>
      <c r="U31" s="34"/>
      <c r="V31" s="34"/>
      <c r="W31" s="35" t="s">
        <v>69</v>
      </c>
      <c r="X31" s="338">
        <v>28</v>
      </c>
      <c r="Y31" s="33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5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9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0">
        <f>IFERROR(SUM(X28:X31),"0")</f>
        <v>112</v>
      </c>
      <c r="Y32" s="340">
        <f>IFERROR(SUM(Y28:Y31),"0")</f>
        <v>112</v>
      </c>
      <c r="Z32" s="340">
        <f>IFERROR(IF(Z28="",0,Z28),"0")+IFERROR(IF(Z29="",0,Z29),"0")+IFERROR(IF(Z30="",0,Z30),"0")+IFERROR(IF(Z31="",0,Z31),"0")</f>
        <v>1.05392</v>
      </c>
      <c r="AA32" s="341"/>
      <c r="AB32" s="341"/>
      <c r="AC32" s="341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9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0">
        <f>IFERROR(SUMPRODUCT(X28:X31*H28:H31),"0")</f>
        <v>168</v>
      </c>
      <c r="Y33" s="340">
        <f>IFERROR(SUMPRODUCT(Y28:Y31*H28:H31),"0")</f>
        <v>168</v>
      </c>
      <c r="Z33" s="37"/>
      <c r="AA33" s="341"/>
      <c r="AB33" s="341"/>
      <c r="AC33" s="341"/>
    </row>
    <row r="34" spans="1:68" ht="16.5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3"/>
      <c r="AB34" s="333"/>
      <c r="AC34" s="333"/>
    </row>
    <row r="35" spans="1:68" ht="14.25" customHeight="1" x14ac:dyDescent="0.25">
      <c r="A35" s="371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4"/>
      <c r="AB35" s="334"/>
      <c r="AC35" s="334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1">
        <v>4620207490075</v>
      </c>
      <c r="E36" s="352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8" t="s">
        <v>95</v>
      </c>
      <c r="Q36" s="343"/>
      <c r="R36" s="343"/>
      <c r="S36" s="343"/>
      <c r="T36" s="344"/>
      <c r="U36" s="34"/>
      <c r="V36" s="34"/>
      <c r="W36" s="35" t="s">
        <v>69</v>
      </c>
      <c r="X36" s="338">
        <v>12</v>
      </c>
      <c r="Y36" s="33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1">
        <v>4620207490174</v>
      </c>
      <c r="E37" s="352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">
        <v>99</v>
      </c>
      <c r="Q37" s="343"/>
      <c r="R37" s="343"/>
      <c r="S37" s="343"/>
      <c r="T37" s="344"/>
      <c r="U37" s="34"/>
      <c r="V37" s="34"/>
      <c r="W37" s="35" t="s">
        <v>69</v>
      </c>
      <c r="X37" s="338">
        <v>24</v>
      </c>
      <c r="Y37" s="339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1">
        <v>4620207490044</v>
      </c>
      <c r="E38" s="352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3" t="s">
        <v>103</v>
      </c>
      <c r="Q38" s="343"/>
      <c r="R38" s="343"/>
      <c r="S38" s="343"/>
      <c r="T38" s="344"/>
      <c r="U38" s="34"/>
      <c r="V38" s="34"/>
      <c r="W38" s="35" t="s">
        <v>69</v>
      </c>
      <c r="X38" s="338">
        <v>12</v>
      </c>
      <c r="Y38" s="33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5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59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0">
        <f>IFERROR(SUM(X36:X38),"0")</f>
        <v>48</v>
      </c>
      <c r="Y39" s="340">
        <f>IFERROR(SUM(Y36:Y38),"0")</f>
        <v>48</v>
      </c>
      <c r="Z39" s="340">
        <f>IFERROR(IF(Z36="",0,Z36),"0")+IFERROR(IF(Z37="",0,Z37),"0")+IFERROR(IF(Z38="",0,Z38),"0")</f>
        <v>0.74399999999999999</v>
      </c>
      <c r="AA39" s="341"/>
      <c r="AB39" s="341"/>
      <c r="AC39" s="341"/>
    </row>
    <row r="40" spans="1:68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9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0">
        <f>IFERROR(SUMPRODUCT(X36:X38*H36:H38),"0")</f>
        <v>268.79999999999995</v>
      </c>
      <c r="Y40" s="340">
        <f>IFERROR(SUMPRODUCT(Y36:Y38*H36:H38),"0")</f>
        <v>268.79999999999995</v>
      </c>
      <c r="Z40" s="37"/>
      <c r="AA40" s="341"/>
      <c r="AB40" s="341"/>
      <c r="AC40" s="341"/>
    </row>
    <row r="41" spans="1:68" ht="16.5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3"/>
      <c r="AB41" s="333"/>
      <c r="AC41" s="333"/>
    </row>
    <row r="42" spans="1:68" ht="14.25" customHeight="1" x14ac:dyDescent="0.25">
      <c r="A42" s="371" t="s">
        <v>63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4"/>
      <c r="AB42" s="334"/>
      <c r="AC42" s="334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1">
        <v>4607111038999</v>
      </c>
      <c r="E43" s="352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51">
        <v>4607111037183</v>
      </c>
      <c r="E44" s="352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51">
        <v>4607111039385</v>
      </c>
      <c r="E45" s="352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1">
        <v>4607111039392</v>
      </c>
      <c r="E46" s="352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12</v>
      </c>
      <c r="Y46" s="339">
        <f t="shared" si="0"/>
        <v>12</v>
      </c>
      <c r="Z46" s="36">
        <f t="shared" si="1"/>
        <v>0.186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1">
        <v>4607111038982</v>
      </c>
      <c r="E47" s="352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1">
        <v>4607111039354</v>
      </c>
      <c r="E48" s="352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4301070968</v>
      </c>
      <c r="D49" s="351">
        <v>4607111036889</v>
      </c>
      <c r="E49" s="352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4301071047</v>
      </c>
      <c r="D50" s="351">
        <v>4607111039330</v>
      </c>
      <c r="E50" s="352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5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59"/>
      <c r="P51" s="353" t="s">
        <v>72</v>
      </c>
      <c r="Q51" s="354"/>
      <c r="R51" s="354"/>
      <c r="S51" s="354"/>
      <c r="T51" s="354"/>
      <c r="U51" s="354"/>
      <c r="V51" s="355"/>
      <c r="W51" s="37" t="s">
        <v>69</v>
      </c>
      <c r="X51" s="340">
        <f>IFERROR(SUM(X43:X50),"0")</f>
        <v>12</v>
      </c>
      <c r="Y51" s="340">
        <f>IFERROR(SUM(Y43:Y50),"0")</f>
        <v>12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0.186</v>
      </c>
      <c r="AA51" s="341"/>
      <c r="AB51" s="341"/>
      <c r="AC51" s="341"/>
    </row>
    <row r="52" spans="1:68" x14ac:dyDescent="0.2">
      <c r="A52" s="348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59"/>
      <c r="P52" s="353" t="s">
        <v>72</v>
      </c>
      <c r="Q52" s="354"/>
      <c r="R52" s="354"/>
      <c r="S52" s="354"/>
      <c r="T52" s="354"/>
      <c r="U52" s="354"/>
      <c r="V52" s="355"/>
      <c r="W52" s="37" t="s">
        <v>73</v>
      </c>
      <c r="X52" s="340">
        <f>IFERROR(SUMPRODUCT(X43:X50*H43:H50),"0")</f>
        <v>76.800000000000011</v>
      </c>
      <c r="Y52" s="340">
        <f>IFERROR(SUMPRODUCT(Y43:Y50*H43:H50),"0")</f>
        <v>76.800000000000011</v>
      </c>
      <c r="Z52" s="37"/>
      <c r="AA52" s="341"/>
      <c r="AB52" s="341"/>
      <c r="AC52" s="341"/>
    </row>
    <row r="53" spans="1:68" ht="16.5" customHeight="1" x14ac:dyDescent="0.25">
      <c r="A53" s="347" t="s">
        <v>124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33"/>
      <c r="AB53" s="333"/>
      <c r="AC53" s="333"/>
    </row>
    <row r="54" spans="1:68" ht="14.25" customHeight="1" x14ac:dyDescent="0.25">
      <c r="A54" s="371" t="s">
        <v>63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4"/>
      <c r="AB54" s="334"/>
      <c r="AC54" s="334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1">
        <v>4620207490822</v>
      </c>
      <c r="E55" s="352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0" t="s">
        <v>127</v>
      </c>
      <c r="Q55" s="343"/>
      <c r="R55" s="343"/>
      <c r="S55" s="343"/>
      <c r="T55" s="344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5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59"/>
      <c r="P56" s="353" t="s">
        <v>72</v>
      </c>
      <c r="Q56" s="354"/>
      <c r="R56" s="354"/>
      <c r="S56" s="354"/>
      <c r="T56" s="354"/>
      <c r="U56" s="354"/>
      <c r="V56" s="355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x14ac:dyDescent="0.2">
      <c r="A57" s="348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59"/>
      <c r="P57" s="353" t="s">
        <v>72</v>
      </c>
      <c r="Q57" s="354"/>
      <c r="R57" s="354"/>
      <c r="S57" s="354"/>
      <c r="T57" s="354"/>
      <c r="U57" s="354"/>
      <c r="V57" s="355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customHeight="1" x14ac:dyDescent="0.25">
      <c r="A58" s="371" t="s">
        <v>129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34"/>
      <c r="AB58" s="334"/>
      <c r="AC58" s="334"/>
    </row>
    <row r="59" spans="1:68" ht="16.5" customHeight="1" x14ac:dyDescent="0.25">
      <c r="A59" s="54" t="s">
        <v>130</v>
      </c>
      <c r="B59" s="54" t="s">
        <v>131</v>
      </c>
      <c r="C59" s="31">
        <v>4301100087</v>
      </c>
      <c r="D59" s="351">
        <v>4607111039743</v>
      </c>
      <c r="E59" s="352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3" t="s">
        <v>132</v>
      </c>
      <c r="Q59" s="343"/>
      <c r="R59" s="343"/>
      <c r="S59" s="343"/>
      <c r="T59" s="344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5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9"/>
      <c r="P60" s="353" t="s">
        <v>72</v>
      </c>
      <c r="Q60" s="354"/>
      <c r="R60" s="354"/>
      <c r="S60" s="354"/>
      <c r="T60" s="354"/>
      <c r="U60" s="354"/>
      <c r="V60" s="355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x14ac:dyDescent="0.2">
      <c r="A61" s="348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59"/>
      <c r="P61" s="353" t="s">
        <v>72</v>
      </c>
      <c r="Q61" s="354"/>
      <c r="R61" s="354"/>
      <c r="S61" s="354"/>
      <c r="T61" s="354"/>
      <c r="U61" s="354"/>
      <c r="V61" s="355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customHeight="1" x14ac:dyDescent="0.25">
      <c r="A62" s="371" t="s">
        <v>76</v>
      </c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34"/>
      <c r="AB62" s="334"/>
      <c r="AC62" s="334"/>
    </row>
    <row r="63" spans="1:68" ht="27" customHeight="1" x14ac:dyDescent="0.25">
      <c r="A63" s="54" t="s">
        <v>134</v>
      </c>
      <c r="B63" s="54" t="s">
        <v>135</v>
      </c>
      <c r="C63" s="31">
        <v>4301132044</v>
      </c>
      <c r="D63" s="351">
        <v>4607111036971</v>
      </c>
      <c r="E63" s="352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3"/>
      <c r="R63" s="343"/>
      <c r="S63" s="343"/>
      <c r="T63" s="344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137</v>
      </c>
      <c r="B64" s="54" t="s">
        <v>138</v>
      </c>
      <c r="C64" s="31">
        <v>4301132194</v>
      </c>
      <c r="D64" s="351">
        <v>4607111039712</v>
      </c>
      <c r="E64" s="352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4" t="s">
        <v>139</v>
      </c>
      <c r="Q64" s="343"/>
      <c r="R64" s="343"/>
      <c r="S64" s="343"/>
      <c r="T64" s="344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58"/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59"/>
      <c r="P65" s="353" t="s">
        <v>72</v>
      </c>
      <c r="Q65" s="354"/>
      <c r="R65" s="354"/>
      <c r="S65" s="354"/>
      <c r="T65" s="354"/>
      <c r="U65" s="354"/>
      <c r="V65" s="355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x14ac:dyDescent="0.2">
      <c r="A66" s="348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59"/>
      <c r="P66" s="353" t="s">
        <v>72</v>
      </c>
      <c r="Q66" s="354"/>
      <c r="R66" s="354"/>
      <c r="S66" s="354"/>
      <c r="T66" s="354"/>
      <c r="U66" s="354"/>
      <c r="V66" s="355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customHeight="1" x14ac:dyDescent="0.25">
      <c r="A67" s="371" t="s">
        <v>141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34"/>
      <c r="AB67" s="334"/>
      <c r="AC67" s="334"/>
    </row>
    <row r="68" spans="1:68" ht="16.5" customHeight="1" x14ac:dyDescent="0.25">
      <c r="A68" s="54" t="s">
        <v>142</v>
      </c>
      <c r="B68" s="54" t="s">
        <v>143</v>
      </c>
      <c r="C68" s="31">
        <v>4301136018</v>
      </c>
      <c r="D68" s="351">
        <v>4607111037008</v>
      </c>
      <c r="E68" s="352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3"/>
      <c r="R68" s="343"/>
      <c r="S68" s="343"/>
      <c r="T68" s="344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145</v>
      </c>
      <c r="B69" s="54" t="s">
        <v>146</v>
      </c>
      <c r="C69" s="31">
        <v>4301136015</v>
      </c>
      <c r="D69" s="351">
        <v>4607111037398</v>
      </c>
      <c r="E69" s="352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3"/>
      <c r="R69" s="343"/>
      <c r="S69" s="343"/>
      <c r="T69" s="344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58"/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59"/>
      <c r="P70" s="353" t="s">
        <v>72</v>
      </c>
      <c r="Q70" s="354"/>
      <c r="R70" s="354"/>
      <c r="S70" s="354"/>
      <c r="T70" s="354"/>
      <c r="U70" s="354"/>
      <c r="V70" s="355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x14ac:dyDescent="0.2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59"/>
      <c r="P71" s="353" t="s">
        <v>72</v>
      </c>
      <c r="Q71" s="354"/>
      <c r="R71" s="354"/>
      <c r="S71" s="354"/>
      <c r="T71" s="354"/>
      <c r="U71" s="354"/>
      <c r="V71" s="355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customHeight="1" x14ac:dyDescent="0.25">
      <c r="A72" s="371" t="s">
        <v>147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34"/>
      <c r="AB72" s="334"/>
      <c r="AC72" s="334"/>
    </row>
    <row r="73" spans="1:68" ht="16.5" customHeight="1" x14ac:dyDescent="0.25">
      <c r="A73" s="54" t="s">
        <v>148</v>
      </c>
      <c r="B73" s="54" t="s">
        <v>149</v>
      </c>
      <c r="C73" s="31">
        <v>4301135127</v>
      </c>
      <c r="D73" s="351">
        <v>4607111036995</v>
      </c>
      <c r="E73" s="352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3"/>
      <c r="R73" s="343"/>
      <c r="S73" s="343"/>
      <c r="T73" s="344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150</v>
      </c>
      <c r="B74" s="54" t="s">
        <v>151</v>
      </c>
      <c r="C74" s="31">
        <v>4301135664</v>
      </c>
      <c r="D74" s="351">
        <v>4607111039705</v>
      </c>
      <c r="E74" s="352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3" t="s">
        <v>152</v>
      </c>
      <c r="Q74" s="343"/>
      <c r="R74" s="343"/>
      <c r="S74" s="343"/>
      <c r="T74" s="344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153</v>
      </c>
      <c r="B75" s="54" t="s">
        <v>154</v>
      </c>
      <c r="C75" s="31">
        <v>4301135665</v>
      </c>
      <c r="D75" s="351">
        <v>4607111039729</v>
      </c>
      <c r="E75" s="352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3" t="s">
        <v>155</v>
      </c>
      <c r="Q75" s="343"/>
      <c r="R75" s="343"/>
      <c r="S75" s="343"/>
      <c r="T75" s="344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4301135200</v>
      </c>
      <c r="D76" s="351">
        <v>4607111038159</v>
      </c>
      <c r="E76" s="352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3"/>
      <c r="R76" s="343"/>
      <c r="S76" s="343"/>
      <c r="T76" s="344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159</v>
      </c>
      <c r="B77" s="54" t="s">
        <v>160</v>
      </c>
      <c r="C77" s="31">
        <v>4301135702</v>
      </c>
      <c r="D77" s="351">
        <v>4620207490228</v>
      </c>
      <c r="E77" s="352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75" t="s">
        <v>161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58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59"/>
      <c r="P78" s="353" t="s">
        <v>72</v>
      </c>
      <c r="Q78" s="354"/>
      <c r="R78" s="354"/>
      <c r="S78" s="354"/>
      <c r="T78" s="354"/>
      <c r="U78" s="354"/>
      <c r="V78" s="355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59"/>
      <c r="P79" s="353" t="s">
        <v>72</v>
      </c>
      <c r="Q79" s="354"/>
      <c r="R79" s="354"/>
      <c r="S79" s="354"/>
      <c r="T79" s="354"/>
      <c r="U79" s="354"/>
      <c r="V79" s="355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customHeight="1" x14ac:dyDescent="0.25">
      <c r="A80" s="347" t="s">
        <v>162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3"/>
      <c r="AB80" s="333"/>
      <c r="AC80" s="333"/>
    </row>
    <row r="81" spans="1:68" ht="14.25" customHeight="1" x14ac:dyDescent="0.25">
      <c r="A81" s="371" t="s">
        <v>63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4"/>
      <c r="AB81" s="334"/>
      <c r="AC81" s="334"/>
    </row>
    <row r="82" spans="1:68" ht="27" customHeight="1" x14ac:dyDescent="0.25">
      <c r="A82" s="54" t="s">
        <v>163</v>
      </c>
      <c r="B82" s="54" t="s">
        <v>164</v>
      </c>
      <c r="C82" s="31">
        <v>4301070977</v>
      </c>
      <c r="D82" s="351">
        <v>4607111037411</v>
      </c>
      <c r="E82" s="352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3"/>
      <c r="R82" s="343"/>
      <c r="S82" s="343"/>
      <c r="T82" s="344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51">
        <v>4607111036728</v>
      </c>
      <c r="E83" s="352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3"/>
      <c r="R83" s="343"/>
      <c r="S83" s="343"/>
      <c r="T83" s="344"/>
      <c r="U83" s="34"/>
      <c r="V83" s="34"/>
      <c r="W83" s="35" t="s">
        <v>69</v>
      </c>
      <c r="X83" s="338">
        <v>60</v>
      </c>
      <c r="Y83" s="339">
        <f>IFERROR(IF(X83="","",X83),"")</f>
        <v>60</v>
      </c>
      <c r="Z83" s="36">
        <f>IFERROR(IF(X83="","",X83*0.00866),"")</f>
        <v>0.51959999999999995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312.79199999999997</v>
      </c>
      <c r="BN83" s="67">
        <f>IFERROR(Y83*I83,"0")</f>
        <v>312.79199999999997</v>
      </c>
      <c r="BO83" s="67">
        <f>IFERROR(X83/J83,"0")</f>
        <v>0.41666666666666669</v>
      </c>
      <c r="BP83" s="67">
        <f>IFERROR(Y83/J83,"0")</f>
        <v>0.41666666666666669</v>
      </c>
    </row>
    <row r="84" spans="1:68" x14ac:dyDescent="0.2">
      <c r="A84" s="35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59"/>
      <c r="P84" s="353" t="s">
        <v>72</v>
      </c>
      <c r="Q84" s="354"/>
      <c r="R84" s="354"/>
      <c r="S84" s="354"/>
      <c r="T84" s="354"/>
      <c r="U84" s="354"/>
      <c r="V84" s="355"/>
      <c r="W84" s="37" t="s">
        <v>69</v>
      </c>
      <c r="X84" s="340">
        <f>IFERROR(SUM(X82:X83),"0")</f>
        <v>60</v>
      </c>
      <c r="Y84" s="340">
        <f>IFERROR(SUM(Y82:Y83),"0")</f>
        <v>60</v>
      </c>
      <c r="Z84" s="340">
        <f>IFERROR(IF(Z82="",0,Z82),"0")+IFERROR(IF(Z83="",0,Z83),"0")</f>
        <v>0.51959999999999995</v>
      </c>
      <c r="AA84" s="341"/>
      <c r="AB84" s="341"/>
      <c r="AC84" s="341"/>
    </row>
    <row r="85" spans="1:68" x14ac:dyDescent="0.2">
      <c r="A85" s="348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9"/>
      <c r="P85" s="353" t="s">
        <v>72</v>
      </c>
      <c r="Q85" s="354"/>
      <c r="R85" s="354"/>
      <c r="S85" s="354"/>
      <c r="T85" s="354"/>
      <c r="U85" s="354"/>
      <c r="V85" s="355"/>
      <c r="W85" s="37" t="s">
        <v>73</v>
      </c>
      <c r="X85" s="340">
        <f>IFERROR(SUMPRODUCT(X82:X83*H82:H83),"0")</f>
        <v>300</v>
      </c>
      <c r="Y85" s="340">
        <f>IFERROR(SUMPRODUCT(Y82:Y83*H82:H83),"0")</f>
        <v>300</v>
      </c>
      <c r="Z85" s="37"/>
      <c r="AA85" s="341"/>
      <c r="AB85" s="341"/>
      <c r="AC85" s="341"/>
    </row>
    <row r="86" spans="1:68" ht="16.5" customHeight="1" x14ac:dyDescent="0.25">
      <c r="A86" s="347" t="s">
        <v>169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3"/>
      <c r="AB86" s="333"/>
      <c r="AC86" s="333"/>
    </row>
    <row r="87" spans="1:68" ht="14.25" customHeight="1" x14ac:dyDescent="0.25">
      <c r="A87" s="371" t="s">
        <v>147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34"/>
      <c r="AB87" s="334"/>
      <c r="AC87" s="334"/>
    </row>
    <row r="88" spans="1:68" ht="27" customHeight="1" x14ac:dyDescent="0.25">
      <c r="A88" s="54" t="s">
        <v>170</v>
      </c>
      <c r="B88" s="54" t="s">
        <v>171</v>
      </c>
      <c r="C88" s="31">
        <v>4301135584</v>
      </c>
      <c r="D88" s="351">
        <v>4607111033659</v>
      </c>
      <c r="E88" s="352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0" t="s">
        <v>172</v>
      </c>
      <c r="Q88" s="343"/>
      <c r="R88" s="343"/>
      <c r="S88" s="343"/>
      <c r="T88" s="344"/>
      <c r="U88" s="34"/>
      <c r="V88" s="34"/>
      <c r="W88" s="35" t="s">
        <v>69</v>
      </c>
      <c r="X88" s="338">
        <v>14</v>
      </c>
      <c r="Y88" s="339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58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59"/>
      <c r="P89" s="353" t="s">
        <v>72</v>
      </c>
      <c r="Q89" s="354"/>
      <c r="R89" s="354"/>
      <c r="S89" s="354"/>
      <c r="T89" s="354"/>
      <c r="U89" s="354"/>
      <c r="V89" s="355"/>
      <c r="W89" s="37" t="s">
        <v>69</v>
      </c>
      <c r="X89" s="340">
        <f>IFERROR(SUM(X88:X88),"0")</f>
        <v>14</v>
      </c>
      <c r="Y89" s="340">
        <f>IFERROR(SUM(Y88:Y88),"0")</f>
        <v>14</v>
      </c>
      <c r="Z89" s="340">
        <f>IFERROR(IF(Z88="",0,Z88),"0")</f>
        <v>0.25031999999999999</v>
      </c>
      <c r="AA89" s="341"/>
      <c r="AB89" s="341"/>
      <c r="AC89" s="341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59"/>
      <c r="P90" s="353" t="s">
        <v>72</v>
      </c>
      <c r="Q90" s="354"/>
      <c r="R90" s="354"/>
      <c r="S90" s="354"/>
      <c r="T90" s="354"/>
      <c r="U90" s="354"/>
      <c r="V90" s="355"/>
      <c r="W90" s="37" t="s">
        <v>73</v>
      </c>
      <c r="X90" s="340">
        <f>IFERROR(SUMPRODUCT(X88:X88*H88:H88),"0")</f>
        <v>50.4</v>
      </c>
      <c r="Y90" s="340">
        <f>IFERROR(SUMPRODUCT(Y88:Y88*H88:H88),"0")</f>
        <v>50.4</v>
      </c>
      <c r="Z90" s="37"/>
      <c r="AA90" s="341"/>
      <c r="AB90" s="341"/>
      <c r="AC90" s="341"/>
    </row>
    <row r="91" spans="1:68" ht="16.5" customHeight="1" x14ac:dyDescent="0.25">
      <c r="A91" s="347" t="s">
        <v>174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3"/>
      <c r="AB91" s="333"/>
      <c r="AC91" s="333"/>
    </row>
    <row r="92" spans="1:68" ht="14.25" customHeight="1" x14ac:dyDescent="0.25">
      <c r="A92" s="371" t="s">
        <v>175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51">
        <v>4607111034120</v>
      </c>
      <c r="E93" s="352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2" t="s">
        <v>178</v>
      </c>
      <c r="Q93" s="343"/>
      <c r="R93" s="343"/>
      <c r="S93" s="343"/>
      <c r="T93" s="344"/>
      <c r="U93" s="34"/>
      <c r="V93" s="34"/>
      <c r="W93" s="35" t="s">
        <v>69</v>
      </c>
      <c r="X93" s="338">
        <v>28</v>
      </c>
      <c r="Y93" s="339">
        <f>IFERROR(IF(X93="","",X93),"")</f>
        <v>28</v>
      </c>
      <c r="Z93" s="36">
        <f>IFERROR(IF(X93="","",X93*0.01788),"")</f>
        <v>0.50063999999999997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120.50080000000001</v>
      </c>
      <c r="BN93" s="67">
        <f>IFERROR(Y93*I93,"0")</f>
        <v>120.50080000000001</v>
      </c>
      <c r="BO93" s="67">
        <f>IFERROR(X93/J93,"0")</f>
        <v>0.4</v>
      </c>
      <c r="BP93" s="67">
        <f>IFERROR(Y93/J93,"0")</f>
        <v>0.4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51">
        <v>4607111034137</v>
      </c>
      <c r="E94" s="352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3"/>
      <c r="R94" s="343"/>
      <c r="S94" s="343"/>
      <c r="T94" s="344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58"/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59"/>
      <c r="P95" s="353" t="s">
        <v>72</v>
      </c>
      <c r="Q95" s="354"/>
      <c r="R95" s="354"/>
      <c r="S95" s="354"/>
      <c r="T95" s="354"/>
      <c r="U95" s="354"/>
      <c r="V95" s="355"/>
      <c r="W95" s="37" t="s">
        <v>69</v>
      </c>
      <c r="X95" s="340">
        <f>IFERROR(SUM(X93:X94),"0")</f>
        <v>42</v>
      </c>
      <c r="Y95" s="340">
        <f>IFERROR(SUM(Y93:Y94),"0")</f>
        <v>42</v>
      </c>
      <c r="Z95" s="340">
        <f>IFERROR(IF(Z93="",0,Z93),"0")+IFERROR(IF(Z94="",0,Z94),"0")</f>
        <v>0.75095999999999996</v>
      </c>
      <c r="AA95" s="341"/>
      <c r="AB95" s="341"/>
      <c r="AC95" s="341"/>
    </row>
    <row r="96" spans="1:68" x14ac:dyDescent="0.2">
      <c r="A96" s="348"/>
      <c r="B96" s="348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59"/>
      <c r="P96" s="353" t="s">
        <v>72</v>
      </c>
      <c r="Q96" s="354"/>
      <c r="R96" s="354"/>
      <c r="S96" s="354"/>
      <c r="T96" s="354"/>
      <c r="U96" s="354"/>
      <c r="V96" s="355"/>
      <c r="W96" s="37" t="s">
        <v>73</v>
      </c>
      <c r="X96" s="340">
        <f>IFERROR(SUMPRODUCT(X93:X94*H93:H94),"0")</f>
        <v>151.19999999999999</v>
      </c>
      <c r="Y96" s="340">
        <f>IFERROR(SUMPRODUCT(Y93:Y94*H93:H94),"0")</f>
        <v>151.19999999999999</v>
      </c>
      <c r="Z96" s="37"/>
      <c r="AA96" s="341"/>
      <c r="AB96" s="341"/>
      <c r="AC96" s="341"/>
    </row>
    <row r="97" spans="1:68" ht="16.5" customHeight="1" x14ac:dyDescent="0.25">
      <c r="A97" s="347" t="s">
        <v>183</v>
      </c>
      <c r="B97" s="348"/>
      <c r="C97" s="348"/>
      <c r="D97" s="348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33"/>
      <c r="AB97" s="333"/>
      <c r="AC97" s="333"/>
    </row>
    <row r="98" spans="1:68" ht="14.25" customHeight="1" x14ac:dyDescent="0.25">
      <c r="A98" s="371" t="s">
        <v>147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334"/>
      <c r="AB98" s="334"/>
      <c r="AC98" s="334"/>
    </row>
    <row r="99" spans="1:68" ht="27" customHeight="1" x14ac:dyDescent="0.25">
      <c r="A99" s="54" t="s">
        <v>184</v>
      </c>
      <c r="B99" s="54" t="s">
        <v>185</v>
      </c>
      <c r="C99" s="31">
        <v>4301135569</v>
      </c>
      <c r="D99" s="351">
        <v>4607111033628</v>
      </c>
      <c r="E99" s="352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9" t="s">
        <v>186</v>
      </c>
      <c r="Q99" s="343"/>
      <c r="R99" s="343"/>
      <c r="S99" s="343"/>
      <c r="T99" s="344"/>
      <c r="U99" s="34"/>
      <c r="V99" s="34"/>
      <c r="W99" s="35" t="s">
        <v>69</v>
      </c>
      <c r="X99" s="338">
        <v>14</v>
      </c>
      <c r="Y99" s="339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187</v>
      </c>
      <c r="B100" s="54" t="s">
        <v>188</v>
      </c>
      <c r="C100" s="31">
        <v>4301135565</v>
      </c>
      <c r="D100" s="351">
        <v>4607111033451</v>
      </c>
      <c r="E100" s="352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7"/>
        <v>0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51">
        <v>4607111035141</v>
      </c>
      <c r="E101" s="352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9" t="s">
        <v>191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42</v>
      </c>
      <c r="Y101" s="339">
        <f t="shared" si="6"/>
        <v>42</v>
      </c>
      <c r="Z101" s="36">
        <f t="shared" si="7"/>
        <v>0.75095999999999996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180.75120000000001</v>
      </c>
      <c r="BN101" s="67">
        <f t="shared" si="9"/>
        <v>180.75120000000001</v>
      </c>
      <c r="BO101" s="67">
        <f t="shared" si="10"/>
        <v>0.6</v>
      </c>
      <c r="BP101" s="67">
        <f t="shared" si="11"/>
        <v>0.6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51">
        <v>4607111033444</v>
      </c>
      <c r="E102" s="352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42</v>
      </c>
      <c r="Y102" s="339">
        <f t="shared" si="6"/>
        <v>42</v>
      </c>
      <c r="Z102" s="36">
        <f t="shared" si="7"/>
        <v>0.75095999999999996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180.75120000000001</v>
      </c>
      <c r="BN102" s="67">
        <f t="shared" si="9"/>
        <v>180.75120000000001</v>
      </c>
      <c r="BO102" s="67">
        <f t="shared" si="10"/>
        <v>0.6</v>
      </c>
      <c r="BP102" s="67">
        <f t="shared" si="11"/>
        <v>0.6</v>
      </c>
    </row>
    <row r="103" spans="1:68" ht="27" customHeight="1" x14ac:dyDescent="0.25">
      <c r="A103" s="54" t="s">
        <v>195</v>
      </c>
      <c r="B103" s="54" t="s">
        <v>196</v>
      </c>
      <c r="C103" s="31">
        <v>4301135290</v>
      </c>
      <c r="D103" s="351">
        <v>4607111035028</v>
      </c>
      <c r="E103" s="352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7"/>
        <v>0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197</v>
      </c>
      <c r="B104" s="54" t="s">
        <v>198</v>
      </c>
      <c r="C104" s="31">
        <v>4301135285</v>
      </c>
      <c r="D104" s="351">
        <v>4607111036407</v>
      </c>
      <c r="E104" s="352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7"/>
        <v>0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5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59"/>
      <c r="P105" s="353" t="s">
        <v>72</v>
      </c>
      <c r="Q105" s="354"/>
      <c r="R105" s="354"/>
      <c r="S105" s="354"/>
      <c r="T105" s="354"/>
      <c r="U105" s="354"/>
      <c r="V105" s="355"/>
      <c r="W105" s="37" t="s">
        <v>69</v>
      </c>
      <c r="X105" s="340">
        <f>IFERROR(SUM(X99:X104),"0")</f>
        <v>98</v>
      </c>
      <c r="Y105" s="340">
        <f>IFERROR(SUM(Y99:Y104),"0")</f>
        <v>98</v>
      </c>
      <c r="Z105" s="340">
        <f>IFERROR(IF(Z99="",0,Z99),"0")+IFERROR(IF(Z100="",0,Z100),"0")+IFERROR(IF(Z101="",0,Z101),"0")+IFERROR(IF(Z102="",0,Z102),"0")+IFERROR(IF(Z103="",0,Z103),"0")+IFERROR(IF(Z104="",0,Z104),"0")</f>
        <v>1.75224</v>
      </c>
      <c r="AA105" s="341"/>
      <c r="AB105" s="341"/>
      <c r="AC105" s="341"/>
    </row>
    <row r="106" spans="1:68" x14ac:dyDescent="0.2">
      <c r="A106" s="348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9"/>
      <c r="P106" s="353" t="s">
        <v>72</v>
      </c>
      <c r="Q106" s="354"/>
      <c r="R106" s="354"/>
      <c r="S106" s="354"/>
      <c r="T106" s="354"/>
      <c r="U106" s="354"/>
      <c r="V106" s="355"/>
      <c r="W106" s="37" t="s">
        <v>73</v>
      </c>
      <c r="X106" s="340">
        <f>IFERROR(SUMPRODUCT(X99:X104*H99:H104),"0")</f>
        <v>352.80000000000007</v>
      </c>
      <c r="Y106" s="340">
        <f>IFERROR(SUMPRODUCT(Y99:Y104*H99:H104),"0")</f>
        <v>352.80000000000007</v>
      </c>
      <c r="Z106" s="37"/>
      <c r="AA106" s="341"/>
      <c r="AB106" s="341"/>
      <c r="AC106" s="341"/>
    </row>
    <row r="107" spans="1:68" ht="16.5" customHeight="1" x14ac:dyDescent="0.25">
      <c r="A107" s="347" t="s">
        <v>200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333"/>
      <c r="AB107" s="333"/>
      <c r="AC107" s="333"/>
    </row>
    <row r="108" spans="1:68" ht="14.25" customHeight="1" x14ac:dyDescent="0.25">
      <c r="A108" s="371" t="s">
        <v>141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4"/>
      <c r="AB108" s="334"/>
      <c r="AC108" s="334"/>
    </row>
    <row r="109" spans="1:68" ht="27" customHeight="1" x14ac:dyDescent="0.25">
      <c r="A109" s="54" t="s">
        <v>201</v>
      </c>
      <c r="B109" s="54" t="s">
        <v>202</v>
      </c>
      <c r="C109" s="31">
        <v>4301136042</v>
      </c>
      <c r="D109" s="351">
        <v>4607025784012</v>
      </c>
      <c r="E109" s="352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204</v>
      </c>
      <c r="B110" s="54" t="s">
        <v>205</v>
      </c>
      <c r="C110" s="31">
        <v>4301136040</v>
      </c>
      <c r="D110" s="351">
        <v>4607025784319</v>
      </c>
      <c r="E110" s="352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42</v>
      </c>
      <c r="Y110" s="339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178.24799999999999</v>
      </c>
      <c r="BN110" s="67">
        <f>IFERROR(Y110*I110,"0")</f>
        <v>178.24799999999999</v>
      </c>
      <c r="BO110" s="67">
        <f>IFERROR(X110/J110,"0")</f>
        <v>0.6</v>
      </c>
      <c r="BP110" s="67">
        <f>IFERROR(Y110/J110,"0")</f>
        <v>0.6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51">
        <v>4607111035370</v>
      </c>
      <c r="E111" s="352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8">
        <v>12</v>
      </c>
      <c r="Y111" s="339">
        <f>IFERROR(IF(X111="","",X111),"")</f>
        <v>12</v>
      </c>
      <c r="Z111" s="36">
        <f>IFERROR(IF(X111="","",X111*0.0155),"")</f>
        <v>0.186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41.567999999999998</v>
      </c>
      <c r="BN111" s="67">
        <f>IFERROR(Y111*I111,"0")</f>
        <v>41.567999999999998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58"/>
      <c r="B112" s="348"/>
      <c r="C112" s="348"/>
      <c r="D112" s="348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59"/>
      <c r="P112" s="353" t="s">
        <v>72</v>
      </c>
      <c r="Q112" s="354"/>
      <c r="R112" s="354"/>
      <c r="S112" s="354"/>
      <c r="T112" s="354"/>
      <c r="U112" s="354"/>
      <c r="V112" s="355"/>
      <c r="W112" s="37" t="s">
        <v>69</v>
      </c>
      <c r="X112" s="340">
        <f>IFERROR(SUM(X109:X111),"0")</f>
        <v>54</v>
      </c>
      <c r="Y112" s="340">
        <f>IFERROR(SUM(Y109:Y111),"0")</f>
        <v>54</v>
      </c>
      <c r="Z112" s="340">
        <f>IFERROR(IF(Z109="",0,Z109),"0")+IFERROR(IF(Z110="",0,Z110),"0")+IFERROR(IF(Z111="",0,Z111),"0")</f>
        <v>0.93696000000000002</v>
      </c>
      <c r="AA112" s="341"/>
      <c r="AB112" s="341"/>
      <c r="AC112" s="341"/>
    </row>
    <row r="113" spans="1:68" x14ac:dyDescent="0.2">
      <c r="A113" s="348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9"/>
      <c r="P113" s="353" t="s">
        <v>72</v>
      </c>
      <c r="Q113" s="354"/>
      <c r="R113" s="354"/>
      <c r="S113" s="354"/>
      <c r="T113" s="354"/>
      <c r="U113" s="354"/>
      <c r="V113" s="355"/>
      <c r="W113" s="37" t="s">
        <v>73</v>
      </c>
      <c r="X113" s="340">
        <f>IFERROR(SUMPRODUCT(X109:X111*H109:H111),"0")</f>
        <v>188.16000000000003</v>
      </c>
      <c r="Y113" s="340">
        <f>IFERROR(SUMPRODUCT(Y109:Y111*H109:H111),"0")</f>
        <v>188.16000000000003</v>
      </c>
      <c r="Z113" s="37"/>
      <c r="AA113" s="341"/>
      <c r="AB113" s="341"/>
      <c r="AC113" s="341"/>
    </row>
    <row r="114" spans="1:68" ht="16.5" customHeight="1" x14ac:dyDescent="0.25">
      <c r="A114" s="347" t="s">
        <v>210</v>
      </c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33"/>
      <c r="AB114" s="333"/>
      <c r="AC114" s="333"/>
    </row>
    <row r="115" spans="1:68" ht="14.25" customHeight="1" x14ac:dyDescent="0.25">
      <c r="A115" s="371" t="s">
        <v>63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51">
        <v>4607111039262</v>
      </c>
      <c r="E116" s="352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24</v>
      </c>
      <c r="Y116" s="339">
        <f>IFERROR(IF(X116="","",X116),"")</f>
        <v>24</v>
      </c>
      <c r="Z116" s="36">
        <f>IFERROR(IF(X116="","",X116*0.0155),"")</f>
        <v>0.372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161.2704</v>
      </c>
      <c r="BN116" s="67">
        <f>IFERROR(Y116*I116,"0")</f>
        <v>161.2704</v>
      </c>
      <c r="BO116" s="67">
        <f>IFERROR(X116/J116,"0")</f>
        <v>0.2857142857142857</v>
      </c>
      <c r="BP116" s="67">
        <f>IFERROR(Y116/J116,"0")</f>
        <v>0.2857142857142857</v>
      </c>
    </row>
    <row r="117" spans="1:68" ht="27" customHeight="1" x14ac:dyDescent="0.25">
      <c r="A117" s="54" t="s">
        <v>213</v>
      </c>
      <c r="B117" s="54" t="s">
        <v>214</v>
      </c>
      <c r="C117" s="31">
        <v>4301070976</v>
      </c>
      <c r="D117" s="351">
        <v>4607111034144</v>
      </c>
      <c r="E117" s="352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215</v>
      </c>
      <c r="B118" s="54" t="s">
        <v>216</v>
      </c>
      <c r="C118" s="31">
        <v>4301071038</v>
      </c>
      <c r="D118" s="351">
        <v>4607111039248</v>
      </c>
      <c r="E118" s="352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217</v>
      </c>
      <c r="B119" s="54" t="s">
        <v>218</v>
      </c>
      <c r="C119" s="31">
        <v>4301071049</v>
      </c>
      <c r="D119" s="351">
        <v>4607111039293</v>
      </c>
      <c r="E119" s="352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0</v>
      </c>
      <c r="Y119" s="339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219</v>
      </c>
      <c r="B120" s="54" t="s">
        <v>220</v>
      </c>
      <c r="C120" s="31">
        <v>4301071039</v>
      </c>
      <c r="D120" s="351">
        <v>4607111039279</v>
      </c>
      <c r="E120" s="352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24</v>
      </c>
      <c r="Y120" s="339">
        <f>IFERROR(IF(X120="","",X120),"")</f>
        <v>24</v>
      </c>
      <c r="Z120" s="36">
        <f>IFERROR(IF(X120="","",X120*0.0155),"")</f>
        <v>0.372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175.2</v>
      </c>
      <c r="BN120" s="67">
        <f>IFERROR(Y120*I120,"0")</f>
        <v>175.2</v>
      </c>
      <c r="BO120" s="67">
        <f>IFERROR(X120/J120,"0")</f>
        <v>0.2857142857142857</v>
      </c>
      <c r="BP120" s="67">
        <f>IFERROR(Y120/J120,"0")</f>
        <v>0.2857142857142857</v>
      </c>
    </row>
    <row r="121" spans="1:68" x14ac:dyDescent="0.2">
      <c r="A121" s="358"/>
      <c r="B121" s="348"/>
      <c r="C121" s="348"/>
      <c r="D121" s="348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59"/>
      <c r="P121" s="353" t="s">
        <v>72</v>
      </c>
      <c r="Q121" s="354"/>
      <c r="R121" s="354"/>
      <c r="S121" s="354"/>
      <c r="T121" s="354"/>
      <c r="U121" s="354"/>
      <c r="V121" s="355"/>
      <c r="W121" s="37" t="s">
        <v>69</v>
      </c>
      <c r="X121" s="340">
        <f>IFERROR(SUM(X116:X120),"0")</f>
        <v>48</v>
      </c>
      <c r="Y121" s="340">
        <f>IFERROR(SUM(Y116:Y120),"0")</f>
        <v>48</v>
      </c>
      <c r="Z121" s="340">
        <f>IFERROR(IF(Z116="",0,Z116),"0")+IFERROR(IF(Z117="",0,Z117),"0")+IFERROR(IF(Z118="",0,Z118),"0")+IFERROR(IF(Z119="",0,Z119),"0")+IFERROR(IF(Z120="",0,Z120),"0")</f>
        <v>0.74399999999999999</v>
      </c>
      <c r="AA121" s="341"/>
      <c r="AB121" s="341"/>
      <c r="AC121" s="341"/>
    </row>
    <row r="122" spans="1:68" x14ac:dyDescent="0.2">
      <c r="A122" s="348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59"/>
      <c r="P122" s="353" t="s">
        <v>72</v>
      </c>
      <c r="Q122" s="354"/>
      <c r="R122" s="354"/>
      <c r="S122" s="354"/>
      <c r="T122" s="354"/>
      <c r="U122" s="354"/>
      <c r="V122" s="355"/>
      <c r="W122" s="37" t="s">
        <v>73</v>
      </c>
      <c r="X122" s="340">
        <f>IFERROR(SUMPRODUCT(X116:X120*H116:H120),"0")</f>
        <v>321.60000000000002</v>
      </c>
      <c r="Y122" s="340">
        <f>IFERROR(SUMPRODUCT(Y116:Y120*H116:H120),"0")</f>
        <v>321.60000000000002</v>
      </c>
      <c r="Z122" s="37"/>
      <c r="AA122" s="341"/>
      <c r="AB122" s="341"/>
      <c r="AC122" s="341"/>
    </row>
    <row r="123" spans="1:68" ht="16.5" customHeight="1" x14ac:dyDescent="0.25">
      <c r="A123" s="347" t="s">
        <v>221</v>
      </c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33"/>
      <c r="AB123" s="333"/>
      <c r="AC123" s="333"/>
    </row>
    <row r="124" spans="1:68" ht="14.25" customHeight="1" x14ac:dyDescent="0.25">
      <c r="A124" s="371" t="s">
        <v>147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51">
        <v>4607111034014</v>
      </c>
      <c r="E125" s="352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3"/>
      <c r="R125" s="343"/>
      <c r="S125" s="343"/>
      <c r="T125" s="344"/>
      <c r="U125" s="34"/>
      <c r="V125" s="34"/>
      <c r="W125" s="35" t="s">
        <v>69</v>
      </c>
      <c r="X125" s="338">
        <v>0</v>
      </c>
      <c r="Y125" s="339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51">
        <v>4607111033994</v>
      </c>
      <c r="E126" s="352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3"/>
      <c r="R126" s="343"/>
      <c r="S126" s="343"/>
      <c r="T126" s="344"/>
      <c r="U126" s="34"/>
      <c r="V126" s="34"/>
      <c r="W126" s="35" t="s">
        <v>69</v>
      </c>
      <c r="X126" s="338">
        <v>56</v>
      </c>
      <c r="Y126" s="339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x14ac:dyDescent="0.2">
      <c r="A127" s="35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59"/>
      <c r="P127" s="353" t="s">
        <v>72</v>
      </c>
      <c r="Q127" s="354"/>
      <c r="R127" s="354"/>
      <c r="S127" s="354"/>
      <c r="T127" s="354"/>
      <c r="U127" s="354"/>
      <c r="V127" s="355"/>
      <c r="W127" s="37" t="s">
        <v>69</v>
      </c>
      <c r="X127" s="340">
        <f>IFERROR(SUM(X125:X126),"0")</f>
        <v>56</v>
      </c>
      <c r="Y127" s="340">
        <f>IFERROR(SUM(Y125:Y126),"0")</f>
        <v>56</v>
      </c>
      <c r="Z127" s="340">
        <f>IFERROR(IF(Z125="",0,Z125),"0")+IFERROR(IF(Z126="",0,Z126),"0")</f>
        <v>1.0012799999999999</v>
      </c>
      <c r="AA127" s="341"/>
      <c r="AB127" s="341"/>
      <c r="AC127" s="341"/>
    </row>
    <row r="128" spans="1:68" x14ac:dyDescent="0.2">
      <c r="A128" s="348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59"/>
      <c r="P128" s="353" t="s">
        <v>72</v>
      </c>
      <c r="Q128" s="354"/>
      <c r="R128" s="354"/>
      <c r="S128" s="354"/>
      <c r="T128" s="354"/>
      <c r="U128" s="354"/>
      <c r="V128" s="355"/>
      <c r="W128" s="37" t="s">
        <v>73</v>
      </c>
      <c r="X128" s="340">
        <f>IFERROR(SUMPRODUCT(X125:X126*H125:H126),"0")</f>
        <v>168</v>
      </c>
      <c r="Y128" s="340">
        <f>IFERROR(SUMPRODUCT(Y125:Y126*H125:H126),"0")</f>
        <v>168</v>
      </c>
      <c r="Z128" s="37"/>
      <c r="AA128" s="341"/>
      <c r="AB128" s="341"/>
      <c r="AC128" s="341"/>
    </row>
    <row r="129" spans="1:68" ht="16.5" customHeight="1" x14ac:dyDescent="0.25">
      <c r="A129" s="347" t="s">
        <v>227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33"/>
      <c r="AB129" s="333"/>
      <c r="AC129" s="333"/>
    </row>
    <row r="130" spans="1:68" ht="14.25" customHeight="1" x14ac:dyDescent="0.25">
      <c r="A130" s="371" t="s">
        <v>147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4"/>
      <c r="AB130" s="334"/>
      <c r="AC130" s="334"/>
    </row>
    <row r="131" spans="1:68" ht="27" customHeight="1" x14ac:dyDescent="0.25">
      <c r="A131" s="54" t="s">
        <v>228</v>
      </c>
      <c r="B131" s="54" t="s">
        <v>229</v>
      </c>
      <c r="C131" s="31">
        <v>4301135311</v>
      </c>
      <c r="D131" s="351">
        <v>4607111039095</v>
      </c>
      <c r="E131" s="352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3"/>
      <c r="R131" s="343"/>
      <c r="S131" s="343"/>
      <c r="T131" s="344"/>
      <c r="U131" s="34"/>
      <c r="V131" s="34"/>
      <c r="W131" s="35" t="s">
        <v>69</v>
      </c>
      <c r="X131" s="338">
        <v>0</v>
      </c>
      <c r="Y131" s="339">
        <f>IFERROR(IF(X131="","",X131),"")</f>
        <v>0</v>
      </c>
      <c r="Z131" s="36">
        <f>IFERROR(IF(X131="","",X131*0.01788),"")</f>
        <v>0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51">
        <v>4607111034199</v>
      </c>
      <c r="E132" s="352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3"/>
      <c r="R132" s="343"/>
      <c r="S132" s="343"/>
      <c r="T132" s="344"/>
      <c r="U132" s="34"/>
      <c r="V132" s="34"/>
      <c r="W132" s="35" t="s">
        <v>69</v>
      </c>
      <c r="X132" s="338">
        <v>14</v>
      </c>
      <c r="Y132" s="339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58"/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59"/>
      <c r="P133" s="353" t="s">
        <v>72</v>
      </c>
      <c r="Q133" s="354"/>
      <c r="R133" s="354"/>
      <c r="S133" s="354"/>
      <c r="T133" s="354"/>
      <c r="U133" s="354"/>
      <c r="V133" s="355"/>
      <c r="W133" s="37" t="s">
        <v>69</v>
      </c>
      <c r="X133" s="340">
        <f>IFERROR(SUM(X131:X132),"0")</f>
        <v>14</v>
      </c>
      <c r="Y133" s="340">
        <f>IFERROR(SUM(Y131:Y132),"0")</f>
        <v>14</v>
      </c>
      <c r="Z133" s="340">
        <f>IFERROR(IF(Z131="",0,Z131),"0")+IFERROR(IF(Z132="",0,Z132),"0")</f>
        <v>0.25031999999999999</v>
      </c>
      <c r="AA133" s="341"/>
      <c r="AB133" s="341"/>
      <c r="AC133" s="341"/>
    </row>
    <row r="134" spans="1:68" x14ac:dyDescent="0.2">
      <c r="A134" s="348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59"/>
      <c r="P134" s="353" t="s">
        <v>72</v>
      </c>
      <c r="Q134" s="354"/>
      <c r="R134" s="354"/>
      <c r="S134" s="354"/>
      <c r="T134" s="354"/>
      <c r="U134" s="354"/>
      <c r="V134" s="355"/>
      <c r="W134" s="37" t="s">
        <v>73</v>
      </c>
      <c r="X134" s="340">
        <f>IFERROR(SUMPRODUCT(X131:X132*H131:H132),"0")</f>
        <v>42</v>
      </c>
      <c r="Y134" s="340">
        <f>IFERROR(SUMPRODUCT(Y131:Y132*H131:H132),"0")</f>
        <v>42</v>
      </c>
      <c r="Z134" s="37"/>
      <c r="AA134" s="341"/>
      <c r="AB134" s="341"/>
      <c r="AC134" s="341"/>
    </row>
    <row r="135" spans="1:68" ht="16.5" customHeight="1" x14ac:dyDescent="0.25">
      <c r="A135" s="347" t="s">
        <v>234</v>
      </c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33"/>
      <c r="AB135" s="333"/>
      <c r="AC135" s="333"/>
    </row>
    <row r="136" spans="1:68" ht="14.25" customHeight="1" x14ac:dyDescent="0.25">
      <c r="A136" s="371" t="s">
        <v>147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51">
        <v>4607111034380</v>
      </c>
      <c r="E137" s="352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14</v>
      </c>
      <c r="Y137" s="339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45.919999999999995</v>
      </c>
      <c r="BN137" s="67">
        <f>IFERROR(Y137*I137,"0")</f>
        <v>45.919999999999995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51">
        <v>4607111034397</v>
      </c>
      <c r="E138" s="352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3"/>
      <c r="R138" s="343"/>
      <c r="S138" s="343"/>
      <c r="T138" s="344"/>
      <c r="U138" s="34"/>
      <c r="V138" s="34"/>
      <c r="W138" s="35" t="s">
        <v>69</v>
      </c>
      <c r="X138" s="338">
        <v>28</v>
      </c>
      <c r="Y138" s="339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5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59"/>
      <c r="P139" s="353" t="s">
        <v>72</v>
      </c>
      <c r="Q139" s="354"/>
      <c r="R139" s="354"/>
      <c r="S139" s="354"/>
      <c r="T139" s="354"/>
      <c r="U139" s="354"/>
      <c r="V139" s="355"/>
      <c r="W139" s="37" t="s">
        <v>69</v>
      </c>
      <c r="X139" s="340">
        <f>IFERROR(SUM(X137:X138),"0")</f>
        <v>42</v>
      </c>
      <c r="Y139" s="340">
        <f>IFERROR(SUM(Y137:Y138),"0")</f>
        <v>42</v>
      </c>
      <c r="Z139" s="340">
        <f>IFERROR(IF(Z137="",0,Z137),"0")+IFERROR(IF(Z138="",0,Z138),"0")</f>
        <v>0.75095999999999996</v>
      </c>
      <c r="AA139" s="341"/>
      <c r="AB139" s="341"/>
      <c r="AC139" s="341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59"/>
      <c r="P140" s="353" t="s">
        <v>72</v>
      </c>
      <c r="Q140" s="354"/>
      <c r="R140" s="354"/>
      <c r="S140" s="354"/>
      <c r="T140" s="354"/>
      <c r="U140" s="354"/>
      <c r="V140" s="355"/>
      <c r="W140" s="37" t="s">
        <v>73</v>
      </c>
      <c r="X140" s="340">
        <f>IFERROR(SUMPRODUCT(X137:X138*H137:H138),"0")</f>
        <v>126</v>
      </c>
      <c r="Y140" s="340">
        <f>IFERROR(SUMPRODUCT(Y137:Y138*H137:H138),"0")</f>
        <v>126</v>
      </c>
      <c r="Z140" s="37"/>
      <c r="AA140" s="341"/>
      <c r="AB140" s="341"/>
      <c r="AC140" s="341"/>
    </row>
    <row r="141" spans="1:68" ht="16.5" customHeight="1" x14ac:dyDescent="0.25">
      <c r="A141" s="347" t="s">
        <v>240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3"/>
      <c r="AB141" s="333"/>
      <c r="AC141" s="333"/>
    </row>
    <row r="142" spans="1:68" ht="14.25" customHeight="1" x14ac:dyDescent="0.25">
      <c r="A142" s="371" t="s">
        <v>147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4"/>
      <c r="AB142" s="334"/>
      <c r="AC142" s="334"/>
    </row>
    <row r="143" spans="1:68" ht="27" customHeight="1" x14ac:dyDescent="0.25">
      <c r="A143" s="54" t="s">
        <v>241</v>
      </c>
      <c r="B143" s="54" t="s">
        <v>242</v>
      </c>
      <c r="C143" s="31">
        <v>4301135570</v>
      </c>
      <c r="D143" s="351">
        <v>4607111035806</v>
      </c>
      <c r="E143" s="352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0" t="s">
        <v>243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58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59"/>
      <c r="P144" s="353" t="s">
        <v>72</v>
      </c>
      <c r="Q144" s="354"/>
      <c r="R144" s="354"/>
      <c r="S144" s="354"/>
      <c r="T144" s="354"/>
      <c r="U144" s="354"/>
      <c r="V144" s="355"/>
      <c r="W144" s="37" t="s">
        <v>69</v>
      </c>
      <c r="X144" s="340">
        <f>IFERROR(SUM(X143:X143),"0")</f>
        <v>0</v>
      </c>
      <c r="Y144" s="340">
        <f>IFERROR(SUM(Y143:Y143),"0")</f>
        <v>0</v>
      </c>
      <c r="Z144" s="340">
        <f>IFERROR(IF(Z143="",0,Z143),"0")</f>
        <v>0</v>
      </c>
      <c r="AA144" s="341"/>
      <c r="AB144" s="341"/>
      <c r="AC144" s="341"/>
    </row>
    <row r="145" spans="1:68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59"/>
      <c r="P145" s="353" t="s">
        <v>72</v>
      </c>
      <c r="Q145" s="354"/>
      <c r="R145" s="354"/>
      <c r="S145" s="354"/>
      <c r="T145" s="354"/>
      <c r="U145" s="354"/>
      <c r="V145" s="355"/>
      <c r="W145" s="37" t="s">
        <v>73</v>
      </c>
      <c r="X145" s="340">
        <f>IFERROR(SUMPRODUCT(X143:X143*H143:H143),"0")</f>
        <v>0</v>
      </c>
      <c r="Y145" s="340">
        <f>IFERROR(SUMPRODUCT(Y143:Y143*H143:H143),"0")</f>
        <v>0</v>
      </c>
      <c r="Z145" s="37"/>
      <c r="AA145" s="341"/>
      <c r="AB145" s="341"/>
      <c r="AC145" s="341"/>
    </row>
    <row r="146" spans="1:68" ht="16.5" customHeight="1" x14ac:dyDescent="0.25">
      <c r="A146" s="347" t="s">
        <v>245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3"/>
      <c r="AB146" s="333"/>
      <c r="AC146" s="333"/>
    </row>
    <row r="147" spans="1:68" ht="14.25" customHeight="1" x14ac:dyDescent="0.25">
      <c r="A147" s="371" t="s">
        <v>147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4"/>
      <c r="AB147" s="334"/>
      <c r="AC147" s="334"/>
    </row>
    <row r="148" spans="1:68" ht="16.5" customHeight="1" x14ac:dyDescent="0.25">
      <c r="A148" s="54" t="s">
        <v>246</v>
      </c>
      <c r="B148" s="54" t="s">
        <v>247</v>
      </c>
      <c r="C148" s="31">
        <v>4301135596</v>
      </c>
      <c r="D148" s="351">
        <v>4607111039613</v>
      </c>
      <c r="E148" s="352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8"/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59"/>
      <c r="P149" s="353" t="s">
        <v>72</v>
      </c>
      <c r="Q149" s="354"/>
      <c r="R149" s="354"/>
      <c r="S149" s="354"/>
      <c r="T149" s="354"/>
      <c r="U149" s="354"/>
      <c r="V149" s="355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x14ac:dyDescent="0.2">
      <c r="A150" s="348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59"/>
      <c r="P150" s="353" t="s">
        <v>72</v>
      </c>
      <c r="Q150" s="354"/>
      <c r="R150" s="354"/>
      <c r="S150" s="354"/>
      <c r="T150" s="354"/>
      <c r="U150" s="354"/>
      <c r="V150" s="355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customHeight="1" x14ac:dyDescent="0.25">
      <c r="A151" s="347" t="s">
        <v>248</v>
      </c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33"/>
      <c r="AB151" s="333"/>
      <c r="AC151" s="333"/>
    </row>
    <row r="152" spans="1:68" ht="14.25" customHeight="1" x14ac:dyDescent="0.25">
      <c r="A152" s="371" t="s">
        <v>249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4"/>
      <c r="AB152" s="334"/>
      <c r="AC152" s="334"/>
    </row>
    <row r="153" spans="1:68" ht="27" customHeight="1" x14ac:dyDescent="0.25">
      <c r="A153" s="54" t="s">
        <v>250</v>
      </c>
      <c r="B153" s="54" t="s">
        <v>251</v>
      </c>
      <c r="C153" s="31">
        <v>4301071054</v>
      </c>
      <c r="D153" s="351">
        <v>4607111035639</v>
      </c>
      <c r="E153" s="352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254</v>
      </c>
      <c r="B154" s="54" t="s">
        <v>255</v>
      </c>
      <c r="C154" s="31">
        <v>4301135540</v>
      </c>
      <c r="D154" s="351">
        <v>4607111035646</v>
      </c>
      <c r="E154" s="352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3"/>
      <c r="R154" s="343"/>
      <c r="S154" s="343"/>
      <c r="T154" s="344"/>
      <c r="U154" s="34"/>
      <c r="V154" s="34"/>
      <c r="W154" s="35" t="s">
        <v>69</v>
      </c>
      <c r="X154" s="338">
        <v>0</v>
      </c>
      <c r="Y154" s="339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59"/>
      <c r="P155" s="353" t="s">
        <v>72</v>
      </c>
      <c r="Q155" s="354"/>
      <c r="R155" s="354"/>
      <c r="S155" s="354"/>
      <c r="T155" s="354"/>
      <c r="U155" s="354"/>
      <c r="V155" s="355"/>
      <c r="W155" s="37" t="s">
        <v>69</v>
      </c>
      <c r="X155" s="340">
        <f>IFERROR(SUM(X153:X154),"0")</f>
        <v>0</v>
      </c>
      <c r="Y155" s="340">
        <f>IFERROR(SUM(Y153:Y154),"0")</f>
        <v>0</v>
      </c>
      <c r="Z155" s="340">
        <f>IFERROR(IF(Z153="",0,Z153),"0")+IFERROR(IF(Z154="",0,Z154),"0")</f>
        <v>0</v>
      </c>
      <c r="AA155" s="341"/>
      <c r="AB155" s="341"/>
      <c r="AC155" s="341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59"/>
      <c r="P156" s="353" t="s">
        <v>72</v>
      </c>
      <c r="Q156" s="354"/>
      <c r="R156" s="354"/>
      <c r="S156" s="354"/>
      <c r="T156" s="354"/>
      <c r="U156" s="354"/>
      <c r="V156" s="355"/>
      <c r="W156" s="37" t="s">
        <v>73</v>
      </c>
      <c r="X156" s="340">
        <f>IFERROR(SUMPRODUCT(X153:X154*H153:H154),"0")</f>
        <v>0</v>
      </c>
      <c r="Y156" s="340">
        <f>IFERROR(SUMPRODUCT(Y153:Y154*H153:H154),"0")</f>
        <v>0</v>
      </c>
      <c r="Z156" s="37"/>
      <c r="AA156" s="341"/>
      <c r="AB156" s="341"/>
      <c r="AC156" s="341"/>
    </row>
    <row r="157" spans="1:68" ht="16.5" customHeight="1" x14ac:dyDescent="0.25">
      <c r="A157" s="347" t="s">
        <v>256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33"/>
      <c r="AB157" s="333"/>
      <c r="AC157" s="333"/>
    </row>
    <row r="158" spans="1:68" ht="14.25" customHeight="1" x14ac:dyDescent="0.25">
      <c r="A158" s="371" t="s">
        <v>147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51">
        <v>4607111036568</v>
      </c>
      <c r="E159" s="352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3"/>
      <c r="R159" s="343"/>
      <c r="S159" s="343"/>
      <c r="T159" s="344"/>
      <c r="U159" s="34"/>
      <c r="V159" s="34"/>
      <c r="W159" s="35" t="s">
        <v>69</v>
      </c>
      <c r="X159" s="338">
        <v>14</v>
      </c>
      <c r="Y159" s="339">
        <f>IFERROR(IF(X159="","",X159),"")</f>
        <v>14</v>
      </c>
      <c r="Z159" s="36">
        <f>IFERROR(IF(X159="","",X159*0.00941),"")</f>
        <v>0.13174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29.425199999999997</v>
      </c>
      <c r="BN159" s="67">
        <f>IFERROR(Y159*I159,"0")</f>
        <v>29.425199999999997</v>
      </c>
      <c r="BO159" s="67">
        <f>IFERROR(X159/J159,"0")</f>
        <v>0.1</v>
      </c>
      <c r="BP159" s="67">
        <f>IFERROR(Y159/J159,"0")</f>
        <v>0.1</v>
      </c>
    </row>
    <row r="160" spans="1:68" x14ac:dyDescent="0.2">
      <c r="A160" s="358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59"/>
      <c r="P160" s="353" t="s">
        <v>72</v>
      </c>
      <c r="Q160" s="354"/>
      <c r="R160" s="354"/>
      <c r="S160" s="354"/>
      <c r="T160" s="354"/>
      <c r="U160" s="354"/>
      <c r="V160" s="355"/>
      <c r="W160" s="37" t="s">
        <v>69</v>
      </c>
      <c r="X160" s="340">
        <f>IFERROR(SUM(X159:X159),"0")</f>
        <v>14</v>
      </c>
      <c r="Y160" s="340">
        <f>IFERROR(SUM(Y159:Y159),"0")</f>
        <v>14</v>
      </c>
      <c r="Z160" s="340">
        <f>IFERROR(IF(Z159="",0,Z159),"0")</f>
        <v>0.13174</v>
      </c>
      <c r="AA160" s="341"/>
      <c r="AB160" s="341"/>
      <c r="AC160" s="341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59"/>
      <c r="P161" s="353" t="s">
        <v>72</v>
      </c>
      <c r="Q161" s="354"/>
      <c r="R161" s="354"/>
      <c r="S161" s="354"/>
      <c r="T161" s="354"/>
      <c r="U161" s="354"/>
      <c r="V161" s="355"/>
      <c r="W161" s="37" t="s">
        <v>73</v>
      </c>
      <c r="X161" s="340">
        <f>IFERROR(SUMPRODUCT(X159:X159*H159:H159),"0")</f>
        <v>23.52</v>
      </c>
      <c r="Y161" s="340">
        <f>IFERROR(SUMPRODUCT(Y159:Y159*H159:H159),"0")</f>
        <v>23.52</v>
      </c>
      <c r="Z161" s="37"/>
      <c r="AA161" s="341"/>
      <c r="AB161" s="341"/>
      <c r="AC161" s="341"/>
    </row>
    <row r="162" spans="1:68" ht="27.75" customHeight="1" x14ac:dyDescent="0.2">
      <c r="A162" s="375" t="s">
        <v>260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48"/>
      <c r="AB162" s="48"/>
      <c r="AC162" s="48"/>
    </row>
    <row r="163" spans="1:68" ht="16.5" customHeight="1" x14ac:dyDescent="0.25">
      <c r="A163" s="347" t="s">
        <v>261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3"/>
      <c r="AB163" s="333"/>
      <c r="AC163" s="333"/>
    </row>
    <row r="164" spans="1:68" ht="14.25" customHeight="1" x14ac:dyDescent="0.25">
      <c r="A164" s="371" t="s">
        <v>147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4"/>
      <c r="AB164" s="334"/>
      <c r="AC164" s="334"/>
    </row>
    <row r="165" spans="1:68" ht="27" customHeight="1" x14ac:dyDescent="0.25">
      <c r="A165" s="54" t="s">
        <v>262</v>
      </c>
      <c r="B165" s="54" t="s">
        <v>263</v>
      </c>
      <c r="C165" s="31">
        <v>4301135317</v>
      </c>
      <c r="D165" s="351">
        <v>4607111039057</v>
      </c>
      <c r="E165" s="352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68" t="s">
        <v>264</v>
      </c>
      <c r="Q165" s="343"/>
      <c r="R165" s="343"/>
      <c r="S165" s="343"/>
      <c r="T165" s="344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58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59"/>
      <c r="P166" s="353" t="s">
        <v>72</v>
      </c>
      <c r="Q166" s="354"/>
      <c r="R166" s="354"/>
      <c r="S166" s="354"/>
      <c r="T166" s="354"/>
      <c r="U166" s="354"/>
      <c r="V166" s="355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59"/>
      <c r="P167" s="353" t="s">
        <v>72</v>
      </c>
      <c r="Q167" s="354"/>
      <c r="R167" s="354"/>
      <c r="S167" s="354"/>
      <c r="T167" s="354"/>
      <c r="U167" s="354"/>
      <c r="V167" s="355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customHeight="1" x14ac:dyDescent="0.25">
      <c r="A168" s="347" t="s">
        <v>265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33"/>
      <c r="AB168" s="333"/>
      <c r="AC168" s="333"/>
    </row>
    <row r="169" spans="1:68" ht="14.25" customHeight="1" x14ac:dyDescent="0.25">
      <c r="A169" s="371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34"/>
      <c r="AB169" s="334"/>
      <c r="AC169" s="334"/>
    </row>
    <row r="170" spans="1:68" ht="16.5" customHeight="1" x14ac:dyDescent="0.25">
      <c r="A170" s="54" t="s">
        <v>266</v>
      </c>
      <c r="B170" s="54" t="s">
        <v>267</v>
      </c>
      <c r="C170" s="31">
        <v>4301071062</v>
      </c>
      <c r="D170" s="351">
        <v>4607111036384</v>
      </c>
      <c r="E170" s="352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0" t="s">
        <v>268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270</v>
      </c>
      <c r="B171" s="54" t="s">
        <v>271</v>
      </c>
      <c r="C171" s="31">
        <v>4301071056</v>
      </c>
      <c r="D171" s="351">
        <v>4640242180250</v>
      </c>
      <c r="E171" s="352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1" t="s">
        <v>272</v>
      </c>
      <c r="Q171" s="343"/>
      <c r="R171" s="343"/>
      <c r="S171" s="343"/>
      <c r="T171" s="344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51">
        <v>4607111036216</v>
      </c>
      <c r="E172" s="352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3"/>
      <c r="R172" s="343"/>
      <c r="S172" s="343"/>
      <c r="T172" s="344"/>
      <c r="U172" s="34"/>
      <c r="V172" s="34"/>
      <c r="W172" s="35" t="s">
        <v>69</v>
      </c>
      <c r="X172" s="338">
        <v>12</v>
      </c>
      <c r="Y172" s="339">
        <f>IFERROR(IF(X172="","",X172),"")</f>
        <v>12</v>
      </c>
      <c r="Z172" s="36">
        <f>IFERROR(IF(X172="","",X172*0.00866),"")</f>
        <v>0.10391999999999998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62.558399999999992</v>
      </c>
      <c r="BN172" s="67">
        <f>IFERROR(Y172*I172,"0")</f>
        <v>62.558399999999992</v>
      </c>
      <c r="BO172" s="67">
        <f>IFERROR(X172/J172,"0")</f>
        <v>8.3333333333333329E-2</v>
      </c>
      <c r="BP172" s="67">
        <f>IFERROR(Y172/J172,"0")</f>
        <v>8.3333333333333329E-2</v>
      </c>
    </row>
    <row r="173" spans="1:68" ht="27" customHeight="1" x14ac:dyDescent="0.25">
      <c r="A173" s="54" t="s">
        <v>277</v>
      </c>
      <c r="B173" s="54" t="s">
        <v>278</v>
      </c>
      <c r="C173" s="31">
        <v>4301071061</v>
      </c>
      <c r="D173" s="351">
        <v>4607111036278</v>
      </c>
      <c r="E173" s="352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3"/>
      <c r="R173" s="343"/>
      <c r="S173" s="343"/>
      <c r="T173" s="344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59"/>
      <c r="P174" s="353" t="s">
        <v>72</v>
      </c>
      <c r="Q174" s="354"/>
      <c r="R174" s="354"/>
      <c r="S174" s="354"/>
      <c r="T174" s="354"/>
      <c r="U174" s="354"/>
      <c r="V174" s="355"/>
      <c r="W174" s="37" t="s">
        <v>69</v>
      </c>
      <c r="X174" s="340">
        <f>IFERROR(SUM(X170:X173),"0")</f>
        <v>12</v>
      </c>
      <c r="Y174" s="340">
        <f>IFERROR(SUM(Y170:Y173),"0")</f>
        <v>12</v>
      </c>
      <c r="Z174" s="340">
        <f>IFERROR(IF(Z170="",0,Z170),"0")+IFERROR(IF(Z171="",0,Z171),"0")+IFERROR(IF(Z172="",0,Z172),"0")+IFERROR(IF(Z173="",0,Z173),"0")</f>
        <v>0.10391999999999998</v>
      </c>
      <c r="AA174" s="341"/>
      <c r="AB174" s="341"/>
      <c r="AC174" s="341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59"/>
      <c r="P175" s="353" t="s">
        <v>72</v>
      </c>
      <c r="Q175" s="354"/>
      <c r="R175" s="354"/>
      <c r="S175" s="354"/>
      <c r="T175" s="354"/>
      <c r="U175" s="354"/>
      <c r="V175" s="355"/>
      <c r="W175" s="37" t="s">
        <v>73</v>
      </c>
      <c r="X175" s="340">
        <f>IFERROR(SUMPRODUCT(X170:X173*H170:H173),"0")</f>
        <v>60</v>
      </c>
      <c r="Y175" s="340">
        <f>IFERROR(SUMPRODUCT(Y170:Y173*H170:H173),"0")</f>
        <v>60</v>
      </c>
      <c r="Z175" s="37"/>
      <c r="AA175" s="341"/>
      <c r="AB175" s="341"/>
      <c r="AC175" s="341"/>
    </row>
    <row r="176" spans="1:68" ht="14.25" customHeight="1" x14ac:dyDescent="0.25">
      <c r="A176" s="371" t="s">
        <v>280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334"/>
      <c r="AB176" s="334"/>
      <c r="AC176" s="334"/>
    </row>
    <row r="177" spans="1:68" ht="27" customHeight="1" x14ac:dyDescent="0.25">
      <c r="A177" s="54" t="s">
        <v>281</v>
      </c>
      <c r="B177" s="54" t="s">
        <v>282</v>
      </c>
      <c r="C177" s="31">
        <v>4301080153</v>
      </c>
      <c r="D177" s="351">
        <v>4607111036827</v>
      </c>
      <c r="E177" s="352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284</v>
      </c>
      <c r="B178" s="54" t="s">
        <v>285</v>
      </c>
      <c r="C178" s="31">
        <v>4301080154</v>
      </c>
      <c r="D178" s="351">
        <v>4607111036834</v>
      </c>
      <c r="E178" s="352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8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59"/>
      <c r="P179" s="353" t="s">
        <v>72</v>
      </c>
      <c r="Q179" s="354"/>
      <c r="R179" s="354"/>
      <c r="S179" s="354"/>
      <c r="T179" s="354"/>
      <c r="U179" s="354"/>
      <c r="V179" s="355"/>
      <c r="W179" s="37" t="s">
        <v>69</v>
      </c>
      <c r="X179" s="340">
        <f>IFERROR(SUM(X177:X178),"0")</f>
        <v>0</v>
      </c>
      <c r="Y179" s="340">
        <f>IFERROR(SUM(Y177:Y178),"0")</f>
        <v>0</v>
      </c>
      <c r="Z179" s="340">
        <f>IFERROR(IF(Z177="",0,Z177),"0")+IFERROR(IF(Z178="",0,Z178),"0")</f>
        <v>0</v>
      </c>
      <c r="AA179" s="341"/>
      <c r="AB179" s="341"/>
      <c r="AC179" s="341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59"/>
      <c r="P180" s="353" t="s">
        <v>72</v>
      </c>
      <c r="Q180" s="354"/>
      <c r="R180" s="354"/>
      <c r="S180" s="354"/>
      <c r="T180" s="354"/>
      <c r="U180" s="354"/>
      <c r="V180" s="355"/>
      <c r="W180" s="37" t="s">
        <v>73</v>
      </c>
      <c r="X180" s="340">
        <f>IFERROR(SUMPRODUCT(X177:X178*H177:H178),"0")</f>
        <v>0</v>
      </c>
      <c r="Y180" s="340">
        <f>IFERROR(SUMPRODUCT(Y177:Y178*H177:H178),"0")</f>
        <v>0</v>
      </c>
      <c r="Z180" s="37"/>
      <c r="AA180" s="341"/>
      <c r="AB180" s="341"/>
      <c r="AC180" s="341"/>
    </row>
    <row r="181" spans="1:68" ht="27.75" customHeight="1" x14ac:dyDescent="0.2">
      <c r="A181" s="375" t="s">
        <v>286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  <c r="AA181" s="48"/>
      <c r="AB181" s="48"/>
      <c r="AC181" s="48"/>
    </row>
    <row r="182" spans="1:68" ht="16.5" customHeight="1" x14ac:dyDescent="0.25">
      <c r="A182" s="347" t="s">
        <v>287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333"/>
      <c r="AB182" s="333"/>
      <c r="AC182" s="333"/>
    </row>
    <row r="183" spans="1:68" ht="14.25" customHeight="1" x14ac:dyDescent="0.25">
      <c r="A183" s="371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34"/>
      <c r="AB183" s="334"/>
      <c r="AC183" s="334"/>
    </row>
    <row r="184" spans="1:68" ht="27" customHeight="1" x14ac:dyDescent="0.25">
      <c r="A184" s="54" t="s">
        <v>288</v>
      </c>
      <c r="B184" s="54" t="s">
        <v>289</v>
      </c>
      <c r="C184" s="31">
        <v>4301132182</v>
      </c>
      <c r="D184" s="351">
        <v>4607111035721</v>
      </c>
      <c r="E184" s="352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3"/>
      <c r="R184" s="343"/>
      <c r="S184" s="343"/>
      <c r="T184" s="344"/>
      <c r="U184" s="34"/>
      <c r="V184" s="34"/>
      <c r="W184" s="35" t="s">
        <v>69</v>
      </c>
      <c r="X184" s="338">
        <v>0</v>
      </c>
      <c r="Y184" s="33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291</v>
      </c>
      <c r="B185" s="54" t="s">
        <v>292</v>
      </c>
      <c r="C185" s="31">
        <v>4301132100</v>
      </c>
      <c r="D185" s="351">
        <v>4607111035691</v>
      </c>
      <c r="E185" s="352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3"/>
      <c r="R185" s="343"/>
      <c r="S185" s="343"/>
      <c r="T185" s="344"/>
      <c r="U185" s="34"/>
      <c r="V185" s="34"/>
      <c r="W185" s="35" t="s">
        <v>69</v>
      </c>
      <c r="X185" s="338">
        <v>14</v>
      </c>
      <c r="Y185" s="339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47.432000000000002</v>
      </c>
      <c r="BN185" s="67">
        <f>IFERROR(Y185*I185,"0")</f>
        <v>47.432000000000002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294</v>
      </c>
      <c r="B186" s="54" t="s">
        <v>295</v>
      </c>
      <c r="C186" s="31">
        <v>4301132170</v>
      </c>
      <c r="D186" s="351">
        <v>4607111038487</v>
      </c>
      <c r="E186" s="352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3"/>
      <c r="R186" s="343"/>
      <c r="S186" s="343"/>
      <c r="T186" s="344"/>
      <c r="U186" s="34"/>
      <c r="V186" s="34"/>
      <c r="W186" s="35" t="s">
        <v>69</v>
      </c>
      <c r="X186" s="338">
        <v>14</v>
      </c>
      <c r="Y186" s="339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5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59"/>
      <c r="P187" s="353" t="s">
        <v>72</v>
      </c>
      <c r="Q187" s="354"/>
      <c r="R187" s="354"/>
      <c r="S187" s="354"/>
      <c r="T187" s="354"/>
      <c r="U187" s="354"/>
      <c r="V187" s="355"/>
      <c r="W187" s="37" t="s">
        <v>69</v>
      </c>
      <c r="X187" s="340">
        <f>IFERROR(SUM(X184:X186),"0")</f>
        <v>28</v>
      </c>
      <c r="Y187" s="340">
        <f>IFERROR(SUM(Y184:Y186),"0")</f>
        <v>28</v>
      </c>
      <c r="Z187" s="340">
        <f>IFERROR(IF(Z184="",0,Z184),"0")+IFERROR(IF(Z185="",0,Z185),"0")+IFERROR(IF(Z186="",0,Z186),"0")</f>
        <v>0.50063999999999997</v>
      </c>
      <c r="AA187" s="341"/>
      <c r="AB187" s="341"/>
      <c r="AC187" s="341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59"/>
      <c r="P188" s="353" t="s">
        <v>72</v>
      </c>
      <c r="Q188" s="354"/>
      <c r="R188" s="354"/>
      <c r="S188" s="354"/>
      <c r="T188" s="354"/>
      <c r="U188" s="354"/>
      <c r="V188" s="355"/>
      <c r="W188" s="37" t="s">
        <v>73</v>
      </c>
      <c r="X188" s="340">
        <f>IFERROR(SUMPRODUCT(X184:X186*H184:H186),"0")</f>
        <v>84</v>
      </c>
      <c r="Y188" s="340">
        <f>IFERROR(SUMPRODUCT(Y184:Y186*H184:H186),"0")</f>
        <v>84</v>
      </c>
      <c r="Z188" s="37"/>
      <c r="AA188" s="341"/>
      <c r="AB188" s="341"/>
      <c r="AC188" s="341"/>
    </row>
    <row r="189" spans="1:68" ht="14.25" customHeight="1" x14ac:dyDescent="0.25">
      <c r="A189" s="371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4"/>
      <c r="AB189" s="334"/>
      <c r="AC189" s="334"/>
    </row>
    <row r="190" spans="1:68" ht="27" customHeight="1" x14ac:dyDescent="0.25">
      <c r="A190" s="54" t="s">
        <v>298</v>
      </c>
      <c r="B190" s="54" t="s">
        <v>299</v>
      </c>
      <c r="C190" s="31">
        <v>4301051855</v>
      </c>
      <c r="D190" s="351">
        <v>4680115885875</v>
      </c>
      <c r="E190" s="352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14" t="s">
        <v>302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58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59"/>
      <c r="P191" s="353" t="s">
        <v>72</v>
      </c>
      <c r="Q191" s="354"/>
      <c r="R191" s="354"/>
      <c r="S191" s="354"/>
      <c r="T191" s="354"/>
      <c r="U191" s="354"/>
      <c r="V191" s="355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59"/>
      <c r="P192" s="353" t="s">
        <v>72</v>
      </c>
      <c r="Q192" s="354"/>
      <c r="R192" s="354"/>
      <c r="S192" s="354"/>
      <c r="T192" s="354"/>
      <c r="U192" s="354"/>
      <c r="V192" s="355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customHeight="1" x14ac:dyDescent="0.2">
      <c r="A193" s="375" t="s">
        <v>305</v>
      </c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  <c r="AA193" s="48"/>
      <c r="AB193" s="48"/>
      <c r="AC193" s="48"/>
    </row>
    <row r="194" spans="1:68" ht="16.5" customHeight="1" x14ac:dyDescent="0.25">
      <c r="A194" s="347" t="s">
        <v>306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3"/>
      <c r="AB194" s="333"/>
      <c r="AC194" s="333"/>
    </row>
    <row r="195" spans="1:68" ht="14.25" customHeight="1" x14ac:dyDescent="0.25">
      <c r="A195" s="371" t="s">
        <v>147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4"/>
      <c r="AB195" s="334"/>
      <c r="AC195" s="334"/>
    </row>
    <row r="196" spans="1:68" ht="27" customHeight="1" x14ac:dyDescent="0.25">
      <c r="A196" s="54" t="s">
        <v>307</v>
      </c>
      <c r="B196" s="54" t="s">
        <v>308</v>
      </c>
      <c r="C196" s="31">
        <v>4301135707</v>
      </c>
      <c r="D196" s="351">
        <v>4620207490198</v>
      </c>
      <c r="E196" s="352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69</v>
      </c>
      <c r="X196" s="338">
        <v>14</v>
      </c>
      <c r="Y196" s="339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43.450400000000002</v>
      </c>
      <c r="BN196" s="67">
        <f>IFERROR(Y196*I196,"0")</f>
        <v>43.450400000000002</v>
      </c>
      <c r="BO196" s="67">
        <f>IFERROR(X196/J196,"0")</f>
        <v>0.2</v>
      </c>
      <c r="BP196" s="67">
        <f>IFERROR(Y196/J196,"0")</f>
        <v>0.2</v>
      </c>
    </row>
    <row r="197" spans="1:68" ht="27" customHeight="1" x14ac:dyDescent="0.25">
      <c r="A197" s="54" t="s">
        <v>310</v>
      </c>
      <c r="B197" s="54" t="s">
        <v>311</v>
      </c>
      <c r="C197" s="31">
        <v>4301135719</v>
      </c>
      <c r="D197" s="351">
        <v>4620207490235</v>
      </c>
      <c r="E197" s="352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4301135697</v>
      </c>
      <c r="D198" s="351">
        <v>4620207490259</v>
      </c>
      <c r="E198" s="352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315</v>
      </c>
      <c r="B199" s="54" t="s">
        <v>316</v>
      </c>
      <c r="C199" s="31">
        <v>4301135681</v>
      </c>
      <c r="D199" s="351">
        <v>4620207490143</v>
      </c>
      <c r="E199" s="352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43"/>
      <c r="R199" s="343"/>
      <c r="S199" s="343"/>
      <c r="T199" s="344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58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59"/>
      <c r="P200" s="353" t="s">
        <v>72</v>
      </c>
      <c r="Q200" s="354"/>
      <c r="R200" s="354"/>
      <c r="S200" s="354"/>
      <c r="T200" s="354"/>
      <c r="U200" s="354"/>
      <c r="V200" s="355"/>
      <c r="W200" s="37" t="s">
        <v>69</v>
      </c>
      <c r="X200" s="340">
        <f>IFERROR(SUM(X196:X199),"0")</f>
        <v>14</v>
      </c>
      <c r="Y200" s="340">
        <f>IFERROR(SUM(Y196:Y199),"0")</f>
        <v>14</v>
      </c>
      <c r="Z200" s="340">
        <f>IFERROR(IF(Z196="",0,Z196),"0")+IFERROR(IF(Z197="",0,Z197),"0")+IFERROR(IF(Z198="",0,Z198),"0")+IFERROR(IF(Z199="",0,Z199),"0")</f>
        <v>0.25031999999999999</v>
      </c>
      <c r="AA200" s="341"/>
      <c r="AB200" s="341"/>
      <c r="AC200" s="341"/>
    </row>
    <row r="201" spans="1:68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59"/>
      <c r="P201" s="353" t="s">
        <v>72</v>
      </c>
      <c r="Q201" s="354"/>
      <c r="R201" s="354"/>
      <c r="S201" s="354"/>
      <c r="T201" s="354"/>
      <c r="U201" s="354"/>
      <c r="V201" s="355"/>
      <c r="W201" s="37" t="s">
        <v>73</v>
      </c>
      <c r="X201" s="340">
        <f>IFERROR(SUMPRODUCT(X196:X199*H196:H199),"0")</f>
        <v>33.6</v>
      </c>
      <c r="Y201" s="340">
        <f>IFERROR(SUMPRODUCT(Y196:Y199*H196:H199),"0")</f>
        <v>33.6</v>
      </c>
      <c r="Z201" s="37"/>
      <c r="AA201" s="341"/>
      <c r="AB201" s="341"/>
      <c r="AC201" s="341"/>
    </row>
    <row r="202" spans="1:68" ht="16.5" customHeight="1" x14ac:dyDescent="0.25">
      <c r="A202" s="347" t="s">
        <v>318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3"/>
      <c r="AB202" s="333"/>
      <c r="AC202" s="333"/>
    </row>
    <row r="203" spans="1:68" ht="14.25" customHeight="1" x14ac:dyDescent="0.25">
      <c r="A203" s="371" t="s">
        <v>63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4"/>
      <c r="AB203" s="334"/>
      <c r="AC203" s="334"/>
    </row>
    <row r="204" spans="1:68" ht="16.5" customHeight="1" x14ac:dyDescent="0.25">
      <c r="A204" s="54" t="s">
        <v>319</v>
      </c>
      <c r="B204" s="54" t="s">
        <v>320</v>
      </c>
      <c r="C204" s="31">
        <v>4301070948</v>
      </c>
      <c r="D204" s="351">
        <v>4607111037022</v>
      </c>
      <c r="E204" s="352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69</v>
      </c>
      <c r="X204" s="338">
        <v>12</v>
      </c>
      <c r="Y204" s="339">
        <f>IFERROR(IF(X204="","",X204),"")</f>
        <v>12</v>
      </c>
      <c r="Z204" s="36">
        <f>IFERROR(IF(X204="","",X204*0.0155),"")</f>
        <v>0.186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70.44</v>
      </c>
      <c r="BN204" s="67">
        <f>IFERROR(Y204*I204,"0")</f>
        <v>70.44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ht="27" customHeight="1" x14ac:dyDescent="0.25">
      <c r="A205" s="54" t="s">
        <v>322</v>
      </c>
      <c r="B205" s="54" t="s">
        <v>323</v>
      </c>
      <c r="C205" s="31">
        <v>4301070990</v>
      </c>
      <c r="D205" s="351">
        <v>4607111038494</v>
      </c>
      <c r="E205" s="352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325</v>
      </c>
      <c r="B206" s="54" t="s">
        <v>326</v>
      </c>
      <c r="C206" s="31">
        <v>4301070966</v>
      </c>
      <c r="D206" s="351">
        <v>4607111038135</v>
      </c>
      <c r="E206" s="352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8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9"/>
      <c r="P207" s="353" t="s">
        <v>72</v>
      </c>
      <c r="Q207" s="354"/>
      <c r="R207" s="354"/>
      <c r="S207" s="354"/>
      <c r="T207" s="354"/>
      <c r="U207" s="354"/>
      <c r="V207" s="355"/>
      <c r="W207" s="37" t="s">
        <v>69</v>
      </c>
      <c r="X207" s="340">
        <f>IFERROR(SUM(X204:X206),"0")</f>
        <v>12</v>
      </c>
      <c r="Y207" s="340">
        <f>IFERROR(SUM(Y204:Y206),"0")</f>
        <v>12</v>
      </c>
      <c r="Z207" s="340">
        <f>IFERROR(IF(Z204="",0,Z204),"0")+IFERROR(IF(Z205="",0,Z205),"0")+IFERROR(IF(Z206="",0,Z206),"0")</f>
        <v>0.186</v>
      </c>
      <c r="AA207" s="341"/>
      <c r="AB207" s="341"/>
      <c r="AC207" s="341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9"/>
      <c r="P208" s="353" t="s">
        <v>72</v>
      </c>
      <c r="Q208" s="354"/>
      <c r="R208" s="354"/>
      <c r="S208" s="354"/>
      <c r="T208" s="354"/>
      <c r="U208" s="354"/>
      <c r="V208" s="355"/>
      <c r="W208" s="37" t="s">
        <v>73</v>
      </c>
      <c r="X208" s="340">
        <f>IFERROR(SUMPRODUCT(X204:X206*H204:H206),"0")</f>
        <v>67.199999999999989</v>
      </c>
      <c r="Y208" s="340">
        <f>IFERROR(SUMPRODUCT(Y204:Y206*H204:H206),"0")</f>
        <v>67.199999999999989</v>
      </c>
      <c r="Z208" s="37"/>
      <c r="AA208" s="341"/>
      <c r="AB208" s="341"/>
      <c r="AC208" s="341"/>
    </row>
    <row r="209" spans="1:68" ht="16.5" customHeight="1" x14ac:dyDescent="0.25">
      <c r="A209" s="347" t="s">
        <v>328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3"/>
      <c r="AB209" s="333"/>
      <c r="AC209" s="333"/>
    </row>
    <row r="210" spans="1:68" ht="14.25" customHeight="1" x14ac:dyDescent="0.25">
      <c r="A210" s="371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4"/>
      <c r="AB210" s="334"/>
      <c r="AC210" s="334"/>
    </row>
    <row r="211" spans="1:68" ht="27" customHeight="1" x14ac:dyDescent="0.25">
      <c r="A211" s="54" t="s">
        <v>329</v>
      </c>
      <c r="B211" s="54" t="s">
        <v>330</v>
      </c>
      <c r="C211" s="31">
        <v>4301070996</v>
      </c>
      <c r="D211" s="351">
        <v>4607111038654</v>
      </c>
      <c r="E211" s="352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customHeight="1" x14ac:dyDescent="0.25">
      <c r="A212" s="54" t="s">
        <v>332</v>
      </c>
      <c r="B212" s="54" t="s">
        <v>333</v>
      </c>
      <c r="C212" s="31">
        <v>4301070997</v>
      </c>
      <c r="D212" s="351">
        <v>4607111038586</v>
      </c>
      <c r="E212" s="352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customHeight="1" x14ac:dyDescent="0.25">
      <c r="A213" s="54" t="s">
        <v>334</v>
      </c>
      <c r="B213" s="54" t="s">
        <v>335</v>
      </c>
      <c r="C213" s="31">
        <v>4301070962</v>
      </c>
      <c r="D213" s="351">
        <v>4607111038609</v>
      </c>
      <c r="E213" s="352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customHeight="1" x14ac:dyDescent="0.25">
      <c r="A214" s="54" t="s">
        <v>337</v>
      </c>
      <c r="B214" s="54" t="s">
        <v>338</v>
      </c>
      <c r="C214" s="31">
        <v>4301070963</v>
      </c>
      <c r="D214" s="351">
        <v>4607111038630</v>
      </c>
      <c r="E214" s="352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339</v>
      </c>
      <c r="B215" s="54" t="s">
        <v>340</v>
      </c>
      <c r="C215" s="31">
        <v>4301070959</v>
      </c>
      <c r="D215" s="351">
        <v>4607111038616</v>
      </c>
      <c r="E215" s="352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341</v>
      </c>
      <c r="B216" s="54" t="s">
        <v>342</v>
      </c>
      <c r="C216" s="31">
        <v>4301070960</v>
      </c>
      <c r="D216" s="351">
        <v>4607111038623</v>
      </c>
      <c r="E216" s="352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x14ac:dyDescent="0.2">
      <c r="A217" s="358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59"/>
      <c r="P217" s="353" t="s">
        <v>72</v>
      </c>
      <c r="Q217" s="354"/>
      <c r="R217" s="354"/>
      <c r="S217" s="354"/>
      <c r="T217" s="354"/>
      <c r="U217" s="354"/>
      <c r="V217" s="355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59"/>
      <c r="P218" s="353" t="s">
        <v>72</v>
      </c>
      <c r="Q218" s="354"/>
      <c r="R218" s="354"/>
      <c r="S218" s="354"/>
      <c r="T218" s="354"/>
      <c r="U218" s="354"/>
      <c r="V218" s="355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customHeight="1" x14ac:dyDescent="0.25">
      <c r="A219" s="347" t="s">
        <v>343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3"/>
      <c r="AB219" s="333"/>
      <c r="AC219" s="333"/>
    </row>
    <row r="220" spans="1:68" ht="14.25" customHeight="1" x14ac:dyDescent="0.25">
      <c r="A220" s="371" t="s">
        <v>63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4"/>
      <c r="AB220" s="334"/>
      <c r="AC220" s="334"/>
    </row>
    <row r="221" spans="1:68" ht="27" customHeight="1" x14ac:dyDescent="0.25">
      <c r="A221" s="54" t="s">
        <v>344</v>
      </c>
      <c r="B221" s="54" t="s">
        <v>345</v>
      </c>
      <c r="C221" s="31">
        <v>4301070917</v>
      </c>
      <c r="D221" s="351">
        <v>4607111035912</v>
      </c>
      <c r="E221" s="352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347</v>
      </c>
      <c r="B222" s="54" t="s">
        <v>348</v>
      </c>
      <c r="C222" s="31">
        <v>4301070920</v>
      </c>
      <c r="D222" s="351">
        <v>4607111035929</v>
      </c>
      <c r="E222" s="352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36</v>
      </c>
      <c r="Y222" s="339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268.92</v>
      </c>
      <c r="BN222" s="67">
        <f>IFERROR(Y222*I222,"0")</f>
        <v>268.92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customHeight="1" x14ac:dyDescent="0.25">
      <c r="A223" s="54" t="s">
        <v>349</v>
      </c>
      <c r="B223" s="54" t="s">
        <v>350</v>
      </c>
      <c r="C223" s="31">
        <v>4301070915</v>
      </c>
      <c r="D223" s="351">
        <v>4607111035882</v>
      </c>
      <c r="E223" s="352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352</v>
      </c>
      <c r="B224" s="54" t="s">
        <v>353</v>
      </c>
      <c r="C224" s="31">
        <v>4301070921</v>
      </c>
      <c r="D224" s="351">
        <v>4607111035905</v>
      </c>
      <c r="E224" s="352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0</v>
      </c>
      <c r="Y224" s="339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9"/>
      <c r="P225" s="353" t="s">
        <v>72</v>
      </c>
      <c r="Q225" s="354"/>
      <c r="R225" s="354"/>
      <c r="S225" s="354"/>
      <c r="T225" s="354"/>
      <c r="U225" s="354"/>
      <c r="V225" s="355"/>
      <c r="W225" s="37" t="s">
        <v>69</v>
      </c>
      <c r="X225" s="340">
        <f>IFERROR(SUM(X221:X224),"0")</f>
        <v>36</v>
      </c>
      <c r="Y225" s="340">
        <f>IFERROR(SUM(Y221:Y224),"0")</f>
        <v>36</v>
      </c>
      <c r="Z225" s="340">
        <f>IFERROR(IF(Z221="",0,Z221),"0")+IFERROR(IF(Z222="",0,Z222),"0")+IFERROR(IF(Z223="",0,Z223),"0")+IFERROR(IF(Z224="",0,Z224),"0")</f>
        <v>0.55800000000000005</v>
      </c>
      <c r="AA225" s="341"/>
      <c r="AB225" s="341"/>
      <c r="AC225" s="341"/>
    </row>
    <row r="226" spans="1:68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59"/>
      <c r="P226" s="353" t="s">
        <v>72</v>
      </c>
      <c r="Q226" s="354"/>
      <c r="R226" s="354"/>
      <c r="S226" s="354"/>
      <c r="T226" s="354"/>
      <c r="U226" s="354"/>
      <c r="V226" s="355"/>
      <c r="W226" s="37" t="s">
        <v>73</v>
      </c>
      <c r="X226" s="340">
        <f>IFERROR(SUMPRODUCT(X221:X224*H221:H224),"0")</f>
        <v>259.2</v>
      </c>
      <c r="Y226" s="340">
        <f>IFERROR(SUMPRODUCT(Y221:Y224*H221:H224),"0")</f>
        <v>259.2</v>
      </c>
      <c r="Z226" s="37"/>
      <c r="AA226" s="341"/>
      <c r="AB226" s="341"/>
      <c r="AC226" s="341"/>
    </row>
    <row r="227" spans="1:68" ht="16.5" customHeight="1" x14ac:dyDescent="0.25">
      <c r="A227" s="347" t="s">
        <v>354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3"/>
      <c r="AB227" s="333"/>
      <c r="AC227" s="333"/>
    </row>
    <row r="228" spans="1:68" ht="14.25" customHeight="1" x14ac:dyDescent="0.25">
      <c r="A228" s="371" t="s">
        <v>63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4"/>
      <c r="AB228" s="334"/>
      <c r="AC228" s="334"/>
    </row>
    <row r="229" spans="1:68" ht="16.5" customHeight="1" x14ac:dyDescent="0.25">
      <c r="A229" s="54" t="s">
        <v>355</v>
      </c>
      <c r="B229" s="54" t="s">
        <v>356</v>
      </c>
      <c r="C229" s="31">
        <v>4301070912</v>
      </c>
      <c r="D229" s="351">
        <v>4607111037213</v>
      </c>
      <c r="E229" s="352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7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59"/>
      <c r="P230" s="353" t="s">
        <v>72</v>
      </c>
      <c r="Q230" s="354"/>
      <c r="R230" s="354"/>
      <c r="S230" s="354"/>
      <c r="T230" s="354"/>
      <c r="U230" s="354"/>
      <c r="V230" s="355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59"/>
      <c r="P231" s="353" t="s">
        <v>72</v>
      </c>
      <c r="Q231" s="354"/>
      <c r="R231" s="354"/>
      <c r="S231" s="354"/>
      <c r="T231" s="354"/>
      <c r="U231" s="354"/>
      <c r="V231" s="355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customHeight="1" x14ac:dyDescent="0.25">
      <c r="A232" s="347" t="s">
        <v>358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3"/>
      <c r="AB232" s="333"/>
      <c r="AC232" s="333"/>
    </row>
    <row r="233" spans="1:68" ht="14.25" customHeight="1" x14ac:dyDescent="0.25">
      <c r="A233" s="371" t="s">
        <v>63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4"/>
      <c r="AB233" s="334"/>
      <c r="AC233" s="334"/>
    </row>
    <row r="234" spans="1:68" ht="27" customHeight="1" x14ac:dyDescent="0.25">
      <c r="A234" s="54" t="s">
        <v>359</v>
      </c>
      <c r="B234" s="54" t="s">
        <v>360</v>
      </c>
      <c r="C234" s="31">
        <v>4301071093</v>
      </c>
      <c r="D234" s="351">
        <v>4620207490709</v>
      </c>
      <c r="E234" s="352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">
        <v>361</v>
      </c>
      <c r="Q234" s="343"/>
      <c r="R234" s="343"/>
      <c r="S234" s="343"/>
      <c r="T234" s="344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59"/>
      <c r="P235" s="353" t="s">
        <v>72</v>
      </c>
      <c r="Q235" s="354"/>
      <c r="R235" s="354"/>
      <c r="S235" s="354"/>
      <c r="T235" s="354"/>
      <c r="U235" s="354"/>
      <c r="V235" s="355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x14ac:dyDescent="0.2">
      <c r="A236" s="348"/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59"/>
      <c r="P236" s="353" t="s">
        <v>72</v>
      </c>
      <c r="Q236" s="354"/>
      <c r="R236" s="354"/>
      <c r="S236" s="354"/>
      <c r="T236" s="354"/>
      <c r="U236" s="354"/>
      <c r="V236" s="355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customHeight="1" x14ac:dyDescent="0.25">
      <c r="A237" s="371" t="s">
        <v>147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334"/>
      <c r="AB237" s="334"/>
      <c r="AC237" s="334"/>
    </row>
    <row r="238" spans="1:68" ht="27" customHeight="1" x14ac:dyDescent="0.25">
      <c r="A238" s="54" t="s">
        <v>363</v>
      </c>
      <c r="B238" s="54" t="s">
        <v>364</v>
      </c>
      <c r="C238" s="31">
        <v>4301135692</v>
      </c>
      <c r="D238" s="351">
        <v>4620207490570</v>
      </c>
      <c r="E238" s="352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72" t="s">
        <v>365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367</v>
      </c>
      <c r="B239" s="54" t="s">
        <v>368</v>
      </c>
      <c r="C239" s="31">
        <v>4301135691</v>
      </c>
      <c r="D239" s="351">
        <v>4620207490549</v>
      </c>
      <c r="E239" s="352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0" t="s">
        <v>369</v>
      </c>
      <c r="Q239" s="343"/>
      <c r="R239" s="343"/>
      <c r="S239" s="343"/>
      <c r="T239" s="344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370</v>
      </c>
      <c r="B240" s="54" t="s">
        <v>371</v>
      </c>
      <c r="C240" s="31">
        <v>4301135694</v>
      </c>
      <c r="D240" s="351">
        <v>4620207490501</v>
      </c>
      <c r="E240" s="352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5" t="s">
        <v>372</v>
      </c>
      <c r="Q240" s="343"/>
      <c r="R240" s="343"/>
      <c r="S240" s="343"/>
      <c r="T240" s="344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8"/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59"/>
      <c r="P241" s="353" t="s">
        <v>72</v>
      </c>
      <c r="Q241" s="354"/>
      <c r="R241" s="354"/>
      <c r="S241" s="354"/>
      <c r="T241" s="354"/>
      <c r="U241" s="354"/>
      <c r="V241" s="355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x14ac:dyDescent="0.2">
      <c r="A242" s="348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9"/>
      <c r="P242" s="353" t="s">
        <v>72</v>
      </c>
      <c r="Q242" s="354"/>
      <c r="R242" s="354"/>
      <c r="S242" s="354"/>
      <c r="T242" s="354"/>
      <c r="U242" s="354"/>
      <c r="V242" s="355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customHeight="1" x14ac:dyDescent="0.25">
      <c r="A243" s="347" t="s">
        <v>373</v>
      </c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48"/>
      <c r="P243" s="348"/>
      <c r="Q243" s="348"/>
      <c r="R243" s="348"/>
      <c r="S243" s="348"/>
      <c r="T243" s="348"/>
      <c r="U243" s="348"/>
      <c r="V243" s="348"/>
      <c r="W243" s="348"/>
      <c r="X243" s="348"/>
      <c r="Y243" s="348"/>
      <c r="Z243" s="348"/>
      <c r="AA243" s="333"/>
      <c r="AB243" s="333"/>
      <c r="AC243" s="333"/>
    </row>
    <row r="244" spans="1:68" ht="14.25" customHeight="1" x14ac:dyDescent="0.25">
      <c r="A244" s="371" t="s">
        <v>297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4"/>
      <c r="AB244" s="334"/>
      <c r="AC244" s="334"/>
    </row>
    <row r="245" spans="1:68" ht="27" customHeight="1" x14ac:dyDescent="0.25">
      <c r="A245" s="54" t="s">
        <v>374</v>
      </c>
      <c r="B245" s="54" t="s">
        <v>375</v>
      </c>
      <c r="C245" s="31">
        <v>4301051320</v>
      </c>
      <c r="D245" s="351">
        <v>4680115881334</v>
      </c>
      <c r="E245" s="352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43"/>
      <c r="R245" s="343"/>
      <c r="S245" s="343"/>
      <c r="T245" s="344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59"/>
      <c r="P246" s="353" t="s">
        <v>72</v>
      </c>
      <c r="Q246" s="354"/>
      <c r="R246" s="354"/>
      <c r="S246" s="354"/>
      <c r="T246" s="354"/>
      <c r="U246" s="354"/>
      <c r="V246" s="355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x14ac:dyDescent="0.2">
      <c r="A247" s="348"/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59"/>
      <c r="P247" s="353" t="s">
        <v>72</v>
      </c>
      <c r="Q247" s="354"/>
      <c r="R247" s="354"/>
      <c r="S247" s="354"/>
      <c r="T247" s="354"/>
      <c r="U247" s="354"/>
      <c r="V247" s="355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customHeight="1" x14ac:dyDescent="0.25">
      <c r="A248" s="347" t="s">
        <v>377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333"/>
      <c r="AB248" s="333"/>
      <c r="AC248" s="333"/>
    </row>
    <row r="249" spans="1:68" ht="14.25" customHeight="1" x14ac:dyDescent="0.25">
      <c r="A249" s="371" t="s">
        <v>63</v>
      </c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48"/>
      <c r="P249" s="348"/>
      <c r="Q249" s="348"/>
      <c r="R249" s="348"/>
      <c r="S249" s="348"/>
      <c r="T249" s="348"/>
      <c r="U249" s="348"/>
      <c r="V249" s="348"/>
      <c r="W249" s="348"/>
      <c r="X249" s="348"/>
      <c r="Y249" s="348"/>
      <c r="Z249" s="348"/>
      <c r="AA249" s="334"/>
      <c r="AB249" s="334"/>
      <c r="AC249" s="334"/>
    </row>
    <row r="250" spans="1:68" ht="16.5" customHeight="1" x14ac:dyDescent="0.25">
      <c r="A250" s="54" t="s">
        <v>378</v>
      </c>
      <c r="B250" s="54" t="s">
        <v>379</v>
      </c>
      <c r="C250" s="31">
        <v>4301071063</v>
      </c>
      <c r="D250" s="351">
        <v>4607111039019</v>
      </c>
      <c r="E250" s="352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43"/>
      <c r="R250" s="343"/>
      <c r="S250" s="343"/>
      <c r="T250" s="344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381</v>
      </c>
      <c r="B251" s="54" t="s">
        <v>382</v>
      </c>
      <c r="C251" s="31">
        <v>4301071000</v>
      </c>
      <c r="D251" s="351">
        <v>4607111038708</v>
      </c>
      <c r="E251" s="352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43"/>
      <c r="R251" s="343"/>
      <c r="S251" s="343"/>
      <c r="T251" s="344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5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59"/>
      <c r="P252" s="353" t="s">
        <v>72</v>
      </c>
      <c r="Q252" s="354"/>
      <c r="R252" s="354"/>
      <c r="S252" s="354"/>
      <c r="T252" s="354"/>
      <c r="U252" s="354"/>
      <c r="V252" s="355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x14ac:dyDescent="0.2">
      <c r="A253" s="348"/>
      <c r="B253" s="348"/>
      <c r="C253" s="348"/>
      <c r="D253" s="348"/>
      <c r="E253" s="348"/>
      <c r="F253" s="348"/>
      <c r="G253" s="348"/>
      <c r="H253" s="348"/>
      <c r="I253" s="348"/>
      <c r="J253" s="348"/>
      <c r="K253" s="348"/>
      <c r="L253" s="348"/>
      <c r="M253" s="348"/>
      <c r="N253" s="348"/>
      <c r="O253" s="359"/>
      <c r="P253" s="353" t="s">
        <v>72</v>
      </c>
      <c r="Q253" s="354"/>
      <c r="R253" s="354"/>
      <c r="S253" s="354"/>
      <c r="T253" s="354"/>
      <c r="U253" s="354"/>
      <c r="V253" s="355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customHeight="1" x14ac:dyDescent="0.2">
      <c r="A254" s="375" t="s">
        <v>383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  <c r="AA254" s="48"/>
      <c r="AB254" s="48"/>
      <c r="AC254" s="48"/>
    </row>
    <row r="255" spans="1:68" ht="16.5" customHeight="1" x14ac:dyDescent="0.25">
      <c r="A255" s="347" t="s">
        <v>384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333"/>
      <c r="AB255" s="333"/>
      <c r="AC255" s="333"/>
    </row>
    <row r="256" spans="1:68" ht="14.25" customHeight="1" x14ac:dyDescent="0.25">
      <c r="A256" s="371" t="s">
        <v>63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334"/>
      <c r="AB256" s="334"/>
      <c r="AC256" s="334"/>
    </row>
    <row r="257" spans="1:68" ht="27" customHeight="1" x14ac:dyDescent="0.25">
      <c r="A257" s="54" t="s">
        <v>385</v>
      </c>
      <c r="B257" s="54" t="s">
        <v>386</v>
      </c>
      <c r="C257" s="31">
        <v>4301071036</v>
      </c>
      <c r="D257" s="351">
        <v>4607111036162</v>
      </c>
      <c r="E257" s="352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43"/>
      <c r="R257" s="343"/>
      <c r="S257" s="343"/>
      <c r="T257" s="344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59"/>
      <c r="P258" s="353" t="s">
        <v>72</v>
      </c>
      <c r="Q258" s="354"/>
      <c r="R258" s="354"/>
      <c r="S258" s="354"/>
      <c r="T258" s="354"/>
      <c r="U258" s="354"/>
      <c r="V258" s="355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48"/>
      <c r="N259" s="348"/>
      <c r="O259" s="359"/>
      <c r="P259" s="353" t="s">
        <v>72</v>
      </c>
      <c r="Q259" s="354"/>
      <c r="R259" s="354"/>
      <c r="S259" s="354"/>
      <c r="T259" s="354"/>
      <c r="U259" s="354"/>
      <c r="V259" s="355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customHeight="1" x14ac:dyDescent="0.2">
      <c r="A260" s="375" t="s">
        <v>388</v>
      </c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  <c r="AA260" s="48"/>
      <c r="AB260" s="48"/>
      <c r="AC260" s="48"/>
    </row>
    <row r="261" spans="1:68" ht="16.5" customHeight="1" x14ac:dyDescent="0.25">
      <c r="A261" s="347" t="s">
        <v>389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333"/>
      <c r="AB261" s="333"/>
      <c r="AC261" s="333"/>
    </row>
    <row r="262" spans="1:68" ht="14.25" customHeight="1" x14ac:dyDescent="0.25">
      <c r="A262" s="371" t="s">
        <v>63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334"/>
      <c r="AB262" s="334"/>
      <c r="AC262" s="334"/>
    </row>
    <row r="263" spans="1:68" ht="27" customHeight="1" x14ac:dyDescent="0.25">
      <c r="A263" s="54" t="s">
        <v>390</v>
      </c>
      <c r="B263" s="54" t="s">
        <v>391</v>
      </c>
      <c r="C263" s="31">
        <v>4301071029</v>
      </c>
      <c r="D263" s="351">
        <v>4607111035899</v>
      </c>
      <c r="E263" s="352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43"/>
      <c r="R263" s="343"/>
      <c r="S263" s="343"/>
      <c r="T263" s="344"/>
      <c r="U263" s="34"/>
      <c r="V263" s="34"/>
      <c r="W263" s="35" t="s">
        <v>69</v>
      </c>
      <c r="X263" s="338">
        <v>0</v>
      </c>
      <c r="Y263" s="339">
        <f>IFERROR(IF(X263="","",X263),"")</f>
        <v>0</v>
      </c>
      <c r="Z263" s="36">
        <f>IFERROR(IF(X263="","",X263*0.0155),"")</f>
        <v>0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392</v>
      </c>
      <c r="B264" s="54" t="s">
        <v>393</v>
      </c>
      <c r="C264" s="31">
        <v>4301070991</v>
      </c>
      <c r="D264" s="351">
        <v>4607111038180</v>
      </c>
      <c r="E264" s="352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3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43"/>
      <c r="R264" s="343"/>
      <c r="S264" s="343"/>
      <c r="T264" s="344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59"/>
      <c r="P265" s="353" t="s">
        <v>72</v>
      </c>
      <c r="Q265" s="354"/>
      <c r="R265" s="354"/>
      <c r="S265" s="354"/>
      <c r="T265" s="354"/>
      <c r="U265" s="354"/>
      <c r="V265" s="355"/>
      <c r="W265" s="37" t="s">
        <v>69</v>
      </c>
      <c r="X265" s="340">
        <f>IFERROR(SUM(X263:X264),"0")</f>
        <v>0</v>
      </c>
      <c r="Y265" s="340">
        <f>IFERROR(SUM(Y263:Y264),"0")</f>
        <v>0</v>
      </c>
      <c r="Z265" s="340">
        <f>IFERROR(IF(Z263="",0,Z263),"0")+IFERROR(IF(Z264="",0,Z264),"0")</f>
        <v>0</v>
      </c>
      <c r="AA265" s="341"/>
      <c r="AB265" s="341"/>
      <c r="AC265" s="341"/>
    </row>
    <row r="266" spans="1:68" x14ac:dyDescent="0.2">
      <c r="A266" s="348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9"/>
      <c r="P266" s="353" t="s">
        <v>72</v>
      </c>
      <c r="Q266" s="354"/>
      <c r="R266" s="354"/>
      <c r="S266" s="354"/>
      <c r="T266" s="354"/>
      <c r="U266" s="354"/>
      <c r="V266" s="355"/>
      <c r="W266" s="37" t="s">
        <v>73</v>
      </c>
      <c r="X266" s="340">
        <f>IFERROR(SUMPRODUCT(X263:X264*H263:H264),"0")</f>
        <v>0</v>
      </c>
      <c r="Y266" s="340">
        <f>IFERROR(SUMPRODUCT(Y263:Y264*H263:H264),"0")</f>
        <v>0</v>
      </c>
      <c r="Z266" s="37"/>
      <c r="AA266" s="341"/>
      <c r="AB266" s="341"/>
      <c r="AC266" s="341"/>
    </row>
    <row r="267" spans="1:68" ht="27.75" customHeight="1" x14ac:dyDescent="0.2">
      <c r="A267" s="375" t="s">
        <v>395</v>
      </c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  <c r="AA267" s="48"/>
      <c r="AB267" s="48"/>
      <c r="AC267" s="48"/>
    </row>
    <row r="268" spans="1:68" ht="16.5" customHeight="1" x14ac:dyDescent="0.25">
      <c r="A268" s="347" t="s">
        <v>396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333"/>
      <c r="AB268" s="333"/>
      <c r="AC268" s="333"/>
    </row>
    <row r="269" spans="1:68" ht="14.25" customHeight="1" x14ac:dyDescent="0.25">
      <c r="A269" s="371" t="s">
        <v>397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4"/>
      <c r="AB269" s="334"/>
      <c r="AC269" s="334"/>
    </row>
    <row r="270" spans="1:68" ht="27" customHeight="1" x14ac:dyDescent="0.25">
      <c r="A270" s="54" t="s">
        <v>398</v>
      </c>
      <c r="B270" s="54" t="s">
        <v>399</v>
      </c>
      <c r="C270" s="31">
        <v>4301133004</v>
      </c>
      <c r="D270" s="351">
        <v>4607111039774</v>
      </c>
      <c r="E270" s="352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5" t="s">
        <v>400</v>
      </c>
      <c r="Q270" s="343"/>
      <c r="R270" s="343"/>
      <c r="S270" s="343"/>
      <c r="T270" s="344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59"/>
      <c r="P271" s="353" t="s">
        <v>72</v>
      </c>
      <c r="Q271" s="354"/>
      <c r="R271" s="354"/>
      <c r="S271" s="354"/>
      <c r="T271" s="354"/>
      <c r="U271" s="354"/>
      <c r="V271" s="355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9"/>
      <c r="P272" s="353" t="s">
        <v>72</v>
      </c>
      <c r="Q272" s="354"/>
      <c r="R272" s="354"/>
      <c r="S272" s="354"/>
      <c r="T272" s="354"/>
      <c r="U272" s="354"/>
      <c r="V272" s="355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customHeight="1" x14ac:dyDescent="0.25">
      <c r="A273" s="371" t="s">
        <v>147</v>
      </c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48"/>
      <c r="P273" s="348"/>
      <c r="Q273" s="348"/>
      <c r="R273" s="348"/>
      <c r="S273" s="348"/>
      <c r="T273" s="348"/>
      <c r="U273" s="348"/>
      <c r="V273" s="348"/>
      <c r="W273" s="348"/>
      <c r="X273" s="348"/>
      <c r="Y273" s="348"/>
      <c r="Z273" s="348"/>
      <c r="AA273" s="334"/>
      <c r="AB273" s="334"/>
      <c r="AC273" s="334"/>
    </row>
    <row r="274" spans="1:68" ht="37.5" customHeight="1" x14ac:dyDescent="0.25">
      <c r="A274" s="54" t="s">
        <v>402</v>
      </c>
      <c r="B274" s="54" t="s">
        <v>403</v>
      </c>
      <c r="C274" s="31">
        <v>4301135400</v>
      </c>
      <c r="D274" s="351">
        <v>4607111039361</v>
      </c>
      <c r="E274" s="352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59"/>
      <c r="P275" s="353" t="s">
        <v>72</v>
      </c>
      <c r="Q275" s="354"/>
      <c r="R275" s="354"/>
      <c r="S275" s="354"/>
      <c r="T275" s="354"/>
      <c r="U275" s="354"/>
      <c r="V275" s="355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48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9"/>
      <c r="P276" s="353" t="s">
        <v>72</v>
      </c>
      <c r="Q276" s="354"/>
      <c r="R276" s="354"/>
      <c r="S276" s="354"/>
      <c r="T276" s="354"/>
      <c r="U276" s="354"/>
      <c r="V276" s="355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customHeight="1" x14ac:dyDescent="0.2">
      <c r="A277" s="375" t="s">
        <v>261</v>
      </c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48"/>
      <c r="AB277" s="48"/>
      <c r="AC277" s="48"/>
    </row>
    <row r="278" spans="1:68" ht="16.5" customHeight="1" x14ac:dyDescent="0.25">
      <c r="A278" s="347" t="s">
        <v>261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333"/>
      <c r="AB278" s="333"/>
      <c r="AC278" s="333"/>
    </row>
    <row r="279" spans="1:68" ht="14.25" customHeight="1" x14ac:dyDescent="0.25">
      <c r="A279" s="371" t="s">
        <v>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4"/>
      <c r="AB279" s="334"/>
      <c r="AC279" s="334"/>
    </row>
    <row r="280" spans="1:68" ht="27" customHeight="1" x14ac:dyDescent="0.25">
      <c r="A280" s="54" t="s">
        <v>404</v>
      </c>
      <c r="B280" s="54" t="s">
        <v>405</v>
      </c>
      <c r="C280" s="31">
        <v>4301071014</v>
      </c>
      <c r="D280" s="351">
        <v>4640242181264</v>
      </c>
      <c r="E280" s="352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31" t="s">
        <v>406</v>
      </c>
      <c r="Q280" s="343"/>
      <c r="R280" s="343"/>
      <c r="S280" s="343"/>
      <c r="T280" s="344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408</v>
      </c>
      <c r="B281" s="54" t="s">
        <v>409</v>
      </c>
      <c r="C281" s="31">
        <v>4301071021</v>
      </c>
      <c r="D281" s="351">
        <v>4640242181325</v>
      </c>
      <c r="E281" s="352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20" t="s">
        <v>410</v>
      </c>
      <c r="Q281" s="343"/>
      <c r="R281" s="343"/>
      <c r="S281" s="343"/>
      <c r="T281" s="344"/>
      <c r="U281" s="34"/>
      <c r="V281" s="34"/>
      <c r="W281" s="35" t="s">
        <v>69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4301070993</v>
      </c>
      <c r="D282" s="351">
        <v>4640242180670</v>
      </c>
      <c r="E282" s="352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6" t="s">
        <v>413</v>
      </c>
      <c r="Q282" s="343"/>
      <c r="R282" s="343"/>
      <c r="S282" s="343"/>
      <c r="T282" s="344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59"/>
      <c r="P283" s="353" t="s">
        <v>72</v>
      </c>
      <c r="Q283" s="354"/>
      <c r="R283" s="354"/>
      <c r="S283" s="354"/>
      <c r="T283" s="354"/>
      <c r="U283" s="354"/>
      <c r="V283" s="355"/>
      <c r="W283" s="37" t="s">
        <v>69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9"/>
      <c r="P284" s="353" t="s">
        <v>72</v>
      </c>
      <c r="Q284" s="354"/>
      <c r="R284" s="354"/>
      <c r="S284" s="354"/>
      <c r="T284" s="354"/>
      <c r="U284" s="354"/>
      <c r="V284" s="355"/>
      <c r="W284" s="37" t="s">
        <v>73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customHeight="1" x14ac:dyDescent="0.25">
      <c r="A285" s="371" t="s">
        <v>175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51">
        <v>4640242180427</v>
      </c>
      <c r="E286" s="352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36</v>
      </c>
      <c r="Y286" s="339">
        <f>IFERROR(IF(X286="","",X286),"")</f>
        <v>36</v>
      </c>
      <c r="Z286" s="36">
        <f>IFERROR(IF(X286="","",X286*0.00502),"")</f>
        <v>0.18071999999999999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68.94</v>
      </c>
      <c r="BN286" s="67">
        <f>IFERROR(Y286*I286,"0")</f>
        <v>68.94</v>
      </c>
      <c r="BO286" s="67">
        <f>IFERROR(X286/J286,"0")</f>
        <v>0.15384615384615385</v>
      </c>
      <c r="BP286" s="67">
        <f>IFERROR(Y286/J286,"0")</f>
        <v>0.15384615384615385</v>
      </c>
    </row>
    <row r="287" spans="1:68" x14ac:dyDescent="0.2">
      <c r="A287" s="35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59"/>
      <c r="P287" s="353" t="s">
        <v>72</v>
      </c>
      <c r="Q287" s="354"/>
      <c r="R287" s="354"/>
      <c r="S287" s="354"/>
      <c r="T287" s="354"/>
      <c r="U287" s="354"/>
      <c r="V287" s="355"/>
      <c r="W287" s="37" t="s">
        <v>69</v>
      </c>
      <c r="X287" s="340">
        <f>IFERROR(SUM(X286:X286),"0")</f>
        <v>36</v>
      </c>
      <c r="Y287" s="340">
        <f>IFERROR(SUM(Y286:Y286),"0")</f>
        <v>36</v>
      </c>
      <c r="Z287" s="340">
        <f>IFERROR(IF(Z286="",0,Z286),"0")</f>
        <v>0.18071999999999999</v>
      </c>
      <c r="AA287" s="341"/>
      <c r="AB287" s="341"/>
      <c r="AC287" s="341"/>
    </row>
    <row r="288" spans="1:68" x14ac:dyDescent="0.2">
      <c r="A288" s="348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9"/>
      <c r="P288" s="353" t="s">
        <v>72</v>
      </c>
      <c r="Q288" s="354"/>
      <c r="R288" s="354"/>
      <c r="S288" s="354"/>
      <c r="T288" s="354"/>
      <c r="U288" s="354"/>
      <c r="V288" s="355"/>
      <c r="W288" s="37" t="s">
        <v>73</v>
      </c>
      <c r="X288" s="340">
        <f>IFERROR(SUMPRODUCT(X286:X286*H286:H286),"0")</f>
        <v>64.8</v>
      </c>
      <c r="Y288" s="340">
        <f>IFERROR(SUMPRODUCT(Y286:Y286*H286:H286),"0")</f>
        <v>64.8</v>
      </c>
      <c r="Z288" s="37"/>
      <c r="AA288" s="341"/>
      <c r="AB288" s="341"/>
      <c r="AC288" s="341"/>
    </row>
    <row r="289" spans="1:68" ht="14.25" customHeight="1" x14ac:dyDescent="0.25">
      <c r="A289" s="371" t="s">
        <v>76</v>
      </c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48"/>
      <c r="P289" s="348"/>
      <c r="Q289" s="348"/>
      <c r="R289" s="348"/>
      <c r="S289" s="348"/>
      <c r="T289" s="348"/>
      <c r="U289" s="348"/>
      <c r="V289" s="348"/>
      <c r="W289" s="348"/>
      <c r="X289" s="348"/>
      <c r="Y289" s="348"/>
      <c r="Z289" s="348"/>
      <c r="AA289" s="334"/>
      <c r="AB289" s="334"/>
      <c r="AC289" s="334"/>
    </row>
    <row r="290" spans="1:68" ht="27" customHeight="1" x14ac:dyDescent="0.25">
      <c r="A290" s="54" t="s">
        <v>418</v>
      </c>
      <c r="B290" s="54" t="s">
        <v>419</v>
      </c>
      <c r="C290" s="31">
        <v>4301132080</v>
      </c>
      <c r="D290" s="351">
        <v>4640242180397</v>
      </c>
      <c r="E290" s="352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0</v>
      </c>
      <c r="Y290" s="339">
        <f>IFERROR(IF(X290="","",X290),"")</f>
        <v>0</v>
      </c>
      <c r="Z290" s="36">
        <f>IFERROR(IF(X290="","",X290*0.0155),"")</f>
        <v>0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421</v>
      </c>
      <c r="B291" s="54" t="s">
        <v>422</v>
      </c>
      <c r="C291" s="31">
        <v>4301132104</v>
      </c>
      <c r="D291" s="351">
        <v>4640242181219</v>
      </c>
      <c r="E291" s="352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1" t="s">
        <v>423</v>
      </c>
      <c r="Q291" s="343"/>
      <c r="R291" s="343"/>
      <c r="S291" s="343"/>
      <c r="T291" s="344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59"/>
      <c r="P292" s="353" t="s">
        <v>72</v>
      </c>
      <c r="Q292" s="354"/>
      <c r="R292" s="354"/>
      <c r="S292" s="354"/>
      <c r="T292" s="354"/>
      <c r="U292" s="354"/>
      <c r="V292" s="355"/>
      <c r="W292" s="37" t="s">
        <v>69</v>
      </c>
      <c r="X292" s="340">
        <f>IFERROR(SUM(X290:X291),"0")</f>
        <v>0</v>
      </c>
      <c r="Y292" s="340">
        <f>IFERROR(SUM(Y290:Y291),"0")</f>
        <v>0</v>
      </c>
      <c r="Z292" s="340">
        <f>IFERROR(IF(Z290="",0,Z290),"0")+IFERROR(IF(Z291="",0,Z291),"0")</f>
        <v>0</v>
      </c>
      <c r="AA292" s="341"/>
      <c r="AB292" s="341"/>
      <c r="AC292" s="341"/>
    </row>
    <row r="293" spans="1:68" x14ac:dyDescent="0.2">
      <c r="A293" s="348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9"/>
      <c r="P293" s="353" t="s">
        <v>72</v>
      </c>
      <c r="Q293" s="354"/>
      <c r="R293" s="354"/>
      <c r="S293" s="354"/>
      <c r="T293" s="354"/>
      <c r="U293" s="354"/>
      <c r="V293" s="355"/>
      <c r="W293" s="37" t="s">
        <v>73</v>
      </c>
      <c r="X293" s="340">
        <f>IFERROR(SUMPRODUCT(X290:X291*H290:H291),"0")</f>
        <v>0</v>
      </c>
      <c r="Y293" s="340">
        <f>IFERROR(SUMPRODUCT(Y290:Y291*H290:H291),"0")</f>
        <v>0</v>
      </c>
      <c r="Z293" s="37"/>
      <c r="AA293" s="341"/>
      <c r="AB293" s="341"/>
      <c r="AC293" s="341"/>
    </row>
    <row r="294" spans="1:68" ht="14.25" customHeight="1" x14ac:dyDescent="0.25">
      <c r="A294" s="371" t="s">
        <v>141</v>
      </c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48"/>
      <c r="P294" s="348"/>
      <c r="Q294" s="348"/>
      <c r="R294" s="348"/>
      <c r="S294" s="348"/>
      <c r="T294" s="348"/>
      <c r="U294" s="348"/>
      <c r="V294" s="348"/>
      <c r="W294" s="348"/>
      <c r="X294" s="348"/>
      <c r="Y294" s="348"/>
      <c r="Z294" s="348"/>
      <c r="AA294" s="334"/>
      <c r="AB294" s="334"/>
      <c r="AC294" s="334"/>
    </row>
    <row r="295" spans="1:68" ht="27" customHeight="1" x14ac:dyDescent="0.25">
      <c r="A295" s="54" t="s">
        <v>424</v>
      </c>
      <c r="B295" s="54" t="s">
        <v>425</v>
      </c>
      <c r="C295" s="31">
        <v>4301136028</v>
      </c>
      <c r="D295" s="351">
        <v>4640242180304</v>
      </c>
      <c r="E295" s="352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23" t="s">
        <v>426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IFERROR(IF(X295="","",X295*0.00936),"")</f>
        <v>0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51">
        <v>4640242180236</v>
      </c>
      <c r="E296" s="352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43"/>
      <c r="R296" s="343"/>
      <c r="S296" s="343"/>
      <c r="T296" s="344"/>
      <c r="U296" s="34"/>
      <c r="V296" s="34"/>
      <c r="W296" s="35" t="s">
        <v>69</v>
      </c>
      <c r="X296" s="338">
        <v>12</v>
      </c>
      <c r="Y296" s="339">
        <f>IFERROR(IF(X296="","",X296),"")</f>
        <v>12</v>
      </c>
      <c r="Z296" s="36">
        <f>IFERROR(IF(X296="","",X296*0.0155),"")</f>
        <v>0.186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62.820000000000007</v>
      </c>
      <c r="BN296" s="67">
        <f>IFERROR(Y296*I296,"0")</f>
        <v>62.820000000000007</v>
      </c>
      <c r="BO296" s="67">
        <f>IFERROR(X296/J296,"0")</f>
        <v>0.14285714285714285</v>
      </c>
      <c r="BP296" s="67">
        <f>IFERROR(Y296/J296,"0")</f>
        <v>0.14285714285714285</v>
      </c>
    </row>
    <row r="297" spans="1:68" ht="27" customHeight="1" x14ac:dyDescent="0.25">
      <c r="A297" s="54" t="s">
        <v>430</v>
      </c>
      <c r="B297" s="54" t="s">
        <v>431</v>
      </c>
      <c r="C297" s="31">
        <v>4301136029</v>
      </c>
      <c r="D297" s="351">
        <v>4640242180410</v>
      </c>
      <c r="E297" s="352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43"/>
      <c r="R297" s="343"/>
      <c r="S297" s="343"/>
      <c r="T297" s="344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59"/>
      <c r="P298" s="353" t="s">
        <v>72</v>
      </c>
      <c r="Q298" s="354"/>
      <c r="R298" s="354"/>
      <c r="S298" s="354"/>
      <c r="T298" s="354"/>
      <c r="U298" s="354"/>
      <c r="V298" s="355"/>
      <c r="W298" s="37" t="s">
        <v>69</v>
      </c>
      <c r="X298" s="340">
        <f>IFERROR(SUM(X295:X297),"0")</f>
        <v>12</v>
      </c>
      <c r="Y298" s="340">
        <f>IFERROR(SUM(Y295:Y297),"0")</f>
        <v>12</v>
      </c>
      <c r="Z298" s="340">
        <f>IFERROR(IF(Z295="",0,Z295),"0")+IFERROR(IF(Z296="",0,Z296),"0")+IFERROR(IF(Z297="",0,Z297),"0")</f>
        <v>0.186</v>
      </c>
      <c r="AA298" s="341"/>
      <c r="AB298" s="341"/>
      <c r="AC298" s="341"/>
    </row>
    <row r="299" spans="1:68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9"/>
      <c r="P299" s="353" t="s">
        <v>72</v>
      </c>
      <c r="Q299" s="354"/>
      <c r="R299" s="354"/>
      <c r="S299" s="354"/>
      <c r="T299" s="354"/>
      <c r="U299" s="354"/>
      <c r="V299" s="355"/>
      <c r="W299" s="37" t="s">
        <v>73</v>
      </c>
      <c r="X299" s="340">
        <f>IFERROR(SUMPRODUCT(X295:X297*H295:H297),"0")</f>
        <v>60</v>
      </c>
      <c r="Y299" s="340">
        <f>IFERROR(SUMPRODUCT(Y295:Y297*H295:H297),"0")</f>
        <v>60</v>
      </c>
      <c r="Z299" s="37"/>
      <c r="AA299" s="341"/>
      <c r="AB299" s="341"/>
      <c r="AC299" s="341"/>
    </row>
    <row r="300" spans="1:68" ht="14.25" customHeight="1" x14ac:dyDescent="0.25">
      <c r="A300" s="371" t="s">
        <v>147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48"/>
      <c r="Z300" s="348"/>
      <c r="AA300" s="334"/>
      <c r="AB300" s="334"/>
      <c r="AC300" s="334"/>
    </row>
    <row r="301" spans="1:68" ht="37.5" customHeight="1" x14ac:dyDescent="0.25">
      <c r="A301" s="54" t="s">
        <v>432</v>
      </c>
      <c r="B301" s="54" t="s">
        <v>433</v>
      </c>
      <c r="C301" s="31">
        <v>4301135504</v>
      </c>
      <c r="D301" s="351">
        <v>4640242181554</v>
      </c>
      <c r="E301" s="352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">
        <v>434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0</v>
      </c>
      <c r="Y301" s="339">
        <f t="shared" ref="Y301:Y321" si="18">IFERROR(IF(X301="","",X301),"")</f>
        <v>0</v>
      </c>
      <c r="Z301" s="36">
        <f>IFERROR(IF(X301="","",X301*0.00936),"")</f>
        <v>0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0</v>
      </c>
      <c r="BN301" s="67">
        <f t="shared" ref="BN301:BN321" si="20">IFERROR(Y301*I301,"0")</f>
        <v>0</v>
      </c>
      <c r="BO301" s="67">
        <f t="shared" ref="BO301:BO321" si="21">IFERROR(X301/J301,"0")</f>
        <v>0</v>
      </c>
      <c r="BP301" s="67">
        <f t="shared" ref="BP301:BP321" si="22">IFERROR(Y301/J301,"0")</f>
        <v>0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51">
        <v>4640242181561</v>
      </c>
      <c r="E302" s="352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438</v>
      </c>
      <c r="Q302" s="343"/>
      <c r="R302" s="343"/>
      <c r="S302" s="343"/>
      <c r="T302" s="344"/>
      <c r="U302" s="34"/>
      <c r="V302" s="34"/>
      <c r="W302" s="35" t="s">
        <v>69</v>
      </c>
      <c r="X302" s="338">
        <v>14</v>
      </c>
      <c r="Y302" s="339">
        <f t="shared" si="18"/>
        <v>14</v>
      </c>
      <c r="Z302" s="36">
        <f>IFERROR(IF(X302="","",X302*0.00936),"")</f>
        <v>0.13103999999999999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54.488</v>
      </c>
      <c r="BN302" s="67">
        <f t="shared" si="20"/>
        <v>54.488</v>
      </c>
      <c r="BO302" s="67">
        <f t="shared" si="21"/>
        <v>0.1111111111111111</v>
      </c>
      <c r="BP302" s="67">
        <f t="shared" si="22"/>
        <v>0.1111111111111111</v>
      </c>
    </row>
    <row r="303" spans="1:68" ht="27" customHeight="1" x14ac:dyDescent="0.25">
      <c r="A303" s="54" t="s">
        <v>440</v>
      </c>
      <c r="B303" s="54" t="s">
        <v>441</v>
      </c>
      <c r="C303" s="31">
        <v>4301135374</v>
      </c>
      <c r="D303" s="351">
        <v>4640242181424</v>
      </c>
      <c r="E303" s="352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43"/>
      <c r="R303" s="343"/>
      <c r="S303" s="343"/>
      <c r="T303" s="344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442</v>
      </c>
      <c r="B304" s="54" t="s">
        <v>443</v>
      </c>
      <c r="C304" s="31">
        <v>4301135320</v>
      </c>
      <c r="D304" s="351">
        <v>4640242181592</v>
      </c>
      <c r="E304" s="352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9" t="s">
        <v>444</v>
      </c>
      <c r="Q304" s="343"/>
      <c r="R304" s="343"/>
      <c r="S304" s="343"/>
      <c r="T304" s="344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customHeight="1" x14ac:dyDescent="0.25">
      <c r="A305" s="54" t="s">
        <v>446</v>
      </c>
      <c r="B305" s="54" t="s">
        <v>447</v>
      </c>
      <c r="C305" s="31">
        <v>4301135552</v>
      </c>
      <c r="D305" s="351">
        <v>4640242181431</v>
      </c>
      <c r="E305" s="352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4" t="s">
        <v>448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450</v>
      </c>
      <c r="B306" s="54" t="s">
        <v>451</v>
      </c>
      <c r="C306" s="31">
        <v>4301135405</v>
      </c>
      <c r="D306" s="351">
        <v>4640242181523</v>
      </c>
      <c r="E306" s="352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0</v>
      </c>
      <c r="Y306" s="339">
        <f t="shared" si="18"/>
        <v>0</v>
      </c>
      <c r="Z306" s="36">
        <f t="shared" si="23"/>
        <v>0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37.5" customHeight="1" x14ac:dyDescent="0.25">
      <c r="A307" s="54" t="s">
        <v>452</v>
      </c>
      <c r="B307" s="54" t="s">
        <v>453</v>
      </c>
      <c r="C307" s="31">
        <v>4301135404</v>
      </c>
      <c r="D307" s="351">
        <v>4640242181516</v>
      </c>
      <c r="E307" s="352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455</v>
      </c>
      <c r="B308" s="54" t="s">
        <v>456</v>
      </c>
      <c r="C308" s="31">
        <v>4301135375</v>
      </c>
      <c r="D308" s="351">
        <v>4640242181486</v>
      </c>
      <c r="E308" s="352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0</v>
      </c>
      <c r="Y308" s="339">
        <f t="shared" si="18"/>
        <v>0</v>
      </c>
      <c r="Z308" s="36">
        <f t="shared" si="23"/>
        <v>0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37.5" customHeight="1" x14ac:dyDescent="0.25">
      <c r="A309" s="54" t="s">
        <v>457</v>
      </c>
      <c r="B309" s="54" t="s">
        <v>458</v>
      </c>
      <c r="C309" s="31">
        <v>4301135402</v>
      </c>
      <c r="D309" s="351">
        <v>4640242181493</v>
      </c>
      <c r="E309" s="352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459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460</v>
      </c>
      <c r="B310" s="54" t="s">
        <v>461</v>
      </c>
      <c r="C310" s="31">
        <v>4301135403</v>
      </c>
      <c r="D310" s="351">
        <v>4640242181509</v>
      </c>
      <c r="E310" s="352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462</v>
      </c>
      <c r="B311" s="54" t="s">
        <v>463</v>
      </c>
      <c r="C311" s="31">
        <v>4301135304</v>
      </c>
      <c r="D311" s="351">
        <v>4640242181240</v>
      </c>
      <c r="E311" s="352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0" t="s">
        <v>464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customHeight="1" x14ac:dyDescent="0.25">
      <c r="A312" s="54" t="s">
        <v>465</v>
      </c>
      <c r="B312" s="54" t="s">
        <v>466</v>
      </c>
      <c r="C312" s="31">
        <v>4301135310</v>
      </c>
      <c r="D312" s="351">
        <v>4640242181318</v>
      </c>
      <c r="E312" s="352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467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468</v>
      </c>
      <c r="B313" s="54" t="s">
        <v>469</v>
      </c>
      <c r="C313" s="31">
        <v>4301135306</v>
      </c>
      <c r="D313" s="351">
        <v>4640242181387</v>
      </c>
      <c r="E313" s="352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customHeight="1" x14ac:dyDescent="0.25">
      <c r="A314" s="54" t="s">
        <v>471</v>
      </c>
      <c r="B314" s="54" t="s">
        <v>472</v>
      </c>
      <c r="C314" s="31">
        <v>4301135305</v>
      </c>
      <c r="D314" s="351">
        <v>4640242181394</v>
      </c>
      <c r="E314" s="352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504" t="s">
        <v>473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474</v>
      </c>
      <c r="B315" s="54" t="s">
        <v>475</v>
      </c>
      <c r="C315" s="31">
        <v>4301135309</v>
      </c>
      <c r="D315" s="351">
        <v>4640242181332</v>
      </c>
      <c r="E315" s="352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45" t="s">
        <v>476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477</v>
      </c>
      <c r="B316" s="54" t="s">
        <v>478</v>
      </c>
      <c r="C316" s="31">
        <v>4301135308</v>
      </c>
      <c r="D316" s="351">
        <v>4640242181349</v>
      </c>
      <c r="E316" s="352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81" t="s">
        <v>479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480</v>
      </c>
      <c r="B317" s="54" t="s">
        <v>481</v>
      </c>
      <c r="C317" s="31">
        <v>4301135307</v>
      </c>
      <c r="D317" s="351">
        <v>4640242181370</v>
      </c>
      <c r="E317" s="352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44" t="s">
        <v>482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4301135318</v>
      </c>
      <c r="D318" s="351">
        <v>4607111037480</v>
      </c>
      <c r="E318" s="352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92" t="s">
        <v>486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488</v>
      </c>
      <c r="B319" s="54" t="s">
        <v>489</v>
      </c>
      <c r="C319" s="31">
        <v>4301135319</v>
      </c>
      <c r="D319" s="351">
        <v>4607111037473</v>
      </c>
      <c r="E319" s="352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5" t="s">
        <v>490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492</v>
      </c>
      <c r="B320" s="54" t="s">
        <v>493</v>
      </c>
      <c r="C320" s="31">
        <v>4301135198</v>
      </c>
      <c r="D320" s="351">
        <v>4640242180663</v>
      </c>
      <c r="E320" s="352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03" t="s">
        <v>494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496</v>
      </c>
      <c r="B321" s="54" t="s">
        <v>497</v>
      </c>
      <c r="C321" s="31">
        <v>4301135723</v>
      </c>
      <c r="D321" s="351">
        <v>4640242181783</v>
      </c>
      <c r="E321" s="352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9" t="s">
        <v>498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58"/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59"/>
      <c r="P322" s="353" t="s">
        <v>72</v>
      </c>
      <c r="Q322" s="354"/>
      <c r="R322" s="354"/>
      <c r="S322" s="354"/>
      <c r="T322" s="354"/>
      <c r="U322" s="354"/>
      <c r="V322" s="355"/>
      <c r="W322" s="37" t="s">
        <v>69</v>
      </c>
      <c r="X322" s="340">
        <f>IFERROR(SUM(X301:X321),"0")</f>
        <v>14</v>
      </c>
      <c r="Y322" s="340">
        <f>IFERROR(SUM(Y301:Y321),"0")</f>
        <v>14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0.13103999999999999</v>
      </c>
      <c r="AA322" s="341"/>
      <c r="AB322" s="341"/>
      <c r="AC322" s="341"/>
    </row>
    <row r="323" spans="1:68" x14ac:dyDescent="0.2">
      <c r="A323" s="348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9"/>
      <c r="P323" s="353" t="s">
        <v>72</v>
      </c>
      <c r="Q323" s="354"/>
      <c r="R323" s="354"/>
      <c r="S323" s="354"/>
      <c r="T323" s="354"/>
      <c r="U323" s="354"/>
      <c r="V323" s="355"/>
      <c r="W323" s="37" t="s">
        <v>73</v>
      </c>
      <c r="X323" s="340">
        <f>IFERROR(SUMPRODUCT(X301:X321*H301:H321),"0")</f>
        <v>51.800000000000004</v>
      </c>
      <c r="Y323" s="340">
        <f>IFERROR(SUMPRODUCT(Y301:Y321*H301:H321),"0")</f>
        <v>51.800000000000004</v>
      </c>
      <c r="Z323" s="37"/>
      <c r="AA323" s="341"/>
      <c r="AB323" s="341"/>
      <c r="AC323" s="341"/>
    </row>
    <row r="324" spans="1:68" ht="16.5" customHeight="1" x14ac:dyDescent="0.25">
      <c r="A324" s="347" t="s">
        <v>500</v>
      </c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8"/>
      <c r="P324" s="348"/>
      <c r="Q324" s="348"/>
      <c r="R324" s="348"/>
      <c r="S324" s="348"/>
      <c r="T324" s="348"/>
      <c r="U324" s="348"/>
      <c r="V324" s="348"/>
      <c r="W324" s="348"/>
      <c r="X324" s="348"/>
      <c r="Y324" s="348"/>
      <c r="Z324" s="348"/>
      <c r="AA324" s="333"/>
      <c r="AB324" s="333"/>
      <c r="AC324" s="333"/>
    </row>
    <row r="325" spans="1:68" ht="14.25" customHeight="1" x14ac:dyDescent="0.25">
      <c r="A325" s="371" t="s">
        <v>147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4"/>
      <c r="AB325" s="334"/>
      <c r="AC325" s="334"/>
    </row>
    <row r="326" spans="1:68" ht="27" customHeight="1" x14ac:dyDescent="0.25">
      <c r="A326" s="54" t="s">
        <v>501</v>
      </c>
      <c r="B326" s="54" t="s">
        <v>502</v>
      </c>
      <c r="C326" s="31">
        <v>4301135268</v>
      </c>
      <c r="D326" s="351">
        <v>4640242181134</v>
      </c>
      <c r="E326" s="352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6" t="s">
        <v>503</v>
      </c>
      <c r="Q326" s="343"/>
      <c r="R326" s="343"/>
      <c r="S326" s="343"/>
      <c r="T326" s="344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359"/>
      <c r="P327" s="353" t="s">
        <v>72</v>
      </c>
      <c r="Q327" s="354"/>
      <c r="R327" s="354"/>
      <c r="S327" s="354"/>
      <c r="T327" s="354"/>
      <c r="U327" s="354"/>
      <c r="V327" s="355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59"/>
      <c r="P328" s="353" t="s">
        <v>72</v>
      </c>
      <c r="Q328" s="354"/>
      <c r="R328" s="354"/>
      <c r="S328" s="354"/>
      <c r="T328" s="354"/>
      <c r="U328" s="354"/>
      <c r="V328" s="355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8"/>
      <c r="P329" s="382" t="s">
        <v>505</v>
      </c>
      <c r="Q329" s="383"/>
      <c r="R329" s="383"/>
      <c r="S329" s="383"/>
      <c r="T329" s="383"/>
      <c r="U329" s="383"/>
      <c r="V329" s="384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2917.88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2917.88</v>
      </c>
      <c r="Z329" s="37"/>
      <c r="AA329" s="341"/>
      <c r="AB329" s="341"/>
      <c r="AC329" s="341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8"/>
      <c r="P330" s="382" t="s">
        <v>506</v>
      </c>
      <c r="Q330" s="383"/>
      <c r="R330" s="383"/>
      <c r="S330" s="383"/>
      <c r="T330" s="383"/>
      <c r="U330" s="383"/>
      <c r="V330" s="384"/>
      <c r="W330" s="37" t="s">
        <v>73</v>
      </c>
      <c r="X330" s="340">
        <f>IFERROR(SUM(BM22:BM326),"0")</f>
        <v>3267.2595999999999</v>
      </c>
      <c r="Y330" s="340">
        <f>IFERROR(SUM(BN22:BN326),"0")</f>
        <v>3267.2595999999999</v>
      </c>
      <c r="Z330" s="37"/>
      <c r="AA330" s="341"/>
      <c r="AB330" s="341"/>
      <c r="AC330" s="341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48"/>
      <c r="P331" s="382" t="s">
        <v>507</v>
      </c>
      <c r="Q331" s="383"/>
      <c r="R331" s="383"/>
      <c r="S331" s="383"/>
      <c r="T331" s="383"/>
      <c r="U331" s="383"/>
      <c r="V331" s="384"/>
      <c r="W331" s="37" t="s">
        <v>508</v>
      </c>
      <c r="X331" s="38">
        <f>ROUNDUP(SUM(BO22:BO326),0)</f>
        <v>9</v>
      </c>
      <c r="Y331" s="38">
        <f>ROUNDUP(SUM(BP22:BP326),0)</f>
        <v>9</v>
      </c>
      <c r="Z331" s="37"/>
      <c r="AA331" s="341"/>
      <c r="AB331" s="341"/>
      <c r="AC331" s="341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48"/>
      <c r="P332" s="382" t="s">
        <v>509</v>
      </c>
      <c r="Q332" s="383"/>
      <c r="R332" s="383"/>
      <c r="S332" s="383"/>
      <c r="T332" s="383"/>
      <c r="U332" s="383"/>
      <c r="V332" s="384"/>
      <c r="W332" s="37" t="s">
        <v>73</v>
      </c>
      <c r="X332" s="340">
        <f>GrossWeightTotal+PalletQtyTotal*25</f>
        <v>3492.2595999999999</v>
      </c>
      <c r="Y332" s="340">
        <f>GrossWeightTotalR+PalletQtyTotalR*25</f>
        <v>3492.2595999999999</v>
      </c>
      <c r="Z332" s="37"/>
      <c r="AA332" s="341"/>
      <c r="AB332" s="341"/>
      <c r="AC332" s="341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48"/>
      <c r="P333" s="382" t="s">
        <v>510</v>
      </c>
      <c r="Q333" s="383"/>
      <c r="R333" s="383"/>
      <c r="S333" s="383"/>
      <c r="T333" s="383"/>
      <c r="U333" s="383"/>
      <c r="V333" s="384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778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778</v>
      </c>
      <c r="Z333" s="37"/>
      <c r="AA333" s="341"/>
      <c r="AB333" s="341"/>
      <c r="AC333" s="341"/>
    </row>
    <row r="334" spans="1:68" ht="14.25" customHeight="1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48"/>
      <c r="P334" s="382" t="s">
        <v>511</v>
      </c>
      <c r="Q334" s="383"/>
      <c r="R334" s="383"/>
      <c r="S334" s="383"/>
      <c r="T334" s="383"/>
      <c r="U334" s="383"/>
      <c r="V334" s="384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11.168940000000001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56" t="s">
        <v>74</v>
      </c>
      <c r="D336" s="490"/>
      <c r="E336" s="490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1"/>
      <c r="U336" s="356" t="s">
        <v>260</v>
      </c>
      <c r="V336" s="491"/>
      <c r="W336" s="335" t="s">
        <v>286</v>
      </c>
      <c r="X336" s="356" t="s">
        <v>305</v>
      </c>
      <c r="Y336" s="490"/>
      <c r="Z336" s="490"/>
      <c r="AA336" s="490"/>
      <c r="AB336" s="490"/>
      <c r="AC336" s="490"/>
      <c r="AD336" s="490"/>
      <c r="AE336" s="491"/>
      <c r="AF336" s="335" t="s">
        <v>383</v>
      </c>
      <c r="AG336" s="335" t="s">
        <v>388</v>
      </c>
      <c r="AH336" s="335" t="s">
        <v>395</v>
      </c>
      <c r="AI336" s="356" t="s">
        <v>261</v>
      </c>
      <c r="AJ336" s="491"/>
    </row>
    <row r="337" spans="1:36" ht="14.25" customHeight="1" thickTop="1" x14ac:dyDescent="0.2">
      <c r="A337" s="545" t="s">
        <v>514</v>
      </c>
      <c r="B337" s="356" t="s">
        <v>62</v>
      </c>
      <c r="C337" s="356" t="s">
        <v>75</v>
      </c>
      <c r="D337" s="356" t="s">
        <v>92</v>
      </c>
      <c r="E337" s="356" t="s">
        <v>105</v>
      </c>
      <c r="F337" s="356" t="s">
        <v>124</v>
      </c>
      <c r="G337" s="356" t="s">
        <v>162</v>
      </c>
      <c r="H337" s="356" t="s">
        <v>169</v>
      </c>
      <c r="I337" s="356" t="s">
        <v>174</v>
      </c>
      <c r="J337" s="356" t="s">
        <v>183</v>
      </c>
      <c r="K337" s="356" t="s">
        <v>200</v>
      </c>
      <c r="L337" s="356" t="s">
        <v>210</v>
      </c>
      <c r="M337" s="356" t="s">
        <v>221</v>
      </c>
      <c r="N337" s="336"/>
      <c r="O337" s="356" t="s">
        <v>227</v>
      </c>
      <c r="P337" s="356" t="s">
        <v>234</v>
      </c>
      <c r="Q337" s="356" t="s">
        <v>240</v>
      </c>
      <c r="R337" s="356" t="s">
        <v>245</v>
      </c>
      <c r="S337" s="356" t="s">
        <v>248</v>
      </c>
      <c r="T337" s="356" t="s">
        <v>256</v>
      </c>
      <c r="U337" s="356" t="s">
        <v>261</v>
      </c>
      <c r="V337" s="356" t="s">
        <v>265</v>
      </c>
      <c r="W337" s="356" t="s">
        <v>287</v>
      </c>
      <c r="X337" s="356" t="s">
        <v>306</v>
      </c>
      <c r="Y337" s="356" t="s">
        <v>318</v>
      </c>
      <c r="Z337" s="356" t="s">
        <v>328</v>
      </c>
      <c r="AA337" s="356" t="s">
        <v>343</v>
      </c>
      <c r="AB337" s="356" t="s">
        <v>354</v>
      </c>
      <c r="AC337" s="356" t="s">
        <v>358</v>
      </c>
      <c r="AD337" s="356" t="s">
        <v>373</v>
      </c>
      <c r="AE337" s="356" t="s">
        <v>377</v>
      </c>
      <c r="AF337" s="356" t="s">
        <v>384</v>
      </c>
      <c r="AG337" s="356" t="s">
        <v>389</v>
      </c>
      <c r="AH337" s="356" t="s">
        <v>396</v>
      </c>
      <c r="AI337" s="356" t="s">
        <v>261</v>
      </c>
      <c r="AJ337" s="356" t="s">
        <v>500</v>
      </c>
    </row>
    <row r="338" spans="1:36" ht="13.5" customHeight="1" thickBot="1" x14ac:dyDescent="0.25">
      <c r="A338" s="546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36"/>
      <c r="O338" s="357"/>
      <c r="P338" s="357"/>
      <c r="Q338" s="357"/>
      <c r="R338" s="357"/>
      <c r="S338" s="357"/>
      <c r="T338" s="357"/>
      <c r="U338" s="357"/>
      <c r="V338" s="357"/>
      <c r="W338" s="357"/>
      <c r="X338" s="357"/>
      <c r="Y338" s="357"/>
      <c r="Z338" s="357"/>
      <c r="AA338" s="357"/>
      <c r="AB338" s="357"/>
      <c r="AC338" s="357"/>
      <c r="AD338" s="357"/>
      <c r="AE338" s="357"/>
      <c r="AF338" s="357"/>
      <c r="AG338" s="357"/>
      <c r="AH338" s="357"/>
      <c r="AI338" s="357"/>
      <c r="AJ338" s="357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168</v>
      </c>
      <c r="D339" s="46">
        <f>IFERROR(X36*H36,"0")+IFERROR(X37*H37,"0")+IFERROR(X38*H38,"0")</f>
        <v>268.79999999999995</v>
      </c>
      <c r="E339" s="46">
        <f>IFERROR(X43*H43,"0")+IFERROR(X44*H44,"0")+IFERROR(X45*H45,"0")+IFERROR(X46*H46,"0")+IFERROR(X47*H47,"0")+IFERROR(X48*H48,"0")+IFERROR(X49*H49,"0")+IFERROR(X50*H50,"0")</f>
        <v>76.800000000000011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300</v>
      </c>
      <c r="H339" s="46">
        <f>IFERROR(X88*H88,"0")</f>
        <v>50.4</v>
      </c>
      <c r="I339" s="46">
        <f>IFERROR(X93*H93,"0")+IFERROR(X94*H94,"0")</f>
        <v>151.19999999999999</v>
      </c>
      <c r="J339" s="46">
        <f>IFERROR(X99*H99,"0")+IFERROR(X100*H100,"0")+IFERROR(X101*H101,"0")+IFERROR(X102*H102,"0")+IFERROR(X103*H103,"0")+IFERROR(X104*H104,"0")</f>
        <v>352.80000000000007</v>
      </c>
      <c r="K339" s="46">
        <f>IFERROR(X109*H109,"0")+IFERROR(X110*H110,"0")+IFERROR(X111*H111,"0")</f>
        <v>188.16000000000003</v>
      </c>
      <c r="L339" s="46">
        <f>IFERROR(X116*H116,"0")+IFERROR(X117*H117,"0")+IFERROR(X118*H118,"0")+IFERROR(X119*H119,"0")+IFERROR(X120*H120,"0")</f>
        <v>321.60000000000002</v>
      </c>
      <c r="M339" s="46">
        <f>IFERROR(X125*H125,"0")+IFERROR(X126*H126,"0")</f>
        <v>168</v>
      </c>
      <c r="N339" s="336"/>
      <c r="O339" s="46">
        <f>IFERROR(X131*H131,"0")+IFERROR(X132*H132,"0")</f>
        <v>42</v>
      </c>
      <c r="P339" s="46">
        <f>IFERROR(X137*H137,"0")+IFERROR(X138*H138,"0")</f>
        <v>126</v>
      </c>
      <c r="Q339" s="46">
        <f>IFERROR(X143*H143,"0")</f>
        <v>0</v>
      </c>
      <c r="R339" s="46">
        <f>IFERROR(X148*H148,"0")</f>
        <v>0</v>
      </c>
      <c r="S339" s="46">
        <f>IFERROR(X153*H153,"0")+IFERROR(X154*H154,"0")</f>
        <v>0</v>
      </c>
      <c r="T339" s="46">
        <f>IFERROR(X159*H159,"0")</f>
        <v>23.52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60</v>
      </c>
      <c r="W339" s="46">
        <f>IFERROR(X184*H184,"0")+IFERROR(X185*H185,"0")+IFERROR(X186*H186,"0")+IFERROR(X190*H190,"0")</f>
        <v>84</v>
      </c>
      <c r="X339" s="46">
        <f>IFERROR(X196*H196,"0")+IFERROR(X197*H197,"0")+IFERROR(X198*H198,"0")+IFERROR(X199*H199,"0")</f>
        <v>33.6</v>
      </c>
      <c r="Y339" s="46">
        <f>IFERROR(X204*H204,"0")+IFERROR(X205*H205,"0")+IFERROR(X206*H206,"0")</f>
        <v>67.199999999999989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259.2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176.6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1353.6</v>
      </c>
      <c r="B342" s="60">
        <f>SUMPRODUCT(--(BB:BB="ПГП"),--(W:W="кор"),H:H,Y:Y)+SUMPRODUCT(--(BB:BB="ПГП"),--(W:W="кг"),Y:Y)</f>
        <v>1564.2799999999997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A267:Z267"/>
    <mergeCell ref="D102:E102"/>
    <mergeCell ref="P208:V208"/>
    <mergeCell ref="D196:E196"/>
    <mergeCell ref="A269:Z269"/>
    <mergeCell ref="P145:V145"/>
    <mergeCell ref="P23:V23"/>
    <mergeCell ref="P272:V272"/>
    <mergeCell ref="P2:W3"/>
    <mergeCell ref="P218:V218"/>
    <mergeCell ref="P198:T198"/>
    <mergeCell ref="A289:Z289"/>
    <mergeCell ref="A23:O24"/>
    <mergeCell ref="P64:T64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D221:E221"/>
    <mergeCell ref="V11:W11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H5:M5"/>
    <mergeCell ref="A27:Z27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Q5:R5"/>
    <mergeCell ref="P199:T199"/>
    <mergeCell ref="D120:E120"/>
    <mergeCell ref="Q6:R6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209:Z209"/>
    <mergeCell ref="A147:Z147"/>
    <mergeCell ref="P150:V150"/>
    <mergeCell ref="D138:E138"/>
    <mergeCell ref="A67:Z67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J9:M9"/>
    <mergeCell ref="A283:O284"/>
    <mergeCell ref="A65:O66"/>
    <mergeCell ref="P206:T206"/>
    <mergeCell ref="P37:T37"/>
    <mergeCell ref="P304:T304"/>
    <mergeCell ref="A56:O5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141:Z141"/>
    <mergeCell ref="A144:O145"/>
    <mergeCell ref="P212:T212"/>
    <mergeCell ref="A135:Z135"/>
    <mergeCell ref="V6:W9"/>
    <mergeCell ref="D36:E36"/>
    <mergeCell ref="P71:V71"/>
    <mergeCell ref="A13:M13"/>
    <mergeCell ref="A325:Z325"/>
    <mergeCell ref="A230:O231"/>
    <mergeCell ref="P79:V79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P88:T88"/>
    <mergeCell ref="P153:T153"/>
    <mergeCell ref="A261:Z261"/>
    <mergeCell ref="A92:Z92"/>
    <mergeCell ref="Q8:R8"/>
    <mergeCell ref="P69:T69"/>
    <mergeCell ref="P311:T311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P43:T43"/>
    <mergeCell ref="P65:V65"/>
    <mergeCell ref="D251:E251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D38:E38"/>
    <mergeCell ref="P253:V253"/>
    <mergeCell ref="P303:T303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P332:V332"/>
    <mergeCell ref="P217:V217"/>
    <mergeCell ref="A151:Z151"/>
    <mergeCell ref="P234:T234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P73:T73"/>
    <mergeCell ref="P315:T315"/>
    <mergeCell ref="P302:T302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