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152B864-4F07-4520-9D5C-9217AE1CB9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Y591" i="1" s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Z578" i="1" s="1"/>
  <c r="Y577" i="1"/>
  <c r="AE602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6" i="1" s="1"/>
  <c r="Y561" i="1"/>
  <c r="Y567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Z548" i="1" s="1"/>
  <c r="Y543" i="1"/>
  <c r="Y549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P535" i="1" s="1"/>
  <c r="BO534" i="1"/>
  <c r="BM534" i="1"/>
  <c r="Y534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Z529" i="1" s="1"/>
  <c r="Y527" i="1"/>
  <c r="Y530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O521" i="1"/>
  <c r="BM521" i="1"/>
  <c r="Y521" i="1"/>
  <c r="Y525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BO506" i="1"/>
  <c r="BM506" i="1"/>
  <c r="Y506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BP499" i="1"/>
  <c r="BO499" i="1"/>
  <c r="BN499" i="1"/>
  <c r="BM499" i="1"/>
  <c r="Z499" i="1"/>
  <c r="Z503" i="1" s="1"/>
  <c r="Y499" i="1"/>
  <c r="Y504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Y472" i="1"/>
  <c r="X472" i="1"/>
  <c r="BP471" i="1"/>
  <c r="BO471" i="1"/>
  <c r="BN471" i="1"/>
  <c r="BM471" i="1"/>
  <c r="Z471" i="1"/>
  <c r="Z472" i="1" s="1"/>
  <c r="Y471" i="1"/>
  <c r="AB602" i="1" s="1"/>
  <c r="P471" i="1"/>
  <c r="X468" i="1"/>
  <c r="Y467" i="1"/>
  <c r="X467" i="1"/>
  <c r="BP466" i="1"/>
  <c r="BO466" i="1"/>
  <c r="BN466" i="1"/>
  <c r="BM466" i="1"/>
  <c r="Z466" i="1"/>
  <c r="Y466" i="1"/>
  <c r="BP465" i="1"/>
  <c r="BO465" i="1"/>
  <c r="BN465" i="1"/>
  <c r="BM465" i="1"/>
  <c r="Z465" i="1"/>
  <c r="Z467" i="1" s="1"/>
  <c r="Y465" i="1"/>
  <c r="AA602" i="1" s="1"/>
  <c r="P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O458" i="1"/>
  <c r="BM458" i="1"/>
  <c r="Y458" i="1"/>
  <c r="P458" i="1"/>
  <c r="BP457" i="1"/>
  <c r="BO457" i="1"/>
  <c r="BN457" i="1"/>
  <c r="BM457" i="1"/>
  <c r="Z457" i="1"/>
  <c r="Y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Y422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X400" i="1"/>
  <c r="Y399" i="1"/>
  <c r="X399" i="1"/>
  <c r="BP398" i="1"/>
  <c r="BO398" i="1"/>
  <c r="BN398" i="1"/>
  <c r="BM398" i="1"/>
  <c r="Z398" i="1"/>
  <c r="Z399" i="1" s="1"/>
  <c r="Y398" i="1"/>
  <c r="Y400" i="1" s="1"/>
  <c r="X396" i="1"/>
  <c r="X395" i="1"/>
  <c r="BO394" i="1"/>
  <c r="BM394" i="1"/>
  <c r="Y394" i="1"/>
  <c r="BO393" i="1"/>
  <c r="BM393" i="1"/>
  <c r="Y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Y360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BP349" i="1"/>
  <c r="BO349" i="1"/>
  <c r="BN349" i="1"/>
  <c r="BM349" i="1"/>
  <c r="Z349" i="1"/>
  <c r="Y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R602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Y28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O602" i="1" s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2" i="1" s="1"/>
  <c r="P256" i="1"/>
  <c r="BP255" i="1"/>
  <c r="BO255" i="1"/>
  <c r="BN255" i="1"/>
  <c r="BM255" i="1"/>
  <c r="Z255" i="1"/>
  <c r="Y255" i="1"/>
  <c r="P255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X247" i="1"/>
  <c r="BO246" i="1"/>
  <c r="BM246" i="1"/>
  <c r="Y246" i="1"/>
  <c r="Y248" i="1" s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K602" i="1" s="1"/>
  <c r="P230" i="1"/>
  <c r="X227" i="1"/>
  <c r="X226" i="1"/>
  <c r="BO225" i="1"/>
  <c r="BM225" i="1"/>
  <c r="Y225" i="1"/>
  <c r="Y227" i="1" s="1"/>
  <c r="P225" i="1"/>
  <c r="BP224" i="1"/>
  <c r="BO224" i="1"/>
  <c r="BN224" i="1"/>
  <c r="BM224" i="1"/>
  <c r="Z224" i="1"/>
  <c r="Y224" i="1"/>
  <c r="Y22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1" i="1" s="1"/>
  <c r="P213" i="1"/>
  <c r="BP212" i="1"/>
  <c r="BO212" i="1"/>
  <c r="BN212" i="1"/>
  <c r="BM212" i="1"/>
  <c r="Z212" i="1"/>
  <c r="Y212" i="1"/>
  <c r="Y222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09" i="1" s="1"/>
  <c r="P201" i="1"/>
  <c r="X199" i="1"/>
  <c r="X198" i="1"/>
  <c r="BO197" i="1"/>
  <c r="BM197" i="1"/>
  <c r="Y197" i="1"/>
  <c r="Y199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02" i="1" s="1"/>
  <c r="P191" i="1"/>
  <c r="X188" i="1"/>
  <c r="X187" i="1"/>
  <c r="BO186" i="1"/>
  <c r="BM186" i="1"/>
  <c r="Y186" i="1"/>
  <c r="Y188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3" i="1" s="1"/>
  <c r="P174" i="1"/>
  <c r="X172" i="1"/>
  <c r="X171" i="1"/>
  <c r="BO170" i="1"/>
  <c r="BM170" i="1"/>
  <c r="Y170" i="1"/>
  <c r="I602" i="1" s="1"/>
  <c r="P170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P156" i="1"/>
  <c r="X154" i="1"/>
  <c r="X153" i="1"/>
  <c r="BO152" i="1"/>
  <c r="BM152" i="1"/>
  <c r="Y152" i="1"/>
  <c r="H602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8" i="1" s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BP92" i="1"/>
  <c r="BO92" i="1"/>
  <c r="BN92" i="1"/>
  <c r="BM92" i="1"/>
  <c r="Z92" i="1"/>
  <c r="Y92" i="1"/>
  <c r="Y101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6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3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BP70" i="1"/>
  <c r="BO70" i="1"/>
  <c r="BN70" i="1"/>
  <c r="BM70" i="1"/>
  <c r="Z70" i="1"/>
  <c r="Y70" i="1"/>
  <c r="Y76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Y67" i="1" s="1"/>
  <c r="P65" i="1"/>
  <c r="BP64" i="1"/>
  <c r="BO64" i="1"/>
  <c r="BN64" i="1"/>
  <c r="BM64" i="1"/>
  <c r="Z64" i="1"/>
  <c r="Y64" i="1"/>
  <c r="Y68" i="1" s="1"/>
  <c r="P64" i="1"/>
  <c r="X62" i="1"/>
  <c r="X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Y61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D602" i="1" s="1"/>
  <c r="P47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596" i="1"/>
  <c r="Y27" i="1"/>
  <c r="C602" i="1"/>
  <c r="Z36" i="1"/>
  <c r="Z39" i="1" s="1"/>
  <c r="BN36" i="1"/>
  <c r="BP36" i="1"/>
  <c r="Z38" i="1"/>
  <c r="BN38" i="1"/>
  <c r="Y39" i="1"/>
  <c r="Z42" i="1"/>
  <c r="Z43" i="1" s="1"/>
  <c r="BN42" i="1"/>
  <c r="BP42" i="1"/>
  <c r="Y43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Y62" i="1"/>
  <c r="Z65" i="1"/>
  <c r="Z67" i="1" s="1"/>
  <c r="BN65" i="1"/>
  <c r="BP65" i="1"/>
  <c r="Z71" i="1"/>
  <c r="Z76" i="1" s="1"/>
  <c r="BN71" i="1"/>
  <c r="BP71" i="1"/>
  <c r="Z73" i="1"/>
  <c r="BN73" i="1"/>
  <c r="Z75" i="1"/>
  <c r="BN75" i="1"/>
  <c r="Z79" i="1"/>
  <c r="BN79" i="1"/>
  <c r="BP79" i="1"/>
  <c r="Z81" i="1"/>
  <c r="BN81" i="1"/>
  <c r="Y82" i="1"/>
  <c r="Z86" i="1"/>
  <c r="BN86" i="1"/>
  <c r="BP86" i="1"/>
  <c r="Z88" i="1"/>
  <c r="BN88" i="1"/>
  <c r="Y89" i="1"/>
  <c r="Z93" i="1"/>
  <c r="Z101" i="1" s="1"/>
  <c r="BN93" i="1"/>
  <c r="BP93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8" i="1"/>
  <c r="BN118" i="1"/>
  <c r="BP118" i="1"/>
  <c r="Z120" i="1"/>
  <c r="BN120" i="1"/>
  <c r="Z121" i="1"/>
  <c r="BN121" i="1"/>
  <c r="Z124" i="1"/>
  <c r="BN124" i="1"/>
  <c r="Z126" i="1"/>
  <c r="BN126" i="1"/>
  <c r="Y127" i="1"/>
  <c r="Z130" i="1"/>
  <c r="Z132" i="1" s="1"/>
  <c r="BN130" i="1"/>
  <c r="BP130" i="1"/>
  <c r="Y133" i="1"/>
  <c r="G602" i="1"/>
  <c r="Z137" i="1"/>
  <c r="Z138" i="1" s="1"/>
  <c r="BN137" i="1"/>
  <c r="BP137" i="1"/>
  <c r="Y138" i="1"/>
  <c r="Z141" i="1"/>
  <c r="Z143" i="1" s="1"/>
  <c r="BN141" i="1"/>
  <c r="BP141" i="1"/>
  <c r="Y144" i="1"/>
  <c r="Z147" i="1"/>
  <c r="Z148" i="1" s="1"/>
  <c r="BN147" i="1"/>
  <c r="BP147" i="1"/>
  <c r="Z152" i="1"/>
  <c r="Z153" i="1" s="1"/>
  <c r="BN152" i="1"/>
  <c r="BP152" i="1"/>
  <c r="Y153" i="1"/>
  <c r="Z156" i="1"/>
  <c r="BN156" i="1"/>
  <c r="BP156" i="1"/>
  <c r="Z158" i="1"/>
  <c r="BN158" i="1"/>
  <c r="Y161" i="1"/>
  <c r="Z164" i="1"/>
  <c r="Z165" i="1" s="1"/>
  <c r="BN164" i="1"/>
  <c r="BP164" i="1"/>
  <c r="Z170" i="1"/>
  <c r="Z171" i="1" s="1"/>
  <c r="BN170" i="1"/>
  <c r="BP170" i="1"/>
  <c r="Y171" i="1"/>
  <c r="Z174" i="1"/>
  <c r="Z183" i="1" s="1"/>
  <c r="BN174" i="1"/>
  <c r="BP174" i="1"/>
  <c r="Z176" i="1"/>
  <c r="BN176" i="1"/>
  <c r="Z178" i="1"/>
  <c r="BN178" i="1"/>
  <c r="Z179" i="1"/>
  <c r="BN179" i="1"/>
  <c r="Z181" i="1"/>
  <c r="BN181" i="1"/>
  <c r="Y184" i="1"/>
  <c r="Z186" i="1"/>
  <c r="Z187" i="1" s="1"/>
  <c r="BN186" i="1"/>
  <c r="BP186" i="1"/>
  <c r="Y187" i="1"/>
  <c r="Z191" i="1"/>
  <c r="Z193" i="1" s="1"/>
  <c r="BN191" i="1"/>
  <c r="BP191" i="1"/>
  <c r="Y194" i="1"/>
  <c r="Z197" i="1"/>
  <c r="Z198" i="1" s="1"/>
  <c r="BN197" i="1"/>
  <c r="BP197" i="1"/>
  <c r="Z201" i="1"/>
  <c r="BN201" i="1"/>
  <c r="BP201" i="1"/>
  <c r="Z203" i="1"/>
  <c r="BN203" i="1"/>
  <c r="Z205" i="1"/>
  <c r="BN205" i="1"/>
  <c r="Z207" i="1"/>
  <c r="BN207" i="1"/>
  <c r="Y210" i="1"/>
  <c r="Z213" i="1"/>
  <c r="Z221" i="1" s="1"/>
  <c r="BN213" i="1"/>
  <c r="BP213" i="1"/>
  <c r="Z215" i="1"/>
  <c r="BN215" i="1"/>
  <c r="Z217" i="1"/>
  <c r="BN217" i="1"/>
  <c r="Z219" i="1"/>
  <c r="BN219" i="1"/>
  <c r="Z225" i="1"/>
  <c r="Z226" i="1" s="1"/>
  <c r="BN225" i="1"/>
  <c r="BP225" i="1"/>
  <c r="Z230" i="1"/>
  <c r="BN230" i="1"/>
  <c r="BP230" i="1"/>
  <c r="Z232" i="1"/>
  <c r="BN232" i="1"/>
  <c r="Z234" i="1"/>
  <c r="BN234" i="1"/>
  <c r="Z236" i="1"/>
  <c r="BN236" i="1"/>
  <c r="Y239" i="1"/>
  <c r="Z241" i="1"/>
  <c r="Z243" i="1" s="1"/>
  <c r="BN241" i="1"/>
  <c r="BP241" i="1"/>
  <c r="Y244" i="1"/>
  <c r="Z246" i="1"/>
  <c r="Z247" i="1" s="1"/>
  <c r="BN246" i="1"/>
  <c r="BP246" i="1"/>
  <c r="Y247" i="1"/>
  <c r="L602" i="1"/>
  <c r="Z256" i="1"/>
  <c r="Z261" i="1" s="1"/>
  <c r="BN256" i="1"/>
  <c r="BP256" i="1"/>
  <c r="Z258" i="1"/>
  <c r="BN258" i="1"/>
  <c r="Z260" i="1"/>
  <c r="BN260" i="1"/>
  <c r="Y261" i="1"/>
  <c r="Z265" i="1"/>
  <c r="Z266" i="1" s="1"/>
  <c r="BN265" i="1"/>
  <c r="BP265" i="1"/>
  <c r="Y266" i="1"/>
  <c r="Z270" i="1"/>
  <c r="Z273" i="1" s="1"/>
  <c r="BN270" i="1"/>
  <c r="BP270" i="1"/>
  <c r="Z272" i="1"/>
  <c r="BN272" i="1"/>
  <c r="Y273" i="1"/>
  <c r="Z277" i="1"/>
  <c r="BN277" i="1"/>
  <c r="BP277" i="1"/>
  <c r="BP278" i="1"/>
  <c r="BN278" i="1"/>
  <c r="Z27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Z359" i="1" s="1"/>
  <c r="BP376" i="1"/>
  <c r="BN376" i="1"/>
  <c r="Z376" i="1"/>
  <c r="Z385" i="1" s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Y390" i="1"/>
  <c r="BP421" i="1"/>
  <c r="BN421" i="1"/>
  <c r="Z421" i="1"/>
  <c r="Y423" i="1"/>
  <c r="Y602" i="1"/>
  <c r="Y443" i="1"/>
  <c r="BP431" i="1"/>
  <c r="BN431" i="1"/>
  <c r="Z431" i="1"/>
  <c r="Y444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BP458" i="1"/>
  <c r="BN458" i="1"/>
  <c r="Z458" i="1"/>
  <c r="Z461" i="1" s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H9" i="1"/>
  <c r="Y26" i="1"/>
  <c r="Y55" i="1"/>
  <c r="Y90" i="1"/>
  <c r="Y109" i="1"/>
  <c r="Y154" i="1"/>
  <c r="Y172" i="1"/>
  <c r="Y193" i="1"/>
  <c r="Y238" i="1"/>
  <c r="Y267" i="1"/>
  <c r="Y274" i="1"/>
  <c r="P602" i="1"/>
  <c r="Y283" i="1"/>
  <c r="BP280" i="1"/>
  <c r="BN280" i="1"/>
  <c r="Z280" i="1"/>
  <c r="BP321" i="1"/>
  <c r="BN321" i="1"/>
  <c r="Z321" i="1"/>
  <c r="Y325" i="1"/>
  <c r="BP329" i="1"/>
  <c r="BN329" i="1"/>
  <c r="Z329" i="1"/>
  <c r="Z332" i="1" s="1"/>
  <c r="BP337" i="1"/>
  <c r="BN337" i="1"/>
  <c r="Z337" i="1"/>
  <c r="BP345" i="1"/>
  <c r="BN345" i="1"/>
  <c r="Z345" i="1"/>
  <c r="Y347" i="1"/>
  <c r="Z353" i="1"/>
  <c r="BP351" i="1"/>
  <c r="BN351" i="1"/>
  <c r="Z351" i="1"/>
  <c r="BP394" i="1"/>
  <c r="BN394" i="1"/>
  <c r="Z394" i="1"/>
  <c r="Y396" i="1"/>
  <c r="BP404" i="1"/>
  <c r="BN404" i="1"/>
  <c r="Z404" i="1"/>
  <c r="Z409" i="1" s="1"/>
  <c r="BP408" i="1"/>
  <c r="BN408" i="1"/>
  <c r="Z408" i="1"/>
  <c r="Y410" i="1"/>
  <c r="Y415" i="1"/>
  <c r="BP412" i="1"/>
  <c r="BN412" i="1"/>
  <c r="Z412" i="1"/>
  <c r="Z414" i="1" s="1"/>
  <c r="Y414" i="1"/>
  <c r="Y519" i="1"/>
  <c r="Y518" i="1"/>
  <c r="BP506" i="1"/>
  <c r="BN506" i="1"/>
  <c r="Z506" i="1"/>
  <c r="Y288" i="1"/>
  <c r="Y301" i="1"/>
  <c r="S602" i="1"/>
  <c r="Y306" i="1"/>
  <c r="V602" i="1"/>
  <c r="Y365" i="1"/>
  <c r="BP368" i="1"/>
  <c r="BN368" i="1"/>
  <c r="Z368" i="1"/>
  <c r="Z370" i="1" s="1"/>
  <c r="BP378" i="1"/>
  <c r="BN378" i="1"/>
  <c r="Z378" i="1"/>
  <c r="BP382" i="1"/>
  <c r="BN382" i="1"/>
  <c r="Z382" i="1"/>
  <c r="Y395" i="1"/>
  <c r="BP393" i="1"/>
  <c r="BN393" i="1"/>
  <c r="Z393" i="1"/>
  <c r="Z395" i="1" s="1"/>
  <c r="BP406" i="1"/>
  <c r="BN406" i="1"/>
  <c r="Z406" i="1"/>
  <c r="BP419" i="1"/>
  <c r="BN419" i="1"/>
  <c r="Z419" i="1"/>
  <c r="Z422" i="1" s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9" i="1"/>
  <c r="BP446" i="1"/>
  <c r="BN446" i="1"/>
  <c r="Z446" i="1"/>
  <c r="Z448" i="1" s="1"/>
  <c r="Y462" i="1"/>
  <c r="BP459" i="1"/>
  <c r="BN459" i="1"/>
  <c r="Z459" i="1"/>
  <c r="BP484" i="1"/>
  <c r="BN484" i="1"/>
  <c r="Z484" i="1"/>
  <c r="Z496" i="1" s="1"/>
  <c r="BP489" i="1"/>
  <c r="BN489" i="1"/>
  <c r="Z489" i="1"/>
  <c r="BP491" i="1"/>
  <c r="BN491" i="1"/>
  <c r="Z491" i="1"/>
  <c r="BP494" i="1"/>
  <c r="BN494" i="1"/>
  <c r="Z494" i="1"/>
  <c r="BP507" i="1"/>
  <c r="BN507" i="1"/>
  <c r="Z507" i="1"/>
  <c r="W602" i="1"/>
  <c r="Y385" i="1"/>
  <c r="X602" i="1"/>
  <c r="Y409" i="1"/>
  <c r="Z602" i="1"/>
  <c r="Y454" i="1"/>
  <c r="Y468" i="1"/>
  <c r="Y473" i="1"/>
  <c r="AC602" i="1"/>
  <c r="Y497" i="1"/>
  <c r="Z508" i="1"/>
  <c r="BN508" i="1"/>
  <c r="Z509" i="1"/>
  <c r="BN509" i="1"/>
  <c r="Z514" i="1"/>
  <c r="BN514" i="1"/>
  <c r="Z517" i="1"/>
  <c r="BN517" i="1"/>
  <c r="Z521" i="1"/>
  <c r="BN521" i="1"/>
  <c r="BP521" i="1"/>
  <c r="Y524" i="1"/>
  <c r="AD602" i="1"/>
  <c r="Y540" i="1"/>
  <c r="BP537" i="1"/>
  <c r="BN537" i="1"/>
  <c r="Z537" i="1"/>
  <c r="BP539" i="1"/>
  <c r="BN539" i="1"/>
  <c r="Z539" i="1"/>
  <c r="Y541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3" i="1"/>
  <c r="BP569" i="1"/>
  <c r="BN569" i="1"/>
  <c r="Z569" i="1"/>
  <c r="BP571" i="1"/>
  <c r="BN571" i="1"/>
  <c r="Z571" i="1"/>
  <c r="Z522" i="1"/>
  <c r="BN522" i="1"/>
  <c r="Z534" i="1"/>
  <c r="BN534" i="1"/>
  <c r="BP534" i="1"/>
  <c r="Z535" i="1"/>
  <c r="BN535" i="1"/>
  <c r="BP536" i="1"/>
  <c r="BN536" i="1"/>
  <c r="Z536" i="1"/>
  <c r="BP538" i="1"/>
  <c r="BN538" i="1"/>
  <c r="Z538" i="1"/>
  <c r="BP552" i="1"/>
  <c r="BN552" i="1"/>
  <c r="Z552" i="1"/>
  <c r="BP554" i="1"/>
  <c r="BN554" i="1"/>
  <c r="Z554" i="1"/>
  <c r="BP556" i="1"/>
  <c r="BN556" i="1"/>
  <c r="Z556" i="1"/>
  <c r="BP570" i="1"/>
  <c r="BN570" i="1"/>
  <c r="Z570" i="1"/>
  <c r="BP572" i="1"/>
  <c r="BN572" i="1"/>
  <c r="Z572" i="1"/>
  <c r="Y574" i="1"/>
  <c r="Y582" i="1"/>
  <c r="BP581" i="1"/>
  <c r="BN581" i="1"/>
  <c r="Z581" i="1"/>
  <c r="Z582" i="1" s="1"/>
  <c r="Y583" i="1"/>
  <c r="Y579" i="1"/>
  <c r="Z589" i="1"/>
  <c r="Z590" i="1" s="1"/>
  <c r="BN589" i="1"/>
  <c r="BP589" i="1"/>
  <c r="Y590" i="1"/>
  <c r="Z540" i="1" l="1"/>
  <c r="Z558" i="1"/>
  <c r="Z524" i="1"/>
  <c r="Z518" i="1"/>
  <c r="Z443" i="1"/>
  <c r="Z325" i="1"/>
  <c r="Z282" i="1"/>
  <c r="Y593" i="1"/>
  <c r="Z573" i="1"/>
  <c r="Y596" i="1"/>
  <c r="Z346" i="1"/>
  <c r="Z340" i="1"/>
  <c r="Z238" i="1"/>
  <c r="Z209" i="1"/>
  <c r="Z160" i="1"/>
  <c r="Z127" i="1"/>
  <c r="Z89" i="1"/>
  <c r="Z82" i="1"/>
  <c r="Z61" i="1"/>
  <c r="Z54" i="1"/>
  <c r="Y592" i="1"/>
  <c r="Y594" i="1"/>
  <c r="Z26" i="1"/>
  <c r="Z597" i="1" s="1"/>
  <c r="Y595" i="1" l="1"/>
</calcChain>
</file>

<file path=xl/sharedStrings.xml><?xml version="1.0" encoding="utf-8"?>
<sst xmlns="http://schemas.openxmlformats.org/spreadsheetml/2006/main" count="2725" uniqueCount="977">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</sst>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9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46" t="s">
        <v>0</v>
      </c>
      <c r="E1" s="696"/>
      <c r="F1" s="696"/>
      <c r="G1" s="12" t="s">
        <v>1</v>
      </c>
      <c r="H1" s="746" t="s">
        <v>2</v>
      </c>
      <c r="I1" s="696"/>
      <c r="J1" s="696"/>
      <c r="K1" s="696"/>
      <c r="L1" s="696"/>
      <c r="M1" s="696"/>
      <c r="N1" s="696"/>
      <c r="O1" s="696"/>
      <c r="P1" s="696"/>
      <c r="Q1" s="696"/>
      <c r="R1" s="695" t="s">
        <v>3</v>
      </c>
      <c r="S1" s="696"/>
      <c r="T1" s="6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08" t="s">
        <v>8</v>
      </c>
      <c r="B5" s="809"/>
      <c r="C5" s="810"/>
      <c r="D5" s="753"/>
      <c r="E5" s="754"/>
      <c r="F5" s="1000" t="s">
        <v>9</v>
      </c>
      <c r="G5" s="810"/>
      <c r="H5" s="753"/>
      <c r="I5" s="937"/>
      <c r="J5" s="937"/>
      <c r="K5" s="937"/>
      <c r="L5" s="937"/>
      <c r="M5" s="754"/>
      <c r="N5" s="58"/>
      <c r="P5" s="24" t="s">
        <v>10</v>
      </c>
      <c r="Q5" s="1019">
        <v>45754</v>
      </c>
      <c r="R5" s="805"/>
      <c r="T5" s="851" t="s">
        <v>11</v>
      </c>
      <c r="U5" s="762"/>
      <c r="V5" s="852" t="s">
        <v>12</v>
      </c>
      <c r="W5" s="805"/>
      <c r="AB5" s="51"/>
      <c r="AC5" s="51"/>
      <c r="AD5" s="51"/>
      <c r="AE5" s="51"/>
    </row>
    <row r="6" spans="1:32" s="659" customFormat="1" ht="24" customHeight="1" x14ac:dyDescent="0.2">
      <c r="A6" s="808" t="s">
        <v>13</v>
      </c>
      <c r="B6" s="809"/>
      <c r="C6" s="810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05"/>
      <c r="N6" s="59"/>
      <c r="P6" s="24" t="s">
        <v>15</v>
      </c>
      <c r="Q6" s="1028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56" t="s">
        <v>16</v>
      </c>
      <c r="U6" s="762"/>
      <c r="V6" s="921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19" t="str">
        <f>IFERROR(VLOOKUP(DeliveryAddress,Table,3,0),1)</f>
        <v>4</v>
      </c>
      <c r="E7" s="720"/>
      <c r="F7" s="720"/>
      <c r="G7" s="720"/>
      <c r="H7" s="720"/>
      <c r="I7" s="720"/>
      <c r="J7" s="720"/>
      <c r="K7" s="720"/>
      <c r="L7" s="720"/>
      <c r="M7" s="721"/>
      <c r="N7" s="60"/>
      <c r="P7" s="24"/>
      <c r="Q7" s="42"/>
      <c r="R7" s="42"/>
      <c r="T7" s="680"/>
      <c r="U7" s="762"/>
      <c r="V7" s="922"/>
      <c r="W7" s="923"/>
      <c r="AB7" s="51"/>
      <c r="AC7" s="51"/>
      <c r="AD7" s="51"/>
      <c r="AE7" s="51"/>
    </row>
    <row r="8" spans="1:32" s="659" customFormat="1" ht="25.5" customHeight="1" x14ac:dyDescent="0.2">
      <c r="A8" s="1044" t="s">
        <v>18</v>
      </c>
      <c r="B8" s="686"/>
      <c r="C8" s="687"/>
      <c r="D8" s="734"/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19</v>
      </c>
      <c r="Q8" s="816">
        <v>0.41666666666666669</v>
      </c>
      <c r="R8" s="721"/>
      <c r="T8" s="680"/>
      <c r="U8" s="762"/>
      <c r="V8" s="922"/>
      <c r="W8" s="923"/>
      <c r="AB8" s="51"/>
      <c r="AC8" s="51"/>
      <c r="AD8" s="51"/>
      <c r="AE8" s="51"/>
    </row>
    <row r="9" spans="1:32" s="659" customFormat="1" ht="39.950000000000003" customHeight="1" x14ac:dyDescent="0.2">
      <c r="A9" s="8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1"/>
      <c r="E9" s="684"/>
      <c r="F9" s="8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798"/>
      <c r="R9" s="799"/>
      <c r="T9" s="680"/>
      <c r="U9" s="762"/>
      <c r="V9" s="924"/>
      <c r="W9" s="925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1"/>
      <c r="E10" s="684"/>
      <c r="F10" s="8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14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57"/>
      <c r="R10" s="858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964" t="s">
        <v>27</v>
      </c>
      <c r="W11" s="799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10"/>
      <c r="N12" s="62"/>
      <c r="P12" s="24" t="s">
        <v>29</v>
      </c>
      <c r="Q12" s="816"/>
      <c r="R12" s="721"/>
      <c r="S12" s="23"/>
      <c r="U12" s="24"/>
      <c r="V12" s="696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10"/>
      <c r="N13" s="62"/>
      <c r="O13" s="26"/>
      <c r="P13" s="26" t="s">
        <v>31</v>
      </c>
      <c r="Q13" s="964"/>
      <c r="R13" s="7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8" t="s">
        <v>33</v>
      </c>
      <c r="B15" s="809"/>
      <c r="C15" s="809"/>
      <c r="D15" s="809"/>
      <c r="E15" s="809"/>
      <c r="F15" s="809"/>
      <c r="G15" s="809"/>
      <c r="H15" s="809"/>
      <c r="I15" s="809"/>
      <c r="J15" s="809"/>
      <c r="K15" s="809"/>
      <c r="L15" s="809"/>
      <c r="M15" s="810"/>
      <c r="N15" s="63"/>
      <c r="P15" s="836" t="s">
        <v>34</v>
      </c>
      <c r="Q15" s="696"/>
      <c r="R15" s="696"/>
      <c r="S15" s="696"/>
      <c r="T15" s="6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22" t="s">
        <v>37</v>
      </c>
      <c r="D17" s="705" t="s">
        <v>38</v>
      </c>
      <c r="E17" s="778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77"/>
      <c r="R17" s="777"/>
      <c r="S17" s="777"/>
      <c r="T17" s="778"/>
      <c r="U17" s="1043" t="s">
        <v>50</v>
      </c>
      <c r="V17" s="810"/>
      <c r="W17" s="705" t="s">
        <v>51</v>
      </c>
      <c r="X17" s="705" t="s">
        <v>52</v>
      </c>
      <c r="Y17" s="1041" t="s">
        <v>53</v>
      </c>
      <c r="Z17" s="934" t="s">
        <v>54</v>
      </c>
      <c r="AA17" s="911" t="s">
        <v>55</v>
      </c>
      <c r="AB17" s="911" t="s">
        <v>56</v>
      </c>
      <c r="AC17" s="911" t="s">
        <v>57</v>
      </c>
      <c r="AD17" s="911" t="s">
        <v>58</v>
      </c>
      <c r="AE17" s="995"/>
      <c r="AF17" s="996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79"/>
      <c r="E18" s="781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79"/>
      <c r="Q18" s="780"/>
      <c r="R18" s="780"/>
      <c r="S18" s="780"/>
      <c r="T18" s="781"/>
      <c r="U18" s="67" t="s">
        <v>60</v>
      </c>
      <c r="V18" s="67" t="s">
        <v>61</v>
      </c>
      <c r="W18" s="706"/>
      <c r="X18" s="706"/>
      <c r="Y18" s="1042"/>
      <c r="Z18" s="935"/>
      <c r="AA18" s="912"/>
      <c r="AB18" s="912"/>
      <c r="AC18" s="912"/>
      <c r="AD18" s="997"/>
      <c r="AE18" s="998"/>
      <c r="AF18" s="999"/>
      <c r="AG18" s="66"/>
      <c r="BD18" s="65"/>
    </row>
    <row r="19" spans="1:68" ht="27.75" customHeight="1" x14ac:dyDescent="0.2">
      <c r="A19" s="800" t="s">
        <v>62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48"/>
      <c r="AB19" s="48"/>
      <c r="AC19" s="48"/>
    </row>
    <row r="20" spans="1:68" ht="16.5" customHeight="1" x14ac:dyDescent="0.25">
      <c r="A20" s="716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customHeight="1" x14ac:dyDescent="0.2">
      <c r="A32" s="800" t="s">
        <v>87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48"/>
      <c r="AB32" s="48"/>
      <c r="AC32" s="48"/>
    </row>
    <row r="33" spans="1:68" ht="16.5" customHeight="1" x14ac:dyDescent="0.25">
      <c r="A33" s="716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0</v>
      </c>
      <c r="Y35" s="666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27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9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0</v>
      </c>
      <c r="Y39" s="667">
        <f>IFERROR(Y35/H35,"0")+IFERROR(Y36/H36,"0")+IFERROR(Y37/H37,"0")+IFERROR(Y38/H38,"0")</f>
        <v>0</v>
      </c>
      <c r="Z39" s="667">
        <f>IFERROR(IF(Z35="",0,Z35),"0")+IFERROR(IF(Z36="",0,Z36),"0")+IFERROR(IF(Z37="",0,Z37),"0")+IFERROR(IF(Z38="",0,Z38),"0")</f>
        <v>0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0</v>
      </c>
      <c r="Y40" s="667">
        <f>IFERROR(SUM(Y35:Y38),"0")</f>
        <v>0</v>
      </c>
      <c r="Z40" s="37"/>
      <c r="AA40" s="668"/>
      <c r="AB40" s="668"/>
      <c r="AC40" s="668"/>
    </row>
    <row r="41" spans="1:68" ht="14.25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customHeight="1" x14ac:dyDescent="0.25">
      <c r="A45" s="716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350</v>
      </c>
      <c r="Y48" s="666">
        <f t="shared" si="0"/>
        <v>356.40000000000003</v>
      </c>
      <c r="Z48" s="36">
        <f>IFERROR(IF(Y48=0,"",ROUNDUP(Y48/H48,0)*0.01898),"")</f>
        <v>0.62634000000000001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364.09722222222217</v>
      </c>
      <c r="BN48" s="64">
        <f t="shared" si="2"/>
        <v>370.755</v>
      </c>
      <c r="BO48" s="64">
        <f t="shared" si="3"/>
        <v>0.5063657407407407</v>
      </c>
      <c r="BP48" s="64">
        <f t="shared" si="4"/>
        <v>0.515625</v>
      </c>
    </row>
    <row r="49" spans="1:68" ht="27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9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45</v>
      </c>
      <c r="Y53" s="666">
        <f t="shared" si="0"/>
        <v>45</v>
      </c>
      <c r="Z53" s="36">
        <f>IFERROR(IF(Y53=0,"",ROUNDUP(Y53/H53,0)*0.00902),"")</f>
        <v>9.0200000000000002E-2</v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47.099999999999994</v>
      </c>
      <c r="BN53" s="64">
        <f t="shared" si="2"/>
        <v>47.099999999999994</v>
      </c>
      <c r="BO53" s="64">
        <f t="shared" si="3"/>
        <v>7.575757575757576E-2</v>
      </c>
      <c r="BP53" s="64">
        <f t="shared" si="4"/>
        <v>7.575757575757576E-2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42.407407407407405</v>
      </c>
      <c r="Y54" s="667">
        <f>IFERROR(Y47/H47,"0")+IFERROR(Y48/H48,"0")+IFERROR(Y49/H49,"0")+IFERROR(Y50/H50,"0")+IFERROR(Y51/H51,"0")+IFERROR(Y52/H52,"0")+IFERROR(Y53/H53,"0")</f>
        <v>43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0.71653999999999995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395</v>
      </c>
      <c r="Y55" s="667">
        <f>IFERROR(SUM(Y47:Y53),"0")</f>
        <v>401.40000000000003</v>
      </c>
      <c r="Z55" s="37"/>
      <c r="AA55" s="668"/>
      <c r="AB55" s="668"/>
      <c r="AC55" s="668"/>
    </row>
    <row r="56" spans="1:68" ht="14.25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10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100</v>
      </c>
      <c r="Y57" s="666">
        <f>IFERROR(IF(X57="",0,CEILING((X57/$H57),1)*$H57),"")</f>
        <v>108</v>
      </c>
      <c r="Z57" s="36">
        <f>IFERROR(IF(Y57=0,"",ROUNDUP(Y57/H57,0)*0.01898),"")</f>
        <v>0.1898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104.02777777777777</v>
      </c>
      <c r="BN57" s="64">
        <f>IFERROR(Y57*I57/H57,"0")</f>
        <v>112.34999999999998</v>
      </c>
      <c r="BO57" s="64">
        <f>IFERROR(1/J57*(X57/H57),"0")</f>
        <v>0.14467592592592593</v>
      </c>
      <c r="BP57" s="64">
        <f>IFERROR(1/J57*(Y57/H57),"0")</f>
        <v>0.15625</v>
      </c>
    </row>
    <row r="58" spans="1:68" ht="27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9.2592592592592595</v>
      </c>
      <c r="Y61" s="667">
        <f>IFERROR(Y57/H57,"0")+IFERROR(Y58/H58,"0")+IFERROR(Y59/H59,"0")+IFERROR(Y60/H60,"0")</f>
        <v>10</v>
      </c>
      <c r="Z61" s="667">
        <f>IFERROR(IF(Z57="",0,Z57),"0")+IFERROR(IF(Z58="",0,Z58),"0")+IFERROR(IF(Z59="",0,Z59),"0")+IFERROR(IF(Z60="",0,Z60),"0")</f>
        <v>0.1898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100</v>
      </c>
      <c r="Y62" s="667">
        <f>IFERROR(SUM(Y57:Y60),"0")</f>
        <v>108</v>
      </c>
      <c r="Z62" s="37"/>
      <c r="AA62" s="668"/>
      <c r="AB62" s="668"/>
      <c r="AC62" s="668"/>
    </row>
    <row r="63" spans="1:68" ht="14.25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100</v>
      </c>
      <c r="Y72" s="666">
        <f t="shared" si="5"/>
        <v>100.80000000000001</v>
      </c>
      <c r="Z72" s="36">
        <f>IFERROR(IF(Y72=0,"",ROUNDUP(Y72/H72,0)*0.01898),"")</f>
        <v>0.22776000000000002</v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106.03571428571429</v>
      </c>
      <c r="BN72" s="64">
        <f t="shared" si="7"/>
        <v>106.88400000000001</v>
      </c>
      <c r="BO72" s="64">
        <f t="shared" si="8"/>
        <v>0.18601190476190477</v>
      </c>
      <c r="BP72" s="64">
        <f t="shared" si="9"/>
        <v>0.1875</v>
      </c>
    </row>
    <row r="73" spans="1:68" ht="16.5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11.904761904761905</v>
      </c>
      <c r="Y76" s="667">
        <f>IFERROR(Y70/H70,"0")+IFERROR(Y71/H71,"0")+IFERROR(Y72/H72,"0")+IFERROR(Y73/H73,"0")+IFERROR(Y74/H74,"0")+IFERROR(Y75/H75,"0")</f>
        <v>12</v>
      </c>
      <c r="Z76" s="667">
        <f>IFERROR(IF(Z70="",0,Z70),"0")+IFERROR(IF(Z71="",0,Z71),"0")+IFERROR(IF(Z72="",0,Z72),"0")+IFERROR(IF(Z73="",0,Z73),"0")+IFERROR(IF(Z74="",0,Z74),"0")+IFERROR(IF(Z75="",0,Z75),"0")</f>
        <v>0.22776000000000002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100</v>
      </c>
      <c r="Y77" s="667">
        <f>IFERROR(SUM(Y70:Y75),"0")</f>
        <v>100.80000000000001</v>
      </c>
      <c r="Z77" s="37"/>
      <c r="AA77" s="668"/>
      <c r="AB77" s="668"/>
      <c r="AC77" s="668"/>
    </row>
    <row r="78" spans="1:68" ht="14.25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customHeight="1" x14ac:dyDescent="0.25">
      <c r="A84" s="716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0</v>
      </c>
      <c r="Y89" s="667">
        <f>IFERROR(Y86/H86,"0")+IFERROR(Y87/H87,"0")+IFERROR(Y88/H88,"0")</f>
        <v>0</v>
      </c>
      <c r="Z89" s="667">
        <f>IFERROR(IF(Z86="",0,Z86),"0")+IFERROR(IF(Z87="",0,Z87),"0")+IFERROR(IF(Z88="",0,Z88),"0")</f>
        <v>0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0</v>
      </c>
      <c r="Y90" s="667">
        <f>IFERROR(SUM(Y86:Y88),"0")</f>
        <v>0</v>
      </c>
      <c r="Z90" s="37"/>
      <c r="AA90" s="668"/>
      <c r="AB90" s="668"/>
      <c r="AC90" s="668"/>
    </row>
    <row r="91" spans="1:68" ht="14.25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23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42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71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0</v>
      </c>
      <c r="Y101" s="667">
        <f>IFERROR(Y92/H92,"0")+IFERROR(Y93/H93,"0")+IFERROR(Y94/H94,"0")+IFERROR(Y95/H95,"0")+IFERROR(Y96/H96,"0")+IFERROR(Y97/H97,"0")+IFERROR(Y98/H98,"0")+IFERROR(Y99/H99,"0")+IFERROR(Y100/H100,"0")</f>
        <v>0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0</v>
      </c>
      <c r="Y102" s="667">
        <f>IFERROR(SUM(Y92:Y100),"0")</f>
        <v>0</v>
      </c>
      <c r="Z102" s="37"/>
      <c r="AA102" s="668"/>
      <c r="AB102" s="668"/>
      <c r="AC102" s="668"/>
    </row>
    <row r="103" spans="1:68" ht="16.5" customHeight="1" x14ac:dyDescent="0.25">
      <c r="A103" s="716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9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0</v>
      </c>
      <c r="Y105" s="66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9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0</v>
      </c>
      <c r="Y107" s="66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0</v>
      </c>
      <c r="Y109" s="667">
        <f>IFERROR(Y105/H105,"0")+IFERROR(Y106/H106,"0")+IFERROR(Y107/H107,"0")+IFERROR(Y108/H108,"0")</f>
        <v>0</v>
      </c>
      <c r="Z109" s="667">
        <f>IFERROR(IF(Z105="",0,Z105),"0")+IFERROR(IF(Z106="",0,Z106),"0")+IFERROR(IF(Z107="",0,Z107),"0")+IFERROR(IF(Z108="",0,Z108),"0")</f>
        <v>0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0</v>
      </c>
      <c r="Y110" s="667">
        <f>IFERROR(SUM(Y105:Y108),"0")</f>
        <v>0</v>
      </c>
      <c r="Z110" s="37"/>
      <c r="AA110" s="668"/>
      <c r="AB110" s="668"/>
      <c r="AC110" s="668"/>
    </row>
    <row r="111" spans="1:68" ht="14.25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0</v>
      </c>
      <c r="Y115" s="667">
        <f>IFERROR(Y112/H112,"0")+IFERROR(Y113/H113,"0")+IFERROR(Y114/H114,"0")</f>
        <v>0</v>
      </c>
      <c r="Z115" s="667">
        <f>IFERROR(IF(Z112="",0,Z112),"0")+IFERROR(IF(Z113="",0,Z113),"0")+IFERROR(IF(Z114="",0,Z114),"0")</f>
        <v>0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0</v>
      </c>
      <c r="Y116" s="667">
        <f>IFERROR(SUM(Y112:Y114),"0")</f>
        <v>0</v>
      </c>
      <c r="Z116" s="37"/>
      <c r="AA116" s="668"/>
      <c r="AB116" s="668"/>
      <c r="AC116" s="668"/>
    </row>
    <row r="117" spans="1:68" ht="14.25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7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37.5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1008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8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101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0</v>
      </c>
      <c r="Y127" s="667">
        <f>IFERROR(Y118/H118,"0")+IFERROR(Y119/H119,"0")+IFERROR(Y120/H120,"0")+IFERROR(Y121/H121,"0")+IFERROR(Y122/H122,"0")+IFERROR(Y123/H123,"0")+IFERROR(Y124/H124,"0")+IFERROR(Y125/H125,"0")+IFERROR(Y126/H126,"0")</f>
        <v>0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0</v>
      </c>
      <c r="Y128" s="667">
        <f>IFERROR(SUM(Y118:Y126),"0")</f>
        <v>0</v>
      </c>
      <c r="Z128" s="37"/>
      <c r="AA128" s="668"/>
      <c r="AB128" s="668"/>
      <c r="AC128" s="668"/>
    </row>
    <row r="129" spans="1:68" ht="14.25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customHeight="1" x14ac:dyDescent="0.25">
      <c r="A134" s="716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customHeight="1" x14ac:dyDescent="0.25">
      <c r="A150" s="716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customHeight="1" x14ac:dyDescent="0.2">
      <c r="A167" s="800" t="s">
        <v>281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48"/>
      <c r="AB167" s="48"/>
      <c r="AC167" s="48"/>
    </row>
    <row r="168" spans="1:68" ht="16.5" customHeight="1" x14ac:dyDescent="0.25">
      <c r="A168" s="716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0</v>
      </c>
      <c r="Y174" s="666">
        <f t="shared" ref="Y174:Y182" si="21"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0</v>
      </c>
      <c r="BN174" s="64">
        <f t="shared" ref="BN174:BN182" si="23">IFERROR(Y174*I174/H174,"0")</f>
        <v>0</v>
      </c>
      <c r="BO174" s="64">
        <f t="shared" ref="BO174:BO182" si="24">IFERROR(1/J174*(X174/H174),"0")</f>
        <v>0</v>
      </c>
      <c r="BP174" s="64">
        <f t="shared" ref="BP174:BP182" si="25">IFERROR(1/J174*(Y174/H174),"0")</f>
        <v>0</v>
      </c>
    </row>
    <row r="175" spans="1:68" ht="27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0</v>
      </c>
      <c r="Y177" s="666">
        <f t="shared" si="21"/>
        <v>0</v>
      </c>
      <c r="Z177" s="36" t="str">
        <f>IFERROR(IF(Y177=0,"",ROUNDUP(Y177/H177,0)*0.00502),"")</f>
        <v/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2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0</v>
      </c>
      <c r="Y180" s="666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10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0</v>
      </c>
      <c r="Y183" s="667">
        <f>IFERROR(Y174/H174,"0")+IFERROR(Y175/H175,"0")+IFERROR(Y176/H176,"0")+IFERROR(Y177/H177,"0")+IFERROR(Y178/H178,"0")+IFERROR(Y179/H179,"0")+IFERROR(Y180/H180,"0")+IFERROR(Y181/H181,"0")+IFERROR(Y182/H182,"0")</f>
        <v>0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0</v>
      </c>
      <c r="Y184" s="667">
        <f>IFERROR(SUM(Y174:Y182),"0")</f>
        <v>0</v>
      </c>
      <c r="Z184" s="37"/>
      <c r="AA184" s="668"/>
      <c r="AB184" s="668"/>
      <c r="AC184" s="668"/>
    </row>
    <row r="185" spans="1:68" ht="14.25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1002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customHeight="1" x14ac:dyDescent="0.25">
      <c r="A189" s="716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0</v>
      </c>
      <c r="Y201" s="666">
        <f t="shared" ref="Y201:Y208" si="26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0</v>
      </c>
      <c r="BN201" s="64">
        <f t="shared" ref="BN201:BN208" si="28">IFERROR(Y201*I201/H201,"0")</f>
        <v>0</v>
      </c>
      <c r="BO201" s="64">
        <f t="shared" ref="BO201:BO208" si="29">IFERROR(1/J201*(X201/H201),"0")</f>
        <v>0</v>
      </c>
      <c r="BP201" s="64">
        <f t="shared" ref="BP201:BP208" si="30">IFERROR(1/J201*(Y201/H201),"0")</f>
        <v>0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0</v>
      </c>
      <c r="Y205" s="666">
        <f t="shared" si="26"/>
        <v>0</v>
      </c>
      <c r="Z205" s="36" t="str">
        <f>IFERROR(IF(Y205=0,"",ROUNDUP(Y205/H205,0)*0.00502),"")</f>
        <v/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0</v>
      </c>
      <c r="Y206" s="666">
        <f t="shared" si="26"/>
        <v>0</v>
      </c>
      <c r="Z206" s="36" t="str">
        <f>IFERROR(IF(Y206=0,"",ROUNDUP(Y206/H206,0)*0.00502),"")</f>
        <v/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0</v>
      </c>
      <c r="Y209" s="667">
        <f>IFERROR(Y201/H201,"0")+IFERROR(Y202/H202,"0")+IFERROR(Y203/H203,"0")+IFERROR(Y204/H204,"0")+IFERROR(Y205/H205,"0")+IFERROR(Y206/H206,"0")+IFERROR(Y207/H207,"0")+IFERROR(Y208/H208,"0")</f>
        <v>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0</v>
      </c>
      <c r="Y210" s="667">
        <f>IFERROR(SUM(Y201:Y208),"0")</f>
        <v>0</v>
      </c>
      <c r="Z210" s="37"/>
      <c r="AA210" s="668"/>
      <c r="AB210" s="668"/>
      <c r="AC210" s="668"/>
    </row>
    <row r="211" spans="1:68" ht="14.25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0</v>
      </c>
      <c r="Y214" s="666">
        <f t="shared" si="31"/>
        <v>0</v>
      </c>
      <c r="Z214" s="36" t="str">
        <f>IFERROR(IF(Y214=0,"",ROUNDUP(Y214/H214,0)*0.01898),"")</f>
        <v/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0</v>
      </c>
      <c r="Y215" s="666">
        <f t="shared" si="31"/>
        <v>0</v>
      </c>
      <c r="Z215" s="36" t="str">
        <f t="shared" ref="Z215:Z220" si="36">IFERROR(IF(Y215=0,"",ROUNDUP(Y215/H215,0)*0.00651),"")</f>
        <v/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0</v>
      </c>
      <c r="Y217" s="666">
        <f t="shared" si="31"/>
        <v>0</v>
      </c>
      <c r="Z217" s="36" t="str">
        <f t="shared" si="36"/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0</v>
      </c>
      <c r="Y218" s="666">
        <f t="shared" si="31"/>
        <v>0</v>
      </c>
      <c r="Z218" s="36" t="str">
        <f t="shared" si="36"/>
        <v/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0</v>
      </c>
      <c r="Y220" s="666">
        <f t="shared" si="31"/>
        <v>0</v>
      </c>
      <c r="Z220" s="36" t="str">
        <f t="shared" si="36"/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0</v>
      </c>
      <c r="Y221" s="667">
        <f>IFERROR(Y212/H212,"0")+IFERROR(Y213/H213,"0")+IFERROR(Y214/H214,"0")+IFERROR(Y215/H215,"0")+IFERROR(Y216/H216,"0")+IFERROR(Y217/H217,"0")+IFERROR(Y218/H218,"0")+IFERROR(Y219/H219,"0")+IFERROR(Y220/H220,"0")</f>
        <v>0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0</v>
      </c>
      <c r="Y222" s="667">
        <f>IFERROR(SUM(Y212:Y220),"0")</f>
        <v>0</v>
      </c>
      <c r="Z222" s="37"/>
      <c r="AA222" s="668"/>
      <c r="AB222" s="668"/>
      <c r="AC222" s="668"/>
    </row>
    <row r="223" spans="1:68" ht="14.25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0</v>
      </c>
      <c r="Y225" s="66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0</v>
      </c>
      <c r="Y226" s="667">
        <f>IFERROR(Y224/H224,"0")+IFERROR(Y225/H225,"0")</f>
        <v>0</v>
      </c>
      <c r="Z226" s="667">
        <f>IFERROR(IF(Z224="",0,Z224),"0")+IFERROR(IF(Z225="",0,Z225),"0")</f>
        <v>0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0</v>
      </c>
      <c r="Y227" s="667">
        <f>IFERROR(SUM(Y224:Y225),"0")</f>
        <v>0</v>
      </c>
      <c r="Z227" s="37"/>
      <c r="AA227" s="668"/>
      <c r="AB227" s="668"/>
      <c r="AC227" s="668"/>
    </row>
    <row r="228" spans="1:68" ht="16.5" customHeight="1" x14ac:dyDescent="0.25">
      <c r="A228" s="716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19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2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customHeight="1" x14ac:dyDescent="0.25">
      <c r="A253" s="716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customHeight="1" x14ac:dyDescent="0.25">
      <c r="A263" s="716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customHeight="1" x14ac:dyDescent="0.25">
      <c r="A268" s="716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customHeight="1" x14ac:dyDescent="0.25">
      <c r="A275" s="716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0</v>
      </c>
      <c r="Y279" s="66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0</v>
      </c>
      <c r="Y280" s="66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0</v>
      </c>
      <c r="Y282" s="667">
        <f>IFERROR(Y277/H277,"0")+IFERROR(Y278/H278,"0")+IFERROR(Y279/H279,"0")+IFERROR(Y280/H280,"0")+IFERROR(Y281/H281,"0")</f>
        <v>0</v>
      </c>
      <c r="Z282" s="667">
        <f>IFERROR(IF(Z277="",0,Z277),"0")+IFERROR(IF(Z278="",0,Z278),"0")+IFERROR(IF(Z279="",0,Z279),"0")+IFERROR(IF(Z280="",0,Z280),"0")+IFERROR(IF(Z281="",0,Z281),"0")</f>
        <v>0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0</v>
      </c>
      <c r="Y283" s="667">
        <f>IFERROR(SUM(Y277:Y281),"0")</f>
        <v>0</v>
      </c>
      <c r="Z283" s="37"/>
      <c r="AA283" s="668"/>
      <c r="AB283" s="668"/>
      <c r="AC283" s="668"/>
    </row>
    <row r="284" spans="1:68" ht="16.5" customHeight="1" x14ac:dyDescent="0.25">
      <c r="A284" s="716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customHeight="1" x14ac:dyDescent="0.25">
      <c r="A297" s="716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customHeight="1" x14ac:dyDescent="0.25">
      <c r="A302" s="716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8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customHeight="1" x14ac:dyDescent="0.25">
      <c r="A312" s="716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customHeight="1" x14ac:dyDescent="0.25">
      <c r="A317" s="716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9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200</v>
      </c>
      <c r="Y343" s="666">
        <f>IFERROR(IF(X343="",0,CEILING((X343/$H343),1)*$H343),"")</f>
        <v>201.60000000000002</v>
      </c>
      <c r="Z343" s="36">
        <f>IFERROR(IF(Y343=0,"",ROUNDUP(Y343/H343,0)*0.01898),"")</f>
        <v>0.45552000000000004</v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212.35714285714286</v>
      </c>
      <c r="BN343" s="64">
        <f>IFERROR(Y343*I343/H343,"0")</f>
        <v>214.05600000000001</v>
      </c>
      <c r="BO343" s="64">
        <f>IFERROR(1/J343*(X343/H343),"0")</f>
        <v>0.37202380952380953</v>
      </c>
      <c r="BP343" s="64">
        <f>IFERROR(1/J343*(Y343/H343),"0")</f>
        <v>0.375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0</v>
      </c>
      <c r="Y344" s="666">
        <f>IFERROR(IF(X344="",0,CEILING((X344/$H344),1)*$H344),"")</f>
        <v>0</v>
      </c>
      <c r="Z344" s="36" t="str">
        <f>IFERROR(IF(Y344=0,"",ROUNDUP(Y344/H344,0)*0.01898),"")</f>
        <v/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2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23.80952380952381</v>
      </c>
      <c r="Y346" s="667">
        <f>IFERROR(Y343/H343,"0")+IFERROR(Y344/H344,"0")+IFERROR(Y345/H345,"0")</f>
        <v>24</v>
      </c>
      <c r="Z346" s="667">
        <f>IFERROR(IF(Z343="",0,Z343),"0")+IFERROR(IF(Z344="",0,Z344),"0")+IFERROR(IF(Z345="",0,Z345),"0")</f>
        <v>0.45552000000000004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200</v>
      </c>
      <c r="Y347" s="667">
        <f>IFERROR(SUM(Y343:Y345),"0")</f>
        <v>201.60000000000002</v>
      </c>
      <c r="Z347" s="37"/>
      <c r="AA347" s="668"/>
      <c r="AB347" s="668"/>
      <c r="AC347" s="668"/>
    </row>
    <row r="348" spans="1:68" ht="14.25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93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0</v>
      </c>
      <c r="Y352" s="666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0</v>
      </c>
      <c r="Y353" s="667">
        <f>IFERROR(Y349/H349,"0")+IFERROR(Y350/H350,"0")+IFERROR(Y351/H351,"0")+IFERROR(Y352/H352,"0")</f>
        <v>0</v>
      </c>
      <c r="Z353" s="667">
        <f>IFERROR(IF(Z349="",0,Z349),"0")+IFERROR(IF(Z350="",0,Z350),"0")+IFERROR(IF(Z351="",0,Z351),"0")+IFERROR(IF(Z352="",0,Z352),"0")</f>
        <v>0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0</v>
      </c>
      <c r="Y354" s="667">
        <f>IFERROR(SUM(Y349:Y352),"0")</f>
        <v>0</v>
      </c>
      <c r="Z354" s="37"/>
      <c r="AA354" s="668"/>
      <c r="AB354" s="668"/>
      <c r="AC354" s="668"/>
    </row>
    <row r="355" spans="1:68" ht="14.25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10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customHeight="1" x14ac:dyDescent="0.25">
      <c r="A361" s="716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customHeight="1" x14ac:dyDescent="0.2">
      <c r="A372" s="800" t="s">
        <v>572</v>
      </c>
      <c r="B372" s="801"/>
      <c r="C372" s="801"/>
      <c r="D372" s="801"/>
      <c r="E372" s="801"/>
      <c r="F372" s="801"/>
      <c r="G372" s="801"/>
      <c r="H372" s="801"/>
      <c r="I372" s="801"/>
      <c r="J372" s="801"/>
      <c r="K372" s="801"/>
      <c r="L372" s="801"/>
      <c r="M372" s="801"/>
      <c r="N372" s="801"/>
      <c r="O372" s="801"/>
      <c r="P372" s="801"/>
      <c r="Q372" s="801"/>
      <c r="R372" s="801"/>
      <c r="S372" s="801"/>
      <c r="T372" s="801"/>
      <c r="U372" s="801"/>
      <c r="V372" s="801"/>
      <c r="W372" s="801"/>
      <c r="X372" s="801"/>
      <c r="Y372" s="801"/>
      <c r="Z372" s="801"/>
      <c r="AA372" s="48"/>
      <c r="AB372" s="48"/>
      <c r="AC372" s="48"/>
    </row>
    <row r="373" spans="1:68" ht="16.5" customHeight="1" x14ac:dyDescent="0.25">
      <c r="A373" s="716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3000</v>
      </c>
      <c r="Y375" s="666">
        <f t="shared" ref="Y375:Y384" si="52">IFERROR(IF(X375="",0,CEILING((X375/$H375),1)*$H375),"")</f>
        <v>3000</v>
      </c>
      <c r="Z375" s="36">
        <f>IFERROR(IF(Y375=0,"",ROUNDUP(Y375/H375,0)*0.02175),"")</f>
        <v>4.3499999999999996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3096</v>
      </c>
      <c r="BN375" s="64">
        <f t="shared" ref="BN375:BN384" si="54">IFERROR(Y375*I375/H375,"0")</f>
        <v>3096</v>
      </c>
      <c r="BO375" s="64">
        <f t="shared" ref="BO375:BO384" si="55">IFERROR(1/J375*(X375/H375),"0")</f>
        <v>4.1666666666666661</v>
      </c>
      <c r="BP375" s="64">
        <f t="shared" ref="BP375:BP384" si="56">IFERROR(1/J375*(Y375/H375),"0")</f>
        <v>4.1666666666666661</v>
      </c>
    </row>
    <row r="376" spans="1:68" ht="27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1000</v>
      </c>
      <c r="Y378" s="666">
        <f t="shared" si="52"/>
        <v>1005</v>
      </c>
      <c r="Z378" s="36">
        <f>IFERROR(IF(Y378=0,"",ROUNDUP(Y378/H378,0)*0.02175),"")</f>
        <v>1.4572499999999999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1032</v>
      </c>
      <c r="BN378" s="64">
        <f t="shared" si="54"/>
        <v>1037.1600000000001</v>
      </c>
      <c r="BO378" s="64">
        <f t="shared" si="55"/>
        <v>1.3888888888888888</v>
      </c>
      <c r="BP378" s="64">
        <f t="shared" si="56"/>
        <v>1.3958333333333333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3000</v>
      </c>
      <c r="Y379" s="666">
        <f t="shared" si="52"/>
        <v>3000</v>
      </c>
      <c r="Z379" s="36">
        <f>IFERROR(IF(Y379=0,"",ROUNDUP(Y379/H379,0)*0.02175),"")</f>
        <v>4.3499999999999996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3096</v>
      </c>
      <c r="BN379" s="64">
        <f t="shared" si="54"/>
        <v>3096</v>
      </c>
      <c r="BO379" s="64">
        <f t="shared" si="55"/>
        <v>4.1666666666666661</v>
      </c>
      <c r="BP379" s="64">
        <f t="shared" si="56"/>
        <v>4.1666666666666661</v>
      </c>
    </row>
    <row r="380" spans="1:68" ht="27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466.66666666666669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467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10.157249999999999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7000</v>
      </c>
      <c r="Y386" s="667">
        <f>IFERROR(SUM(Y375:Y384),"0")</f>
        <v>7005</v>
      </c>
      <c r="Z386" s="37"/>
      <c r="AA386" s="668"/>
      <c r="AB386" s="668"/>
      <c r="AC386" s="668"/>
    </row>
    <row r="387" spans="1:68" ht="14.25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3000</v>
      </c>
      <c r="Y388" s="666">
        <f>IFERROR(IF(X388="",0,CEILING((X388/$H388),1)*$H388),"")</f>
        <v>3000</v>
      </c>
      <c r="Z388" s="36">
        <f>IFERROR(IF(Y388=0,"",ROUNDUP(Y388/H388,0)*0.02175),"")</f>
        <v>4.3499999999999996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3096</v>
      </c>
      <c r="BN388" s="64">
        <f>IFERROR(Y388*I388/H388,"0")</f>
        <v>3096</v>
      </c>
      <c r="BO388" s="64">
        <f>IFERROR(1/J388*(X388/H388),"0")</f>
        <v>4.1666666666666661</v>
      </c>
      <c r="BP388" s="64">
        <f>IFERROR(1/J388*(Y388/H388),"0")</f>
        <v>4.1666666666666661</v>
      </c>
    </row>
    <row r="389" spans="1:68" ht="27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200</v>
      </c>
      <c r="Y390" s="667">
        <f>IFERROR(Y388/H388,"0")+IFERROR(Y389/H389,"0")</f>
        <v>200</v>
      </c>
      <c r="Z390" s="667">
        <f>IFERROR(IF(Z388="",0,Z388),"0")+IFERROR(IF(Z389="",0,Z389),"0")</f>
        <v>4.3499999999999996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3000</v>
      </c>
      <c r="Y391" s="667">
        <f>IFERROR(SUM(Y388:Y389),"0")</f>
        <v>3000</v>
      </c>
      <c r="Z391" s="37"/>
      <c r="AA391" s="668"/>
      <c r="AB391" s="668"/>
      <c r="AC391" s="668"/>
    </row>
    <row r="392" spans="1:68" ht="14.25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24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4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150</v>
      </c>
      <c r="Y398" s="666">
        <f>IFERROR(IF(X398="",0,CEILING((X398/$H398),1)*$H398),"")</f>
        <v>153</v>
      </c>
      <c r="Z398" s="36">
        <f>IFERROR(IF(Y398=0,"",ROUNDUP(Y398/H398,0)*0.01898),"")</f>
        <v>0.32266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158.64999999999998</v>
      </c>
      <c r="BN398" s="64">
        <f>IFERROR(Y398*I398/H398,"0")</f>
        <v>161.82299999999998</v>
      </c>
      <c r="BO398" s="64">
        <f>IFERROR(1/J398*(X398/H398),"0")</f>
        <v>0.26041666666666669</v>
      </c>
      <c r="BP398" s="64">
        <f>IFERROR(1/J398*(Y398/H398),"0")</f>
        <v>0.265625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16.666666666666668</v>
      </c>
      <c r="Y399" s="667">
        <f>IFERROR(Y398/H398,"0")</f>
        <v>17</v>
      </c>
      <c r="Z399" s="667">
        <f>IFERROR(IF(Z398="",0,Z398),"0")</f>
        <v>0.32266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150</v>
      </c>
      <c r="Y400" s="667">
        <f>IFERROR(SUM(Y398:Y398),"0")</f>
        <v>153</v>
      </c>
      <c r="Z400" s="37"/>
      <c r="AA400" s="668"/>
      <c r="AB400" s="668"/>
      <c r="AC400" s="668"/>
    </row>
    <row r="401" spans="1:68" ht="16.5" customHeight="1" x14ac:dyDescent="0.25">
      <c r="A401" s="716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100</v>
      </c>
      <c r="Y412" s="666">
        <f>IFERROR(IF(X412="",0,CEILING((X412/$H412),1)*$H412),"")</f>
        <v>100.74</v>
      </c>
      <c r="Z412" s="36">
        <f>IFERROR(IF(Y412=0,"",ROUNDUP(Y412/H412,0)*0.00902),"")</f>
        <v>0.20746000000000001</v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106.16438356164385</v>
      </c>
      <c r="BN412" s="64">
        <f>IFERROR(Y412*I412/H412,"0")</f>
        <v>106.95</v>
      </c>
      <c r="BO412" s="64">
        <f>IFERROR(1/J412*(X412/H412),"0")</f>
        <v>0.17296250172962502</v>
      </c>
      <c r="BP412" s="64">
        <f>IFERROR(1/J412*(Y412/H412),"0")</f>
        <v>0.17424242424242425</v>
      </c>
    </row>
    <row r="413" spans="1:68" ht="27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22.831050228310502</v>
      </c>
      <c r="Y414" s="667">
        <f>IFERROR(Y412/H412,"0")+IFERROR(Y413/H413,"0")</f>
        <v>23</v>
      </c>
      <c r="Z414" s="667">
        <f>IFERROR(IF(Z412="",0,Z412),"0")+IFERROR(IF(Z413="",0,Z413),"0")</f>
        <v>0.20746000000000001</v>
      </c>
      <c r="AA414" s="668"/>
      <c r="AB414" s="668"/>
      <c r="AC414" s="668"/>
    </row>
    <row r="415" spans="1:68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100</v>
      </c>
      <c r="Y415" s="667">
        <f>IFERROR(SUM(Y412:Y413),"0")</f>
        <v>100.74</v>
      </c>
      <c r="Z415" s="37"/>
      <c r="AA415" s="668"/>
      <c r="AB415" s="668"/>
      <c r="AC415" s="668"/>
    </row>
    <row r="416" spans="1:68" ht="14.25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9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0</v>
      </c>
      <c r="Y417" s="666">
        <f>IFERROR(IF(X417="",0,CEILING((X417/$H417),1)*$H417),"")</f>
        <v>0</v>
      </c>
      <c r="Z417" s="36" t="str">
        <f>IFERROR(IF(Y417=0,"",ROUNDUP(Y417/H417,0)*0.01898),"")</f>
        <v/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37.5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9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0</v>
      </c>
      <c r="Y422" s="667">
        <f>IFERROR(Y417/H417,"0")+IFERROR(Y418/H418,"0")+IFERROR(Y419/H419,"0")+IFERROR(Y420/H420,"0")+IFERROR(Y421/H421,"0")</f>
        <v>0</v>
      </c>
      <c r="Z422" s="667">
        <f>IFERROR(IF(Z417="",0,Z417),"0")+IFERROR(IF(Z418="",0,Z418),"0")+IFERROR(IF(Z419="",0,Z419),"0")+IFERROR(IF(Z420="",0,Z420),"0")+IFERROR(IF(Z421="",0,Z421),"0")</f>
        <v>0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0</v>
      </c>
      <c r="Y423" s="667">
        <f>IFERROR(SUM(Y417:Y421),"0")</f>
        <v>0</v>
      </c>
      <c r="Z423" s="37"/>
      <c r="AA423" s="668"/>
      <c r="AB423" s="668"/>
      <c r="AC423" s="668"/>
    </row>
    <row r="424" spans="1:68" ht="14.25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5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customHeight="1" x14ac:dyDescent="0.2">
      <c r="A428" s="800" t="s">
        <v>653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48"/>
      <c r="AB428" s="48"/>
      <c r="AC428" s="48"/>
    </row>
    <row r="429" spans="1:68" ht="16.5" customHeight="1" x14ac:dyDescent="0.25">
      <c r="A429" s="716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23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1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26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29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3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0</v>
      </c>
      <c r="Y444" s="667">
        <f>IFERROR(SUM(Y431:Y442),"0")</f>
        <v>0</v>
      </c>
      <c r="Z444" s="37"/>
      <c r="AA444" s="668"/>
      <c r="AB444" s="668"/>
      <c r="AC444" s="668"/>
    </row>
    <row r="445" spans="1:68" ht="14.25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customHeight="1" x14ac:dyDescent="0.25">
      <c r="A450" s="716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0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customHeight="1" x14ac:dyDescent="0.25">
      <c r="A463" s="716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72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customHeight="1" x14ac:dyDescent="0.25">
      <c r="A469" s="716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customHeight="1" x14ac:dyDescent="0.2">
      <c r="A478" s="800" t="s">
        <v>728</v>
      </c>
      <c r="B478" s="801"/>
      <c r="C478" s="801"/>
      <c r="D478" s="801"/>
      <c r="E478" s="801"/>
      <c r="F478" s="801"/>
      <c r="G478" s="801"/>
      <c r="H478" s="801"/>
      <c r="I478" s="801"/>
      <c r="J478" s="801"/>
      <c r="K478" s="801"/>
      <c r="L478" s="801"/>
      <c r="M478" s="801"/>
      <c r="N478" s="801"/>
      <c r="O478" s="801"/>
      <c r="P478" s="801"/>
      <c r="Q478" s="801"/>
      <c r="R478" s="801"/>
      <c r="S478" s="801"/>
      <c r="T478" s="801"/>
      <c r="U478" s="801"/>
      <c r="V478" s="801"/>
      <c r="W478" s="801"/>
      <c r="X478" s="801"/>
      <c r="Y478" s="801"/>
      <c r="Z478" s="801"/>
      <c r="AA478" s="48"/>
      <c r="AB478" s="48"/>
      <c r="AC478" s="48"/>
    </row>
    <row r="479" spans="1:68" ht="16.5" customHeight="1" x14ac:dyDescent="0.25">
      <c r="A479" s="716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0</v>
      </c>
      <c r="Y483" s="666">
        <f t="shared" si="68"/>
        <v>0</v>
      </c>
      <c r="Z483" s="36" t="str">
        <f>IFERROR(IF(Y483=0,"",ROUNDUP(Y483/H483,0)*0.01196),"")</f>
        <v/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0</v>
      </c>
      <c r="BN483" s="64">
        <f t="shared" si="70"/>
        <v>0</v>
      </c>
      <c r="BO483" s="64">
        <f t="shared" si="71"/>
        <v>0</v>
      </c>
      <c r="BP483" s="64">
        <f t="shared" si="72"/>
        <v>0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0</v>
      </c>
      <c r="Y484" s="666">
        <f t="shared" si="68"/>
        <v>0</v>
      </c>
      <c r="Z484" s="36" t="str">
        <f>IFERROR(IF(Y484=0,"",ROUNDUP(Y484/H484,0)*0.01196),"")</f>
        <v/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0</v>
      </c>
      <c r="BN484" s="64">
        <f t="shared" si="70"/>
        <v>0</v>
      </c>
      <c r="BO484" s="64">
        <f t="shared" si="71"/>
        <v>0</v>
      </c>
      <c r="BP484" s="64">
        <f t="shared" si="72"/>
        <v>0</v>
      </c>
    </row>
    <row r="485" spans="1:68" ht="16.5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1005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7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4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0</v>
      </c>
      <c r="Y497" s="667">
        <f>IFERROR(SUM(Y481:Y495),"0")</f>
        <v>0</v>
      </c>
      <c r="Z497" s="37"/>
      <c r="AA497" s="668"/>
      <c r="AB497" s="668"/>
      <c r="AC497" s="668"/>
    </row>
    <row r="498" spans="1:68" ht="14.25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500</v>
      </c>
      <c r="Y499" s="666">
        <f>IFERROR(IF(X499="",0,CEILING((X499/$H499),1)*$H499),"")</f>
        <v>501.6</v>
      </c>
      <c r="Z499" s="36">
        <f>IFERROR(IF(Y499=0,"",ROUNDUP(Y499/H499,0)*0.01196),"")</f>
        <v>1.1362000000000001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534.09090909090912</v>
      </c>
      <c r="BN499" s="64">
        <f>IFERROR(Y499*I499/H499,"0")</f>
        <v>535.79999999999995</v>
      </c>
      <c r="BO499" s="64">
        <f>IFERROR(1/J499*(X499/H499),"0")</f>
        <v>0.91054778554778548</v>
      </c>
      <c r="BP499" s="64">
        <f>IFERROR(1/J499*(Y499/H499),"0")</f>
        <v>0.91346153846153855</v>
      </c>
    </row>
    <row r="500" spans="1:68" ht="16.5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08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847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44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94.696969696969688</v>
      </c>
      <c r="Y503" s="667">
        <f>IFERROR(Y499/H499,"0")+IFERROR(Y500/H500,"0")+IFERROR(Y501/H501,"0")+IFERROR(Y502/H502,"0")</f>
        <v>95</v>
      </c>
      <c r="Z503" s="667">
        <f>IFERROR(IF(Z499="",0,Z499),"0")+IFERROR(IF(Z500="",0,Z500),"0")+IFERROR(IF(Z501="",0,Z501),"0")+IFERROR(IF(Z502="",0,Z502),"0")</f>
        <v>1.1362000000000001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500</v>
      </c>
      <c r="Y504" s="667">
        <f>IFERROR(SUM(Y499:Y502),"0")</f>
        <v>501.6</v>
      </c>
      <c r="Z504" s="37"/>
      <c r="AA504" s="668"/>
      <c r="AB504" s="668"/>
      <c r="AC504" s="668"/>
    </row>
    <row r="505" spans="1:68" ht="14.25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3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200</v>
      </c>
      <c r="Y506" s="666">
        <f t="shared" ref="Y506:Y517" si="73">IFERROR(IF(X506="",0,CEILING((X506/$H506),1)*$H506),"")</f>
        <v>200.64000000000001</v>
      </c>
      <c r="Z506" s="36">
        <f>IFERROR(IF(Y506=0,"",ROUNDUP(Y506/H506,0)*0.01196),"")</f>
        <v>0.45448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213.63636363636363</v>
      </c>
      <c r="BN506" s="64">
        <f t="shared" ref="BN506:BN517" si="75">IFERROR(Y506*I506/H506,"0")</f>
        <v>214.32</v>
      </c>
      <c r="BO506" s="64">
        <f t="shared" ref="BO506:BO517" si="76">IFERROR(1/J506*(X506/H506),"0")</f>
        <v>0.36421911421911418</v>
      </c>
      <c r="BP506" s="64">
        <f t="shared" ref="BP506:BP517" si="77">IFERROR(1/J506*(Y506/H506),"0")</f>
        <v>0.36538461538461542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47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200</v>
      </c>
      <c r="Y507" s="666">
        <f t="shared" si="73"/>
        <v>200.64000000000001</v>
      </c>
      <c r="Z507" s="36">
        <f>IFERROR(IF(Y507=0,"",ROUNDUP(Y507/H507,0)*0.01196),"")</f>
        <v>0.45448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213.63636363636363</v>
      </c>
      <c r="BN507" s="64">
        <f t="shared" si="75"/>
        <v>214.32</v>
      </c>
      <c r="BO507" s="64">
        <f t="shared" si="76"/>
        <v>0.36421911421911418</v>
      </c>
      <c r="BP507" s="64">
        <f t="shared" si="77"/>
        <v>0.36538461538461542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6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250</v>
      </c>
      <c r="Y508" s="666">
        <f t="shared" si="73"/>
        <v>253.44</v>
      </c>
      <c r="Z508" s="36">
        <f>IFERROR(IF(Y508=0,"",ROUNDUP(Y508/H508,0)*0.01196),"")</f>
        <v>0.57408000000000003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267.04545454545456</v>
      </c>
      <c r="BN508" s="64">
        <f t="shared" si="75"/>
        <v>270.71999999999997</v>
      </c>
      <c r="BO508" s="64">
        <f t="shared" si="76"/>
        <v>0.45527389277389274</v>
      </c>
      <c r="BP508" s="64">
        <f t="shared" si="77"/>
        <v>0.46153846153846156</v>
      </c>
    </row>
    <row r="509" spans="1:68" ht="27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1001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17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34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10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123.10606060606059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124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1.4830399999999999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650</v>
      </c>
      <c r="Y519" s="667">
        <f>IFERROR(SUM(Y506:Y517),"0")</f>
        <v>654.72</v>
      </c>
      <c r="Z519" s="37"/>
      <c r="AA519" s="668"/>
      <c r="AB519" s="668"/>
      <c r="AC519" s="668"/>
    </row>
    <row r="520" spans="1:68" ht="14.25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0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customHeight="1" x14ac:dyDescent="0.2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48"/>
      <c r="AB531" s="48"/>
      <c r="AC531" s="48"/>
    </row>
    <row r="532" spans="1:68" ht="16.5" customHeight="1" x14ac:dyDescent="0.25">
      <c r="A532" s="716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48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09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52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6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4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47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4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9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2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2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14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5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26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6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8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6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33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41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3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25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6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68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customHeight="1" x14ac:dyDescent="0.25">
      <c r="A575" s="716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6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4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2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6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62"/>
      <c r="P592" s="833" t="s">
        <v>938</v>
      </c>
      <c r="Q592" s="809"/>
      <c r="R592" s="809"/>
      <c r="S592" s="809"/>
      <c r="T592" s="809"/>
      <c r="U592" s="809"/>
      <c r="V592" s="81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12195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12226.859999999999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62"/>
      <c r="P593" s="833" t="s">
        <v>939</v>
      </c>
      <c r="Q593" s="809"/>
      <c r="R593" s="809"/>
      <c r="S593" s="809"/>
      <c r="T593" s="809"/>
      <c r="U593" s="809"/>
      <c r="V593" s="810"/>
      <c r="W593" s="37" t="s">
        <v>68</v>
      </c>
      <c r="X593" s="667">
        <f>IFERROR(SUM(BM22:BM589),"0")</f>
        <v>12646.841331613592</v>
      </c>
      <c r="Y593" s="667">
        <f>IFERROR(SUM(BN22:BN589),"0")</f>
        <v>12680.237999999999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62"/>
      <c r="P594" s="833" t="s">
        <v>940</v>
      </c>
      <c r="Q594" s="809"/>
      <c r="R594" s="809"/>
      <c r="S594" s="809"/>
      <c r="T594" s="809"/>
      <c r="U594" s="809"/>
      <c r="V594" s="810"/>
      <c r="W594" s="37" t="s">
        <v>941</v>
      </c>
      <c r="X594" s="38">
        <f>ROUNDUP(SUM(BO22:BO589),0)</f>
        <v>18</v>
      </c>
      <c r="Y594" s="38">
        <f>ROUNDUP(SUM(BP22:BP589),0)</f>
        <v>18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62"/>
      <c r="P595" s="833" t="s">
        <v>942</v>
      </c>
      <c r="Q595" s="809"/>
      <c r="R595" s="809"/>
      <c r="S595" s="809"/>
      <c r="T595" s="809"/>
      <c r="U595" s="809"/>
      <c r="V595" s="810"/>
      <c r="W595" s="37" t="s">
        <v>68</v>
      </c>
      <c r="X595" s="667">
        <f>GrossWeightTotal+PalletQtyTotal*25</f>
        <v>13096.841331613592</v>
      </c>
      <c r="Y595" s="667">
        <f>GrossWeightTotalR+PalletQtyTotalR*25</f>
        <v>13130.237999999999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62"/>
      <c r="P596" s="833" t="s">
        <v>943</v>
      </c>
      <c r="Q596" s="809"/>
      <c r="R596" s="809"/>
      <c r="S596" s="809"/>
      <c r="T596" s="809"/>
      <c r="U596" s="809"/>
      <c r="V596" s="81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1011.3483662456264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1015</v>
      </c>
      <c r="Z596" s="37"/>
      <c r="AA596" s="668"/>
      <c r="AB596" s="668"/>
      <c r="AC596" s="668"/>
    </row>
    <row r="597" spans="1:32" ht="14.25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62"/>
      <c r="P597" s="833" t="s">
        <v>944</v>
      </c>
      <c r="Q597" s="809"/>
      <c r="R597" s="809"/>
      <c r="S597" s="809"/>
      <c r="T597" s="809"/>
      <c r="U597" s="809"/>
      <c r="V597" s="81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19.246229999999997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8"/>
      <c r="E599" s="698"/>
      <c r="F599" s="698"/>
      <c r="G599" s="698"/>
      <c r="H599" s="699"/>
      <c r="I599" s="676" t="s">
        <v>281</v>
      </c>
      <c r="J599" s="698"/>
      <c r="K599" s="698"/>
      <c r="L599" s="698"/>
      <c r="M599" s="698"/>
      <c r="N599" s="698"/>
      <c r="O599" s="698"/>
      <c r="P599" s="698"/>
      <c r="Q599" s="698"/>
      <c r="R599" s="698"/>
      <c r="S599" s="698"/>
      <c r="T599" s="698"/>
      <c r="U599" s="698"/>
      <c r="V599" s="699"/>
      <c r="W599" s="676" t="s">
        <v>572</v>
      </c>
      <c r="X599" s="699"/>
      <c r="Y599" s="676" t="s">
        <v>653</v>
      </c>
      <c r="Z599" s="698"/>
      <c r="AA599" s="698"/>
      <c r="AB599" s="699"/>
      <c r="AC599" s="662" t="s">
        <v>728</v>
      </c>
      <c r="AD599" s="676" t="s">
        <v>828</v>
      </c>
      <c r="AE599" s="699"/>
      <c r="AF599" s="663"/>
    </row>
    <row r="600" spans="1:32" ht="14.25" customHeight="1" thickTop="1" x14ac:dyDescent="0.2">
      <c r="A600" s="984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85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0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610.20000000000005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0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0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201.60000000000002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10158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100.74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1156.32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M17:M18"/>
    <mergeCell ref="A531:Z531"/>
    <mergeCell ref="A469:Z469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533:Z533"/>
    <mergeCell ref="A26:O27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A20:Z20"/>
    <mergeCell ref="P529:V529"/>
    <mergeCell ref="P426:V426"/>
    <mergeCell ref="P178:T178"/>
    <mergeCell ref="P105:T105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86:E86"/>
    <mergeCell ref="P49:T49"/>
    <mergeCell ref="P36:T36"/>
    <mergeCell ref="D321:E321"/>
    <mergeCell ref="P278:T278"/>
    <mergeCell ref="P107:T107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2025-04-04T06:36:46Z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