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01CB0913-2602-47D5-AA0D-C4ECCAED7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O349" i="1"/>
  <c r="BN349" i="1"/>
  <c r="BM349" i="1"/>
  <c r="Z349" i="1"/>
  <c r="Y349" i="1"/>
  <c r="BP349" i="1" s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Y248" i="1" s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8" i="1"/>
  <c r="X187" i="1"/>
  <c r="BO186" i="1"/>
  <c r="BM186" i="1"/>
  <c r="Y186" i="1"/>
  <c r="Y188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X68" i="1"/>
  <c r="X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08" i="1" l="1"/>
  <c r="BN108" i="1"/>
  <c r="Z108" i="1"/>
  <c r="BP179" i="1"/>
  <c r="BN179" i="1"/>
  <c r="Z179" i="1"/>
  <c r="BP213" i="1"/>
  <c r="BN213" i="1"/>
  <c r="Z213" i="1"/>
  <c r="BP260" i="1"/>
  <c r="BN260" i="1"/>
  <c r="Z260" i="1"/>
  <c r="BP322" i="1"/>
  <c r="BN322" i="1"/>
  <c r="Z322" i="1"/>
  <c r="BP352" i="1"/>
  <c r="BN352" i="1"/>
  <c r="Z352" i="1"/>
  <c r="BP383" i="1"/>
  <c r="BN383" i="1"/>
  <c r="Z383" i="1"/>
  <c r="AA602" i="1"/>
  <c r="Y467" i="1"/>
  <c r="BP465" i="1"/>
  <c r="BN465" i="1"/>
  <c r="Z465" i="1"/>
  <c r="Z467" i="1" s="1"/>
  <c r="BP515" i="1"/>
  <c r="BN515" i="1"/>
  <c r="Z515" i="1"/>
  <c r="B602" i="1"/>
  <c r="X594" i="1"/>
  <c r="Z37" i="1"/>
  <c r="BN37" i="1"/>
  <c r="D602" i="1"/>
  <c r="Z58" i="1"/>
  <c r="BN58" i="1"/>
  <c r="Z70" i="1"/>
  <c r="BN70" i="1"/>
  <c r="BP74" i="1"/>
  <c r="BN74" i="1"/>
  <c r="Z74" i="1"/>
  <c r="BP131" i="1"/>
  <c r="BN131" i="1"/>
  <c r="Z131" i="1"/>
  <c r="BP178" i="1"/>
  <c r="BN178" i="1"/>
  <c r="Z178" i="1"/>
  <c r="BP197" i="1"/>
  <c r="BN197" i="1"/>
  <c r="Z197" i="1"/>
  <c r="BP201" i="1"/>
  <c r="BN201" i="1"/>
  <c r="Z201" i="1"/>
  <c r="BP225" i="1"/>
  <c r="BN225" i="1"/>
  <c r="Z225" i="1"/>
  <c r="BP230" i="1"/>
  <c r="BN230" i="1"/>
  <c r="Z230" i="1"/>
  <c r="BP279" i="1"/>
  <c r="BN279" i="1"/>
  <c r="Z279" i="1"/>
  <c r="BP336" i="1"/>
  <c r="BN336" i="1"/>
  <c r="Z336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X593" i="1"/>
  <c r="X595" i="1" s="1"/>
  <c r="Z23" i="1"/>
  <c r="BN23" i="1"/>
  <c r="Z29" i="1"/>
  <c r="Z30" i="1" s="1"/>
  <c r="BN29" i="1"/>
  <c r="BP29" i="1"/>
  <c r="Y30" i="1"/>
  <c r="Z35" i="1"/>
  <c r="BN35" i="1"/>
  <c r="Z48" i="1"/>
  <c r="BN48" i="1"/>
  <c r="Z52" i="1"/>
  <c r="BN52" i="1"/>
  <c r="Y62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27" i="1"/>
  <c r="Z125" i="1"/>
  <c r="BN125" i="1"/>
  <c r="Z136" i="1"/>
  <c r="BN136" i="1"/>
  <c r="Z146" i="1"/>
  <c r="BN146" i="1"/>
  <c r="BP146" i="1"/>
  <c r="H602" i="1"/>
  <c r="Y160" i="1"/>
  <c r="Z158" i="1"/>
  <c r="BN158" i="1"/>
  <c r="Z176" i="1"/>
  <c r="BN176" i="1"/>
  <c r="Z181" i="1"/>
  <c r="BN181" i="1"/>
  <c r="Z186" i="1"/>
  <c r="Z187" i="1" s="1"/>
  <c r="BN186" i="1"/>
  <c r="BP186" i="1"/>
  <c r="Y187" i="1"/>
  <c r="Z191" i="1"/>
  <c r="BN191" i="1"/>
  <c r="Z203" i="1"/>
  <c r="BN203" i="1"/>
  <c r="Z207" i="1"/>
  <c r="BN207" i="1"/>
  <c r="Z215" i="1"/>
  <c r="BN215" i="1"/>
  <c r="Z219" i="1"/>
  <c r="BN219" i="1"/>
  <c r="Z232" i="1"/>
  <c r="BN232" i="1"/>
  <c r="Z236" i="1"/>
  <c r="BN236" i="1"/>
  <c r="Z241" i="1"/>
  <c r="BN241" i="1"/>
  <c r="BP241" i="1"/>
  <c r="Z246" i="1"/>
  <c r="Z247" i="1" s="1"/>
  <c r="BN246" i="1"/>
  <c r="BP246" i="1"/>
  <c r="Y247" i="1"/>
  <c r="Z258" i="1"/>
  <c r="BN258" i="1"/>
  <c r="Z265" i="1"/>
  <c r="Z266" i="1" s="1"/>
  <c r="BN265" i="1"/>
  <c r="BP265" i="1"/>
  <c r="Y266" i="1"/>
  <c r="Z270" i="1"/>
  <c r="BN270" i="1"/>
  <c r="Z277" i="1"/>
  <c r="BN277" i="1"/>
  <c r="Z281" i="1"/>
  <c r="BN281" i="1"/>
  <c r="Y310" i="1"/>
  <c r="Z320" i="1"/>
  <c r="BN320" i="1"/>
  <c r="Z324" i="1"/>
  <c r="BN324" i="1"/>
  <c r="Z330" i="1"/>
  <c r="BN330" i="1"/>
  <c r="Z338" i="1"/>
  <c r="BN338" i="1"/>
  <c r="Y360" i="1"/>
  <c r="BP356" i="1"/>
  <c r="BN356" i="1"/>
  <c r="Z356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Z148" i="1"/>
  <c r="H9" i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Y139" i="1"/>
  <c r="Y143" i="1"/>
  <c r="Y149" i="1"/>
  <c r="Y154" i="1"/>
  <c r="BP175" i="1"/>
  <c r="BN175" i="1"/>
  <c r="Z175" i="1"/>
  <c r="BP180" i="1"/>
  <c r="BN180" i="1"/>
  <c r="Z180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BP280" i="1"/>
  <c r="BN280" i="1"/>
  <c r="Z280" i="1"/>
  <c r="BP321" i="1"/>
  <c r="BN321" i="1"/>
  <c r="Z321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Z353" i="1"/>
  <c r="BP351" i="1"/>
  <c r="BN351" i="1"/>
  <c r="Z351" i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Z26" i="1" s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Z54" i="1" s="1"/>
  <c r="BN47" i="1"/>
  <c r="BP47" i="1"/>
  <c r="Z49" i="1"/>
  <c r="BN49" i="1"/>
  <c r="Z51" i="1"/>
  <c r="BN51" i="1"/>
  <c r="Z53" i="1"/>
  <c r="BN53" i="1"/>
  <c r="Y54" i="1"/>
  <c r="Z57" i="1"/>
  <c r="Z61" i="1" s="1"/>
  <c r="BN57" i="1"/>
  <c r="BP57" i="1"/>
  <c r="Z59" i="1"/>
  <c r="BN59" i="1"/>
  <c r="Z65" i="1"/>
  <c r="BN65" i="1"/>
  <c r="Z71" i="1"/>
  <c r="BN71" i="1"/>
  <c r="Z73" i="1"/>
  <c r="BN73" i="1"/>
  <c r="Z75" i="1"/>
  <c r="BN75" i="1"/>
  <c r="Z79" i="1"/>
  <c r="BN79" i="1"/>
  <c r="BP79" i="1"/>
  <c r="Z81" i="1"/>
  <c r="BN81" i="1"/>
  <c r="Z86" i="1"/>
  <c r="Z89" i="1" s="1"/>
  <c r="BN86" i="1"/>
  <c r="BP86" i="1"/>
  <c r="Z88" i="1"/>
  <c r="BN88" i="1"/>
  <c r="Y89" i="1"/>
  <c r="Z93" i="1"/>
  <c r="BN93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8" i="1"/>
  <c r="Z127" i="1" s="1"/>
  <c r="BN118" i="1"/>
  <c r="BP118" i="1"/>
  <c r="Z120" i="1"/>
  <c r="BN120" i="1"/>
  <c r="Z121" i="1"/>
  <c r="BN121" i="1"/>
  <c r="Z124" i="1"/>
  <c r="BN124" i="1"/>
  <c r="Z126" i="1"/>
  <c r="BN126" i="1"/>
  <c r="Z130" i="1"/>
  <c r="BN130" i="1"/>
  <c r="BP130" i="1"/>
  <c r="G602" i="1"/>
  <c r="Z137" i="1"/>
  <c r="BN137" i="1"/>
  <c r="Y138" i="1"/>
  <c r="Z141" i="1"/>
  <c r="Z143" i="1" s="1"/>
  <c r="BN141" i="1"/>
  <c r="BP141" i="1"/>
  <c r="Z147" i="1"/>
  <c r="BN147" i="1"/>
  <c r="Z152" i="1"/>
  <c r="Z153" i="1" s="1"/>
  <c r="BN152" i="1"/>
  <c r="BP152" i="1"/>
  <c r="Y153" i="1"/>
  <c r="Z156" i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BP259" i="1"/>
  <c r="BN259" i="1"/>
  <c r="Z259" i="1"/>
  <c r="Y273" i="1"/>
  <c r="Z282" i="1"/>
  <c r="BP278" i="1"/>
  <c r="BN278" i="1"/>
  <c r="Z278" i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Z332" i="1" s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Y455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409" i="1" l="1"/>
  <c r="Z390" i="1"/>
  <c r="Z359" i="1"/>
  <c r="Z346" i="1"/>
  <c r="Z198" i="1"/>
  <c r="Z138" i="1"/>
  <c r="Z132" i="1"/>
  <c r="Z76" i="1"/>
  <c r="Z273" i="1"/>
  <c r="Z496" i="1"/>
  <c r="Z101" i="1"/>
  <c r="Z39" i="1"/>
  <c r="Z183" i="1"/>
  <c r="Z461" i="1"/>
  <c r="Z454" i="1"/>
  <c r="Z385" i="1"/>
  <c r="Z325" i="1"/>
  <c r="Z238" i="1"/>
  <c r="Z67" i="1"/>
  <c r="Z422" i="1"/>
  <c r="Z209" i="1"/>
  <c r="Z503" i="1"/>
  <c r="Z548" i="1"/>
  <c r="Y592" i="1"/>
  <c r="Y594" i="1"/>
  <c r="Z395" i="1"/>
  <c r="Z566" i="1"/>
  <c r="Z524" i="1"/>
  <c r="Z529" i="1"/>
  <c r="Z518" i="1"/>
  <c r="Z443" i="1"/>
  <c r="Z340" i="1"/>
  <c r="Z261" i="1"/>
  <c r="Z221" i="1"/>
  <c r="Z160" i="1"/>
  <c r="Z82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<sst xmlns="http://schemas.openxmlformats.org/spreadsheetml/2006/main" count="2725" uniqueCount="977">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</sst>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3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46" t="s">
        <v>0</v>
      </c>
      <c r="E1" s="696"/>
      <c r="F1" s="696"/>
      <c r="G1" s="12" t="s">
        <v>1</v>
      </c>
      <c r="H1" s="746" t="s">
        <v>2</v>
      </c>
      <c r="I1" s="696"/>
      <c r="J1" s="696"/>
      <c r="K1" s="696"/>
      <c r="L1" s="696"/>
      <c r="M1" s="696"/>
      <c r="N1" s="696"/>
      <c r="O1" s="696"/>
      <c r="P1" s="696"/>
      <c r="Q1" s="696"/>
      <c r="R1" s="695" t="s">
        <v>3</v>
      </c>
      <c r="S1" s="696"/>
      <c r="T1" s="6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08" t="s">
        <v>8</v>
      </c>
      <c r="B5" s="809"/>
      <c r="C5" s="810"/>
      <c r="D5" s="753"/>
      <c r="E5" s="754"/>
      <c r="F5" s="1000" t="s">
        <v>9</v>
      </c>
      <c r="G5" s="810"/>
      <c r="H5" s="753"/>
      <c r="I5" s="937"/>
      <c r="J5" s="937"/>
      <c r="K5" s="937"/>
      <c r="L5" s="937"/>
      <c r="M5" s="754"/>
      <c r="N5" s="58"/>
      <c r="P5" s="24" t="s">
        <v>10</v>
      </c>
      <c r="Q5" s="1019">
        <v>45754</v>
      </c>
      <c r="R5" s="805"/>
      <c r="T5" s="851" t="s">
        <v>11</v>
      </c>
      <c r="U5" s="762"/>
      <c r="V5" s="852" t="s">
        <v>12</v>
      </c>
      <c r="W5" s="805"/>
      <c r="AB5" s="51"/>
      <c r="AC5" s="51"/>
      <c r="AD5" s="51"/>
      <c r="AE5" s="51"/>
    </row>
    <row r="6" spans="1:32" s="659" customFormat="1" ht="24" customHeight="1" x14ac:dyDescent="0.2">
      <c r="A6" s="808" t="s">
        <v>13</v>
      </c>
      <c r="B6" s="809"/>
      <c r="C6" s="810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05"/>
      <c r="N6" s="59"/>
      <c r="P6" s="24" t="s">
        <v>15</v>
      </c>
      <c r="Q6" s="1028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56" t="s">
        <v>16</v>
      </c>
      <c r="U6" s="762"/>
      <c r="V6" s="921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19" t="str">
        <f>IFERROR(VLOOKUP(DeliveryAddress,Table,3,0),1)</f>
        <v>4</v>
      </c>
      <c r="E7" s="720"/>
      <c r="F7" s="720"/>
      <c r="G7" s="720"/>
      <c r="H7" s="720"/>
      <c r="I7" s="720"/>
      <c r="J7" s="720"/>
      <c r="K7" s="720"/>
      <c r="L7" s="720"/>
      <c r="M7" s="721"/>
      <c r="N7" s="60"/>
      <c r="P7" s="24"/>
      <c r="Q7" s="42"/>
      <c r="R7" s="42"/>
      <c r="T7" s="680"/>
      <c r="U7" s="762"/>
      <c r="V7" s="922"/>
      <c r="W7" s="923"/>
      <c r="AB7" s="51"/>
      <c r="AC7" s="51"/>
      <c r="AD7" s="51"/>
      <c r="AE7" s="51"/>
    </row>
    <row r="8" spans="1:32" s="659" customFormat="1" ht="25.5" customHeight="1" x14ac:dyDescent="0.2">
      <c r="A8" s="1044" t="s">
        <v>18</v>
      </c>
      <c r="B8" s="686"/>
      <c r="C8" s="687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816">
        <v>0.41666666666666669</v>
      </c>
      <c r="R8" s="721"/>
      <c r="T8" s="680"/>
      <c r="U8" s="762"/>
      <c r="V8" s="922"/>
      <c r="W8" s="923"/>
      <c r="AB8" s="51"/>
      <c r="AC8" s="51"/>
      <c r="AD8" s="51"/>
      <c r="AE8" s="51"/>
    </row>
    <row r="9" spans="1:32" s="659" customFormat="1" ht="39.950000000000003" customHeight="1" x14ac:dyDescent="0.2">
      <c r="A9" s="8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1"/>
      <c r="E9" s="684"/>
      <c r="F9" s="8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798"/>
      <c r="R9" s="799"/>
      <c r="T9" s="680"/>
      <c r="U9" s="76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1"/>
      <c r="E10" s="684"/>
      <c r="F10" s="8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14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57"/>
      <c r="R10" s="858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964" t="s">
        <v>27</v>
      </c>
      <c r="W11" s="799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10"/>
      <c r="N12" s="62"/>
      <c r="P12" s="24" t="s">
        <v>29</v>
      </c>
      <c r="Q12" s="816"/>
      <c r="R12" s="721"/>
      <c r="S12" s="23"/>
      <c r="U12" s="24"/>
      <c r="V12" s="696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62"/>
      <c r="O13" s="26"/>
      <c r="P13" s="26" t="s">
        <v>31</v>
      </c>
      <c r="Q13" s="964"/>
      <c r="R13" s="7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8" t="s">
        <v>33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63"/>
      <c r="P15" s="836" t="s">
        <v>34</v>
      </c>
      <c r="Q15" s="696"/>
      <c r="R15" s="696"/>
      <c r="S15" s="696"/>
      <c r="T15" s="6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22" t="s">
        <v>37</v>
      </c>
      <c r="D17" s="705" t="s">
        <v>38</v>
      </c>
      <c r="E17" s="778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77"/>
      <c r="R17" s="777"/>
      <c r="S17" s="777"/>
      <c r="T17" s="778"/>
      <c r="U17" s="1043" t="s">
        <v>50</v>
      </c>
      <c r="V17" s="810"/>
      <c r="W17" s="705" t="s">
        <v>51</v>
      </c>
      <c r="X17" s="705" t="s">
        <v>52</v>
      </c>
      <c r="Y17" s="1041" t="s">
        <v>53</v>
      </c>
      <c r="Z17" s="934" t="s">
        <v>54</v>
      </c>
      <c r="AA17" s="911" t="s">
        <v>55</v>
      </c>
      <c r="AB17" s="911" t="s">
        <v>56</v>
      </c>
      <c r="AC17" s="911" t="s">
        <v>57</v>
      </c>
      <c r="AD17" s="911" t="s">
        <v>58</v>
      </c>
      <c r="AE17" s="995"/>
      <c r="AF17" s="996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79"/>
      <c r="E18" s="781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79"/>
      <c r="Q18" s="780"/>
      <c r="R18" s="780"/>
      <c r="S18" s="780"/>
      <c r="T18" s="781"/>
      <c r="U18" s="67" t="s">
        <v>60</v>
      </c>
      <c r="V18" s="67" t="s">
        <v>61</v>
      </c>
      <c r="W18" s="706"/>
      <c r="X18" s="706"/>
      <c r="Y18" s="1042"/>
      <c r="Z18" s="935"/>
      <c r="AA18" s="912"/>
      <c r="AB18" s="912"/>
      <c r="AC18" s="912"/>
      <c r="AD18" s="997"/>
      <c r="AE18" s="998"/>
      <c r="AF18" s="999"/>
      <c r="AG18" s="66"/>
      <c r="BD18" s="65"/>
    </row>
    <row r="19" spans="1:68" ht="27.75" customHeight="1" x14ac:dyDescent="0.2">
      <c r="A19" s="800" t="s">
        <v>62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48"/>
      <c r="AB19" s="48"/>
      <c r="AC19" s="48"/>
    </row>
    <row r="20" spans="1:68" ht="16.5" customHeight="1" x14ac:dyDescent="0.25">
      <c r="A20" s="716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800" t="s">
        <v>87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48"/>
      <c r="AB32" s="48"/>
      <c r="AC32" s="48"/>
    </row>
    <row r="33" spans="1:68" ht="16.5" customHeight="1" x14ac:dyDescent="0.25">
      <c r="A33" s="716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543</v>
      </c>
      <c r="Y35" s="666">
        <f>IFERROR(IF(X35="",0,CEILING((X35/$H35),1)*$H35),"")</f>
        <v>550.80000000000007</v>
      </c>
      <c r="Z35" s="36">
        <f>IFERROR(IF(Y35=0,"",ROUNDUP(Y35/H35,0)*0.01898),"")</f>
        <v>0.96798000000000006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564.87083333333328</v>
      </c>
      <c r="BN35" s="64">
        <f>IFERROR(Y35*I35/H35,"0")</f>
        <v>572.98500000000001</v>
      </c>
      <c r="BO35" s="64">
        <f>IFERROR(1/J35*(X35/H35),"0")</f>
        <v>0.78559027777777768</v>
      </c>
      <c r="BP35" s="64">
        <f>IFERROR(1/J35*(Y35/H35),"0")</f>
        <v>0.796875</v>
      </c>
    </row>
    <row r="36" spans="1:68" ht="27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9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94</v>
      </c>
      <c r="Y37" s="666">
        <f>IFERROR(IF(X37="",0,CEILING((X37/$H37),1)*$H37),"")</f>
        <v>96.2</v>
      </c>
      <c r="Z37" s="36">
        <f>IFERROR(IF(Y37=0,"",ROUNDUP(Y37/H37,0)*0.00902),"")</f>
        <v>0.23452000000000001</v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99.335135135135133</v>
      </c>
      <c r="BN37" s="64">
        <f>IFERROR(Y37*I37/H37,"0")</f>
        <v>101.66000000000001</v>
      </c>
      <c r="BO37" s="64">
        <f>IFERROR(1/J37*(X37/H37),"0")</f>
        <v>0.19246519246519245</v>
      </c>
      <c r="BP37" s="64">
        <f>IFERROR(1/J37*(Y37/H37),"0")</f>
        <v>0.19696969696969696</v>
      </c>
    </row>
    <row r="38" spans="1:68" ht="27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75.683183183183175</v>
      </c>
      <c r="Y39" s="667">
        <f>IFERROR(Y35/H35,"0")+IFERROR(Y36/H36,"0")+IFERROR(Y37/H37,"0")+IFERROR(Y38/H38,"0")</f>
        <v>77</v>
      </c>
      <c r="Z39" s="667">
        <f>IFERROR(IF(Z35="",0,Z35),"0")+IFERROR(IF(Z36="",0,Z36),"0")+IFERROR(IF(Z37="",0,Z37),"0")+IFERROR(IF(Z38="",0,Z38),"0")</f>
        <v>1.2025000000000001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637</v>
      </c>
      <c r="Y40" s="667">
        <f>IFERROR(SUM(Y35:Y38),"0")</f>
        <v>647.00000000000011</v>
      </c>
      <c r="Z40" s="37"/>
      <c r="AA40" s="668"/>
      <c r="AB40" s="668"/>
      <c r="AC40" s="668"/>
    </row>
    <row r="41" spans="1:68" ht="14.25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716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305</v>
      </c>
      <c r="Y48" s="666">
        <f t="shared" si="0"/>
        <v>313.20000000000005</v>
      </c>
      <c r="Z48" s="36">
        <f>IFERROR(IF(Y48=0,"",ROUNDUP(Y48/H48,0)*0.01898),"")</f>
        <v>0.55042000000000002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317.28472222222217</v>
      </c>
      <c r="BN48" s="64">
        <f t="shared" si="2"/>
        <v>325.815</v>
      </c>
      <c r="BO48" s="64">
        <f t="shared" si="3"/>
        <v>0.44126157407407407</v>
      </c>
      <c r="BP48" s="64">
        <f t="shared" si="4"/>
        <v>0.45312500000000006</v>
      </c>
    </row>
    <row r="49" spans="1:68" ht="27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9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53</v>
      </c>
      <c r="Y51" s="666">
        <f t="shared" si="0"/>
        <v>56</v>
      </c>
      <c r="Z51" s="36">
        <f>IFERROR(IF(Y51=0,"",ROUNDUP(Y51/H51,0)*0.00902),"")</f>
        <v>0.12628</v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55.782499999999999</v>
      </c>
      <c r="BN51" s="64">
        <f t="shared" si="2"/>
        <v>58.94</v>
      </c>
      <c r="BO51" s="64">
        <f t="shared" si="3"/>
        <v>0.10037878787878789</v>
      </c>
      <c r="BP51" s="64">
        <f t="shared" si="4"/>
        <v>0.10606060606060606</v>
      </c>
    </row>
    <row r="52" spans="1:68" ht="27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41.49074074074074</v>
      </c>
      <c r="Y54" s="667">
        <f>IFERROR(Y47/H47,"0")+IFERROR(Y48/H48,"0")+IFERROR(Y49/H49,"0")+IFERROR(Y50/H50,"0")+IFERROR(Y51/H51,"0")+IFERROR(Y52/H52,"0")+IFERROR(Y53/H53,"0")</f>
        <v>43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0.67670000000000008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358</v>
      </c>
      <c r="Y55" s="667">
        <f>IFERROR(SUM(Y47:Y53),"0")</f>
        <v>369.20000000000005</v>
      </c>
      <c r="Z55" s="37"/>
      <c r="AA55" s="668"/>
      <c r="AB55" s="668"/>
      <c r="AC55" s="668"/>
    </row>
    <row r="56" spans="1:68" ht="14.25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10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182</v>
      </c>
      <c r="Y57" s="666">
        <f>IFERROR(IF(X57="",0,CEILING((X57/$H57),1)*$H57),"")</f>
        <v>183.60000000000002</v>
      </c>
      <c r="Z57" s="36">
        <f>IFERROR(IF(Y57=0,"",ROUNDUP(Y57/H57,0)*0.01898),"")</f>
        <v>0.32266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189.33055555555555</v>
      </c>
      <c r="BN57" s="64">
        <f>IFERROR(Y57*I57/H57,"0")</f>
        <v>190.995</v>
      </c>
      <c r="BO57" s="64">
        <f>IFERROR(1/J57*(X57/H57),"0")</f>
        <v>0.26331018518518517</v>
      </c>
      <c r="BP57" s="64">
        <f>IFERROR(1/J57*(Y57/H57),"0")</f>
        <v>0.265625</v>
      </c>
    </row>
    <row r="58" spans="1:68" ht="27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16.851851851851851</v>
      </c>
      <c r="Y61" s="667">
        <f>IFERROR(Y57/H57,"0")+IFERROR(Y58/H58,"0")+IFERROR(Y59/H59,"0")+IFERROR(Y60/H60,"0")</f>
        <v>17</v>
      </c>
      <c r="Z61" s="667">
        <f>IFERROR(IF(Z57="",0,Z57),"0")+IFERROR(IF(Z58="",0,Z58),"0")+IFERROR(IF(Z59="",0,Z59),"0")+IFERROR(IF(Z60="",0,Z60),"0")</f>
        <v>0.32266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182</v>
      </c>
      <c r="Y62" s="667">
        <f>IFERROR(SUM(Y57:Y60),"0")</f>
        <v>183.60000000000002</v>
      </c>
      <c r="Z62" s="37"/>
      <c r="AA62" s="668"/>
      <c r="AB62" s="668"/>
      <c r="AC62" s="668"/>
    </row>
    <row r="63" spans="1:68" ht="14.25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30</v>
      </c>
      <c r="Y71" s="666">
        <f t="shared" si="5"/>
        <v>33.6</v>
      </c>
      <c r="Z71" s="36">
        <f>IFERROR(IF(Y71=0,"",ROUNDUP(Y71/H71,0)*0.01898),"")</f>
        <v>7.5920000000000001E-2</v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31.553571428571427</v>
      </c>
      <c r="BN71" s="64">
        <f t="shared" si="7"/>
        <v>35.340000000000003</v>
      </c>
      <c r="BO71" s="64">
        <f t="shared" si="8"/>
        <v>5.5803571428571425E-2</v>
      </c>
      <c r="BP71" s="64">
        <f t="shared" si="9"/>
        <v>6.25E-2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3.5714285714285712</v>
      </c>
      <c r="Y76" s="667">
        <f>IFERROR(Y70/H70,"0")+IFERROR(Y71/H71,"0")+IFERROR(Y72/H72,"0")+IFERROR(Y73/H73,"0")+IFERROR(Y74/H74,"0")+IFERROR(Y75/H75,"0")</f>
        <v>4</v>
      </c>
      <c r="Z76" s="667">
        <f>IFERROR(IF(Z70="",0,Z70),"0")+IFERROR(IF(Z71="",0,Z71),"0")+IFERROR(IF(Z72="",0,Z72),"0")+IFERROR(IF(Z73="",0,Z73),"0")+IFERROR(IF(Z74="",0,Z74),"0")+IFERROR(IF(Z75="",0,Z75),"0")</f>
        <v>7.5920000000000001E-2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30</v>
      </c>
      <c r="Y77" s="667">
        <f>IFERROR(SUM(Y70:Y75),"0")</f>
        <v>33.6</v>
      </c>
      <c r="Z77" s="37"/>
      <c r="AA77" s="668"/>
      <c r="AB77" s="668"/>
      <c r="AC77" s="668"/>
    </row>
    <row r="78" spans="1:68" ht="14.25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customHeight="1" x14ac:dyDescent="0.25">
      <c r="A84" s="716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93</v>
      </c>
      <c r="Y88" s="666">
        <f>IFERROR(IF(X88="",0,CEILING((X88/$H88),1)*$H88),"")</f>
        <v>94.5</v>
      </c>
      <c r="Z88" s="36">
        <f>IFERROR(IF(Y88=0,"",ROUNDUP(Y88/H88,0)*0.00902),"")</f>
        <v>0.18942000000000001</v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97.339999999999989</v>
      </c>
      <c r="BN88" s="64">
        <f>IFERROR(Y88*I88/H88,"0")</f>
        <v>98.91</v>
      </c>
      <c r="BO88" s="64">
        <f>IFERROR(1/J88*(X88/H88),"0")</f>
        <v>0.15656565656565657</v>
      </c>
      <c r="BP88" s="64">
        <f>IFERROR(1/J88*(Y88/H88),"0")</f>
        <v>0.15909090909090909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20.666666666666668</v>
      </c>
      <c r="Y89" s="667">
        <f>IFERROR(Y86/H86,"0")+IFERROR(Y87/H87,"0")+IFERROR(Y88/H88,"0")</f>
        <v>21</v>
      </c>
      <c r="Z89" s="667">
        <f>IFERROR(IF(Z86="",0,Z86),"0")+IFERROR(IF(Z87="",0,Z87),"0")+IFERROR(IF(Z88="",0,Z88),"0")</f>
        <v>0.18942000000000001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93</v>
      </c>
      <c r="Y90" s="667">
        <f>IFERROR(SUM(Y86:Y88),"0")</f>
        <v>94.5</v>
      </c>
      <c r="Z90" s="37"/>
      <c r="AA90" s="668"/>
      <c r="AB90" s="668"/>
      <c r="AC90" s="668"/>
    </row>
    <row r="91" spans="1:68" ht="14.25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23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96</v>
      </c>
      <c r="Y94" s="666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101.93142857142857</v>
      </c>
      <c r="BN94" s="64">
        <f t="shared" si="12"/>
        <v>107.02800000000001</v>
      </c>
      <c r="BO94" s="64">
        <f t="shared" si="13"/>
        <v>0.17857142857142858</v>
      </c>
      <c r="BP94" s="64">
        <f t="shared" si="14"/>
        <v>0.1875</v>
      </c>
    </row>
    <row r="95" spans="1:68" ht="27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42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71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101</v>
      </c>
      <c r="Y97" s="666">
        <f t="shared" si="10"/>
        <v>102.60000000000001</v>
      </c>
      <c r="Z97" s="36">
        <f>IFERROR(IF(Y97=0,"",ROUNDUP(Y97/H97,0)*0.00651),"")</f>
        <v>0.24738000000000002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110.42666666666665</v>
      </c>
      <c r="BN97" s="64">
        <f t="shared" si="12"/>
        <v>112.176</v>
      </c>
      <c r="BO97" s="64">
        <f t="shared" si="13"/>
        <v>0.20553520553520555</v>
      </c>
      <c r="BP97" s="64">
        <f t="shared" si="14"/>
        <v>0.2087912087912088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94</v>
      </c>
      <c r="Y100" s="666">
        <f t="shared" si="10"/>
        <v>94.5</v>
      </c>
      <c r="Z100" s="36">
        <f>IFERROR(IF(Y100=0,"",ROUNDUP(Y100/H100,0)*0.00902),"")</f>
        <v>0.31569999999999998</v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104.02666666666667</v>
      </c>
      <c r="BN100" s="64">
        <f t="shared" si="12"/>
        <v>104.57999999999998</v>
      </c>
      <c r="BO100" s="64">
        <f t="shared" si="13"/>
        <v>0.26374859708193038</v>
      </c>
      <c r="BP100" s="64">
        <f t="shared" si="14"/>
        <v>0.26515151515151514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83.650793650793645</v>
      </c>
      <c r="Y101" s="667">
        <f>IFERROR(Y92/H92,"0")+IFERROR(Y93/H93,"0")+IFERROR(Y94/H94,"0")+IFERROR(Y95/H95,"0")+IFERROR(Y96/H96,"0")+IFERROR(Y97/H97,"0")+IFERROR(Y98/H98,"0")+IFERROR(Y99/H99,"0")+IFERROR(Y100/H100,"0")</f>
        <v>85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0.79083999999999999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291</v>
      </c>
      <c r="Y102" s="667">
        <f>IFERROR(SUM(Y92:Y100),"0")</f>
        <v>297.90000000000003</v>
      </c>
      <c r="Z102" s="37"/>
      <c r="AA102" s="668"/>
      <c r="AB102" s="668"/>
      <c r="AC102" s="668"/>
    </row>
    <row r="103" spans="1:68" ht="16.5" customHeight="1" x14ac:dyDescent="0.25">
      <c r="A103" s="716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9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534</v>
      </c>
      <c r="Y105" s="666">
        <f>IFERROR(IF(X105="",0,CEILING((X105/$H105),1)*$H105),"")</f>
        <v>540</v>
      </c>
      <c r="Z105" s="36">
        <f>IFERROR(IF(Y105=0,"",ROUNDUP(Y105/H105,0)*0.01898),"")</f>
        <v>0.94900000000000007</v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555.50833333333333</v>
      </c>
      <c r="BN105" s="64">
        <f>IFERROR(Y105*I105/H105,"0")</f>
        <v>561.74999999999989</v>
      </c>
      <c r="BO105" s="64">
        <f>IFERROR(1/J105*(X105/H105),"0")</f>
        <v>0.77256944444444442</v>
      </c>
      <c r="BP105" s="64">
        <f>IFERROR(1/J105*(Y105/H105),"0")</f>
        <v>0.78125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9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90</v>
      </c>
      <c r="Y107" s="666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69.444444444444443</v>
      </c>
      <c r="Y109" s="667">
        <f>IFERROR(Y105/H105,"0")+IFERROR(Y106/H106,"0")+IFERROR(Y107/H107,"0")+IFERROR(Y108/H108,"0")</f>
        <v>70</v>
      </c>
      <c r="Z109" s="667">
        <f>IFERROR(IF(Z105="",0,Z105),"0")+IFERROR(IF(Z106="",0,Z106),"0")+IFERROR(IF(Z107="",0,Z107),"0")+IFERROR(IF(Z108="",0,Z108),"0")</f>
        <v>1.1294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624</v>
      </c>
      <c r="Y110" s="667">
        <f>IFERROR(SUM(Y105:Y108),"0")</f>
        <v>630</v>
      </c>
      <c r="Z110" s="37"/>
      <c r="AA110" s="668"/>
      <c r="AB110" s="668"/>
      <c r="AC110" s="668"/>
    </row>
    <row r="111" spans="1:68" ht="14.25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29</v>
      </c>
      <c r="Y112" s="666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30.168055555555554</v>
      </c>
      <c r="BN112" s="64">
        <f>IFERROR(Y112*I112/H112,"0")</f>
        <v>33.705000000000005</v>
      </c>
      <c r="BO112" s="64">
        <f>IFERROR(1/J112*(X112/H112),"0")</f>
        <v>4.1956018518518517E-2</v>
      </c>
      <c r="BP112" s="64">
        <f>IFERROR(1/J112*(Y112/H112),"0")</f>
        <v>4.6875000000000007E-2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24</v>
      </c>
      <c r="Y114" s="666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12.685185185185185</v>
      </c>
      <c r="Y115" s="667">
        <f>IFERROR(Y112/H112,"0")+IFERROR(Y113/H113,"0")+IFERROR(Y114/H114,"0")</f>
        <v>13</v>
      </c>
      <c r="Z115" s="667">
        <f>IFERROR(IF(Z112="",0,Z112),"0")+IFERROR(IF(Z113="",0,Z113),"0")+IFERROR(IF(Z114="",0,Z114),"0")</f>
        <v>0.12204000000000001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53</v>
      </c>
      <c r="Y116" s="667">
        <f>IFERROR(SUM(Y112:Y114),"0")</f>
        <v>56.400000000000006</v>
      </c>
      <c r="Z116" s="37"/>
      <c r="AA116" s="668"/>
      <c r="AB116" s="668"/>
      <c r="AC116" s="668"/>
    </row>
    <row r="117" spans="1:68" ht="14.25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7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127</v>
      </c>
      <c r="Y119" s="666">
        <f t="shared" si="15"/>
        <v>134.4</v>
      </c>
      <c r="Z119" s="36">
        <f>IFERROR(IF(Y119=0,"",ROUNDUP(Y119/H119,0)*0.01898),"")</f>
        <v>0.30368000000000001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134.75607142857143</v>
      </c>
      <c r="BN119" s="64">
        <f t="shared" si="17"/>
        <v>142.608</v>
      </c>
      <c r="BO119" s="64">
        <f t="shared" si="18"/>
        <v>0.23623511904761904</v>
      </c>
      <c r="BP119" s="64">
        <f t="shared" si="19"/>
        <v>0.25</v>
      </c>
    </row>
    <row r="120" spans="1:68" ht="37.5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1008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8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101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135</v>
      </c>
      <c r="Y124" s="666">
        <f t="shared" si="15"/>
        <v>135</v>
      </c>
      <c r="Z124" s="36">
        <f t="shared" si="20"/>
        <v>0.32550000000000001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147.6</v>
      </c>
      <c r="BN124" s="64">
        <f t="shared" si="17"/>
        <v>147.6</v>
      </c>
      <c r="BO124" s="64">
        <f t="shared" si="18"/>
        <v>0.27472527472527475</v>
      </c>
      <c r="BP124" s="64">
        <f t="shared" si="19"/>
        <v>0.27472527472527475</v>
      </c>
    </row>
    <row r="125" spans="1:68" ht="27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65.11904761904762</v>
      </c>
      <c r="Y127" s="667">
        <f>IFERROR(Y118/H118,"0")+IFERROR(Y119/H119,"0")+IFERROR(Y120/H120,"0")+IFERROR(Y121/H121,"0")+IFERROR(Y122/H122,"0")+IFERROR(Y123/H123,"0")+IFERROR(Y124/H124,"0")+IFERROR(Y125/H125,"0")+IFERROR(Y126/H126,"0")</f>
        <v>66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0.62918000000000007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262</v>
      </c>
      <c r="Y128" s="667">
        <f>IFERROR(SUM(Y118:Y126),"0")</f>
        <v>269.39999999999998</v>
      </c>
      <c r="Z128" s="37"/>
      <c r="AA128" s="668"/>
      <c r="AB128" s="668"/>
      <c r="AC128" s="668"/>
    </row>
    <row r="129" spans="1:68" ht="14.25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customHeight="1" x14ac:dyDescent="0.25">
      <c r="A134" s="716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customHeight="1" x14ac:dyDescent="0.25">
      <c r="A150" s="716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800" t="s">
        <v>281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48"/>
      <c r="AB167" s="48"/>
      <c r="AC167" s="48"/>
    </row>
    <row r="168" spans="1:68" ht="16.5" customHeight="1" x14ac:dyDescent="0.25">
      <c r="A168" s="716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151</v>
      </c>
      <c r="Y174" s="666">
        <f t="shared" ref="Y174:Y182" si="21">IFERROR(IF(X174="",0,CEILING((X174/$H174),1)*$H174),"")</f>
        <v>151.20000000000002</v>
      </c>
      <c r="Z174" s="36">
        <f>IFERROR(IF(Y174=0,"",ROUNDUP(Y174/H174,0)*0.00902),"")</f>
        <v>0.32472000000000001</v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160.70714285714283</v>
      </c>
      <c r="BN174" s="64">
        <f t="shared" ref="BN174:BN182" si="23">IFERROR(Y174*I174/H174,"0")</f>
        <v>160.91999999999999</v>
      </c>
      <c r="BO174" s="64">
        <f t="shared" ref="BO174:BO182" si="24">IFERROR(1/J174*(X174/H174),"0")</f>
        <v>0.27236652236652237</v>
      </c>
      <c r="BP174" s="64">
        <f t="shared" ref="BP174:BP182" si="25">IFERROR(1/J174*(Y174/H174),"0")</f>
        <v>0.27272727272727271</v>
      </c>
    </row>
    <row r="175" spans="1:68" ht="27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9</v>
      </c>
      <c r="Y176" s="666">
        <f t="shared" si="21"/>
        <v>12.600000000000001</v>
      </c>
      <c r="Z176" s="36">
        <f>IFERROR(IF(Y176=0,"",ROUNDUP(Y176/H176,0)*0.00902),"")</f>
        <v>2.7060000000000001E-2</v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9.4499999999999993</v>
      </c>
      <c r="BN176" s="64">
        <f t="shared" si="23"/>
        <v>13.230000000000002</v>
      </c>
      <c r="BO176" s="64">
        <f t="shared" si="24"/>
        <v>1.6233766233766232E-2</v>
      </c>
      <c r="BP176" s="64">
        <f t="shared" si="25"/>
        <v>2.2727272727272728E-2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233</v>
      </c>
      <c r="Y177" s="666">
        <f t="shared" si="21"/>
        <v>233.10000000000002</v>
      </c>
      <c r="Z177" s="36">
        <f>IFERROR(IF(Y177=0,"",ROUNDUP(Y177/H177,0)*0.00502),"")</f>
        <v>0.55722000000000005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247.42380952380952</v>
      </c>
      <c r="BN177" s="64">
        <f t="shared" si="23"/>
        <v>247.53000000000003</v>
      </c>
      <c r="BO177" s="64">
        <f t="shared" si="24"/>
        <v>0.47415547415547421</v>
      </c>
      <c r="BP177" s="64">
        <f t="shared" si="25"/>
        <v>0.47435897435897439</v>
      </c>
    </row>
    <row r="178" spans="1:68" ht="27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2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68</v>
      </c>
      <c r="Y179" s="666">
        <f t="shared" si="21"/>
        <v>68.400000000000006</v>
      </c>
      <c r="Z179" s="36">
        <f>IFERROR(IF(Y179=0,"",ROUNDUP(Y179/H179,0)*0.00502),"")</f>
        <v>0.19076000000000001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72.911111111111111</v>
      </c>
      <c r="BN179" s="64">
        <f t="shared" si="23"/>
        <v>73.34</v>
      </c>
      <c r="BO179" s="64">
        <f t="shared" si="24"/>
        <v>0.16144349477682812</v>
      </c>
      <c r="BP179" s="64">
        <f t="shared" si="25"/>
        <v>0.1623931623931624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377</v>
      </c>
      <c r="Y180" s="666">
        <f t="shared" si="21"/>
        <v>378</v>
      </c>
      <c r="Z180" s="36">
        <f>IFERROR(IF(Y180=0,"",ROUNDUP(Y180/H180,0)*0.00502),"")</f>
        <v>0.90360000000000007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394.95238095238096</v>
      </c>
      <c r="BN180" s="64">
        <f t="shared" si="23"/>
        <v>396</v>
      </c>
      <c r="BO180" s="64">
        <f t="shared" si="24"/>
        <v>0.76719576719576721</v>
      </c>
      <c r="BP180" s="64">
        <f t="shared" si="25"/>
        <v>0.76923076923076927</v>
      </c>
    </row>
    <row r="181" spans="1:68" ht="27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366.34920634920633</v>
      </c>
      <c r="Y183" s="667">
        <f>IFERROR(Y174/H174,"0")+IFERROR(Y175/H175,"0")+IFERROR(Y176/H176,"0")+IFERROR(Y177/H177,"0")+IFERROR(Y178/H178,"0")+IFERROR(Y179/H179,"0")+IFERROR(Y180/H180,"0")+IFERROR(Y181/H181,"0")+IFERROR(Y182/H182,"0")</f>
        <v>368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2.0033600000000003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838</v>
      </c>
      <c r="Y184" s="667">
        <f>IFERROR(SUM(Y174:Y182),"0")</f>
        <v>843.30000000000007</v>
      </c>
      <c r="Z184" s="37"/>
      <c r="AA184" s="668"/>
      <c r="AB184" s="668"/>
      <c r="AC184" s="668"/>
    </row>
    <row r="185" spans="1:68" ht="14.25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1002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716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19</v>
      </c>
      <c r="Y197" s="666">
        <f>IFERROR(IF(X197="",0,CEILING((X197/$H197),1)*$H197),"")</f>
        <v>21</v>
      </c>
      <c r="Z197" s="36">
        <f>IFERROR(IF(Y197=0,"",ROUNDUP(Y197/H197,0)*0.00651),"")</f>
        <v>6.5100000000000005E-2</v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20.628571428571423</v>
      </c>
      <c r="BN197" s="64">
        <f>IFERROR(Y197*I197/H197,"0")</f>
        <v>22.799999999999997</v>
      </c>
      <c r="BO197" s="64">
        <f>IFERROR(1/J197*(X197/H197),"0")</f>
        <v>4.9712192569335428E-2</v>
      </c>
      <c r="BP197" s="64">
        <f>IFERROR(1/J197*(Y197/H197),"0")</f>
        <v>5.4945054945054951E-2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9.0476190476190474</v>
      </c>
      <c r="Y198" s="667">
        <f>IFERROR(Y196/H196,"0")+IFERROR(Y197/H197,"0")</f>
        <v>10</v>
      </c>
      <c r="Z198" s="667">
        <f>IFERROR(IF(Z196="",0,Z196),"0")+IFERROR(IF(Z197="",0,Z197),"0")</f>
        <v>6.5100000000000005E-2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19</v>
      </c>
      <c r="Y199" s="667">
        <f>IFERROR(SUM(Y196:Y197),"0")</f>
        <v>21</v>
      </c>
      <c r="Z199" s="37"/>
      <c r="AA199" s="668"/>
      <c r="AB199" s="668"/>
      <c r="AC199" s="668"/>
    </row>
    <row r="200" spans="1:68" ht="14.25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89</v>
      </c>
      <c r="Y201" s="666">
        <f t="shared" ref="Y201:Y208" si="26">IFERROR(IF(X201="",0,CEILING((X201/$H201),1)*$H201),"")</f>
        <v>91.800000000000011</v>
      </c>
      <c r="Z201" s="36">
        <f>IFERROR(IF(Y201=0,"",ROUNDUP(Y201/H201,0)*0.00902),"")</f>
        <v>0.15334</v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92.461111111111109</v>
      </c>
      <c r="BN201" s="64">
        <f t="shared" ref="BN201:BN208" si="28">IFERROR(Y201*I201/H201,"0")</f>
        <v>95.37</v>
      </c>
      <c r="BO201" s="64">
        <f t="shared" ref="BO201:BO208" si="29">IFERROR(1/J201*(X201/H201),"0")</f>
        <v>0.12485970819304153</v>
      </c>
      <c r="BP201" s="64">
        <f t="shared" ref="BP201:BP208" si="30">IFERROR(1/J201*(Y201/H201),"0")</f>
        <v>0.12878787878787878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66</v>
      </c>
      <c r="Y204" s="666">
        <f t="shared" si="26"/>
        <v>70.2</v>
      </c>
      <c r="Z204" s="36">
        <f>IFERROR(IF(Y204=0,"",ROUNDUP(Y204/H204,0)*0.00902),"")</f>
        <v>0.11726</v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68.566666666666677</v>
      </c>
      <c r="BN204" s="64">
        <f t="shared" si="28"/>
        <v>72.930000000000007</v>
      </c>
      <c r="BO204" s="64">
        <f t="shared" si="29"/>
        <v>9.2592592592592587E-2</v>
      </c>
      <c r="BP204" s="64">
        <f t="shared" si="30"/>
        <v>9.8484848484848481E-2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36</v>
      </c>
      <c r="Y205" s="666">
        <f t="shared" si="26"/>
        <v>36</v>
      </c>
      <c r="Z205" s="36">
        <f>IFERROR(IF(Y205=0,"",ROUNDUP(Y205/H205,0)*0.00502),"")</f>
        <v>0.1004</v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38.6</v>
      </c>
      <c r="BN205" s="64">
        <f t="shared" si="28"/>
        <v>38.6</v>
      </c>
      <c r="BO205" s="64">
        <f t="shared" si="29"/>
        <v>8.5470085470085472E-2</v>
      </c>
      <c r="BP205" s="64">
        <f t="shared" si="30"/>
        <v>8.5470085470085472E-2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32</v>
      </c>
      <c r="Y206" s="666">
        <f t="shared" si="26"/>
        <v>32.4</v>
      </c>
      <c r="Z206" s="36">
        <f>IFERROR(IF(Y206=0,"",ROUNDUP(Y206/H206,0)*0.00502),"")</f>
        <v>9.0359999999999996E-2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33.777777777777779</v>
      </c>
      <c r="BN206" s="64">
        <f t="shared" si="28"/>
        <v>34.199999999999996</v>
      </c>
      <c r="BO206" s="64">
        <f t="shared" si="29"/>
        <v>7.5973409306742651E-2</v>
      </c>
      <c r="BP206" s="64">
        <f t="shared" si="30"/>
        <v>7.6923076923076927E-2</v>
      </c>
    </row>
    <row r="207" spans="1:68" ht="27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25</v>
      </c>
      <c r="Y208" s="666">
        <f t="shared" si="26"/>
        <v>25.2</v>
      </c>
      <c r="Z208" s="36">
        <f>IFERROR(IF(Y208=0,"",ROUNDUP(Y208/H208,0)*0.00502),"")</f>
        <v>7.0280000000000009E-2</v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26.388888888888889</v>
      </c>
      <c r="BN208" s="64">
        <f t="shared" si="28"/>
        <v>26.599999999999998</v>
      </c>
      <c r="BO208" s="64">
        <f t="shared" si="29"/>
        <v>5.9354226020892693E-2</v>
      </c>
      <c r="BP208" s="64">
        <f t="shared" si="30"/>
        <v>5.9829059829059839E-2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80.370370370370367</v>
      </c>
      <c r="Y209" s="667">
        <f>IFERROR(Y201/H201,"0")+IFERROR(Y202/H202,"0")+IFERROR(Y203/H203,"0")+IFERROR(Y204/H204,"0")+IFERROR(Y205/H205,"0")+IFERROR(Y206/H206,"0")+IFERROR(Y207/H207,"0")+IFERROR(Y208/H208,"0")</f>
        <v>82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0.53164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248</v>
      </c>
      <c r="Y210" s="667">
        <f>IFERROR(SUM(Y201:Y208),"0")</f>
        <v>255.6</v>
      </c>
      <c r="Z210" s="37"/>
      <c r="AA210" s="668"/>
      <c r="AB210" s="668"/>
      <c r="AC210" s="668"/>
    </row>
    <row r="211" spans="1:68" ht="14.25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362</v>
      </c>
      <c r="Y214" s="666">
        <f t="shared" si="31"/>
        <v>365.4</v>
      </c>
      <c r="Z214" s="36">
        <f>IFERROR(IF(Y214=0,"",ROUNDUP(Y214/H214,0)*0.01898),"")</f>
        <v>0.79715999999999998</v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383.59517241379314</v>
      </c>
      <c r="BN214" s="64">
        <f t="shared" si="33"/>
        <v>387.19799999999998</v>
      </c>
      <c r="BO214" s="64">
        <f t="shared" si="34"/>
        <v>0.65014367816091956</v>
      </c>
      <c r="BP214" s="64">
        <f t="shared" si="35"/>
        <v>0.65625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139</v>
      </c>
      <c r="Y215" s="666">
        <f t="shared" si="31"/>
        <v>139.19999999999999</v>
      </c>
      <c r="Z215" s="36">
        <f t="shared" ref="Z215:Z220" si="36">IFERROR(IF(Y215=0,"",ROUNDUP(Y215/H215,0)*0.00651),"")</f>
        <v>0.37758000000000003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154.63750000000002</v>
      </c>
      <c r="BN215" s="64">
        <f t="shared" si="33"/>
        <v>154.86000000000001</v>
      </c>
      <c r="BO215" s="64">
        <f t="shared" si="34"/>
        <v>0.31822344322344326</v>
      </c>
      <c r="BP215" s="64">
        <f t="shared" si="35"/>
        <v>0.31868131868131871</v>
      </c>
    </row>
    <row r="216" spans="1:68" ht="27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384</v>
      </c>
      <c r="Y217" s="666">
        <f t="shared" si="31"/>
        <v>384</v>
      </c>
      <c r="Z217" s="36">
        <f t="shared" si="36"/>
        <v>1.0416000000000001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424.32000000000005</v>
      </c>
      <c r="BN217" s="64">
        <f t="shared" si="33"/>
        <v>424.32000000000005</v>
      </c>
      <c r="BO217" s="64">
        <f t="shared" si="34"/>
        <v>0.87912087912087922</v>
      </c>
      <c r="BP217" s="64">
        <f t="shared" si="35"/>
        <v>0.87912087912087922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164</v>
      </c>
      <c r="Y218" s="666">
        <f t="shared" si="31"/>
        <v>165.6</v>
      </c>
      <c r="Z218" s="36">
        <f t="shared" si="36"/>
        <v>0.44919000000000003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181.22</v>
      </c>
      <c r="BN218" s="64">
        <f t="shared" si="33"/>
        <v>182.988</v>
      </c>
      <c r="BO218" s="64">
        <f t="shared" si="34"/>
        <v>0.37545787545787551</v>
      </c>
      <c r="BP218" s="64">
        <f t="shared" si="35"/>
        <v>0.37912087912087916</v>
      </c>
    </row>
    <row r="219" spans="1:68" ht="27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108</v>
      </c>
      <c r="Y220" s="666">
        <f t="shared" si="31"/>
        <v>108</v>
      </c>
      <c r="Z220" s="36">
        <f t="shared" si="36"/>
        <v>0.29294999999999999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119.60999999999999</v>
      </c>
      <c r="BN220" s="64">
        <f t="shared" si="33"/>
        <v>119.60999999999999</v>
      </c>
      <c r="BO220" s="64">
        <f t="shared" si="34"/>
        <v>0.24725274725274726</v>
      </c>
      <c r="BP220" s="64">
        <f t="shared" si="35"/>
        <v>0.24725274725274726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372.85919540229884</v>
      </c>
      <c r="Y221" s="667">
        <f>IFERROR(Y212/H212,"0")+IFERROR(Y213/H213,"0")+IFERROR(Y214/H214,"0")+IFERROR(Y215/H215,"0")+IFERROR(Y216/H216,"0")+IFERROR(Y217/H217,"0")+IFERROR(Y218/H218,"0")+IFERROR(Y219/H219,"0")+IFERROR(Y220/H220,"0")</f>
        <v>374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2.9584799999999998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1157</v>
      </c>
      <c r="Y222" s="667">
        <f>IFERROR(SUM(Y212:Y220),"0")</f>
        <v>1162.1999999999998</v>
      </c>
      <c r="Z222" s="37"/>
      <c r="AA222" s="668"/>
      <c r="AB222" s="668"/>
      <c r="AC222" s="668"/>
    </row>
    <row r="223" spans="1:68" ht="14.25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23</v>
      </c>
      <c r="Y224" s="666">
        <f>IFERROR(IF(X224="",0,CEILING((X224/$H224),1)*$H224),"")</f>
        <v>24</v>
      </c>
      <c r="Z224" s="36">
        <f>IFERROR(IF(Y224=0,"",ROUNDUP(Y224/H224,0)*0.00651),"")</f>
        <v>6.5100000000000005E-2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25.415000000000003</v>
      </c>
      <c r="BN224" s="64">
        <f>IFERROR(Y224*I224/H224,"0")</f>
        <v>26.520000000000003</v>
      </c>
      <c r="BO224" s="64">
        <f>IFERROR(1/J224*(X224/H224),"0")</f>
        <v>5.2655677655677663E-2</v>
      </c>
      <c r="BP224" s="64">
        <f>IFERROR(1/J224*(Y224/H224),"0")</f>
        <v>5.4945054945054951E-2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83</v>
      </c>
      <c r="Y225" s="666">
        <f>IFERROR(IF(X225="",0,CEILING((X225/$H225),1)*$H225),"")</f>
        <v>84</v>
      </c>
      <c r="Z225" s="36">
        <f>IFERROR(IF(Y225=0,"",ROUNDUP(Y225/H225,0)*0.00651),"")</f>
        <v>0.22785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91.715000000000003</v>
      </c>
      <c r="BN225" s="64">
        <f>IFERROR(Y225*I225/H225,"0")</f>
        <v>92.820000000000007</v>
      </c>
      <c r="BO225" s="64">
        <f>IFERROR(1/J225*(X225/H225),"0")</f>
        <v>0.19001831501831504</v>
      </c>
      <c r="BP225" s="64">
        <f>IFERROR(1/J225*(Y225/H225),"0")</f>
        <v>0.19230769230769232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44.166666666666671</v>
      </c>
      <c r="Y226" s="667">
        <f>IFERROR(Y224/H224,"0")+IFERROR(Y225/H225,"0")</f>
        <v>45</v>
      </c>
      <c r="Z226" s="667">
        <f>IFERROR(IF(Z224="",0,Z224),"0")+IFERROR(IF(Z225="",0,Z225),"0")</f>
        <v>0.29294999999999999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106</v>
      </c>
      <c r="Y227" s="667">
        <f>IFERROR(SUM(Y224:Y225),"0")</f>
        <v>108</v>
      </c>
      <c r="Z227" s="37"/>
      <c r="AA227" s="668"/>
      <c r="AB227" s="668"/>
      <c r="AC227" s="668"/>
    </row>
    <row r="228" spans="1:68" ht="16.5" customHeight="1" x14ac:dyDescent="0.25">
      <c r="A228" s="716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4</v>
      </c>
      <c r="Y235" s="666">
        <f t="shared" si="37"/>
        <v>4</v>
      </c>
      <c r="Z235" s="36">
        <f>IFERROR(IF(Y235=0,"",ROUNDUP(Y235/H235,0)*0.00902),"")</f>
        <v>9.0200000000000002E-3</v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4.21</v>
      </c>
      <c r="BN235" s="64">
        <f t="shared" si="39"/>
        <v>4.21</v>
      </c>
      <c r="BO235" s="64">
        <f t="shared" si="40"/>
        <v>7.575757575757576E-3</v>
      </c>
      <c r="BP235" s="64">
        <f t="shared" si="41"/>
        <v>7.575757575757576E-3</v>
      </c>
    </row>
    <row r="236" spans="1:68" ht="27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1</v>
      </c>
      <c r="Y238" s="667">
        <f>IFERROR(Y230/H230,"0")+IFERROR(Y231/H231,"0")+IFERROR(Y232/H232,"0")+IFERROR(Y233/H233,"0")+IFERROR(Y234/H234,"0")+IFERROR(Y235/H235,"0")+IFERROR(Y236/H236,"0")+IFERROR(Y237/H237,"0")</f>
        <v>1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9.0200000000000002E-3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4</v>
      </c>
      <c r="Y239" s="667">
        <f>IFERROR(SUM(Y230:Y237),"0")</f>
        <v>4</v>
      </c>
      <c r="Z239" s="37"/>
      <c r="AA239" s="668"/>
      <c r="AB239" s="668"/>
      <c r="AC239" s="668"/>
    </row>
    <row r="240" spans="1:68" ht="14.25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19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2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716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716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716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716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customHeight="1" x14ac:dyDescent="0.25">
      <c r="A284" s="716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716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716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8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customHeight="1" x14ac:dyDescent="0.25">
      <c r="A312" s="716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716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9</v>
      </c>
      <c r="Y339" s="666">
        <f>IFERROR(IF(X339="",0,CEILING((X339/$H339),1)*$H339),"")</f>
        <v>10.8</v>
      </c>
      <c r="Z339" s="36">
        <f>IFERROR(IF(Y339=0,"",ROUNDUP(Y339/H339,0)*0.00651),"")</f>
        <v>2.6040000000000001E-2</v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9.86</v>
      </c>
      <c r="BN339" s="64">
        <f>IFERROR(Y339*I339/H339,"0")</f>
        <v>11.832000000000001</v>
      </c>
      <c r="BO339" s="64">
        <f>IFERROR(1/J339*(X339/H339),"0")</f>
        <v>1.8315018315018316E-2</v>
      </c>
      <c r="BP339" s="64">
        <f>IFERROR(1/J339*(Y339/H339),"0")</f>
        <v>2.197802197802198E-2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3.333333333333333</v>
      </c>
      <c r="Y340" s="667">
        <f>IFERROR(Y335/H335,"0")+IFERROR(Y336/H336,"0")+IFERROR(Y337/H337,"0")+IFERROR(Y338/H338,"0")+IFERROR(Y339/H339,"0")</f>
        <v>4</v>
      </c>
      <c r="Z340" s="667">
        <f>IFERROR(IF(Z335="",0,Z335),"0")+IFERROR(IF(Z336="",0,Z336),"0")+IFERROR(IF(Z337="",0,Z337),"0")+IFERROR(IF(Z338="",0,Z338),"0")+IFERROR(IF(Z339="",0,Z339),"0")</f>
        <v>2.6040000000000001E-2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9</v>
      </c>
      <c r="Y341" s="667">
        <f>IFERROR(SUM(Y335:Y339),"0")</f>
        <v>10.8</v>
      </c>
      <c r="Z341" s="37"/>
      <c r="AA341" s="668"/>
      <c r="AB341" s="668"/>
      <c r="AC341" s="668"/>
    </row>
    <row r="342" spans="1:68" ht="14.25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114</v>
      </c>
      <c r="Y343" s="666">
        <f>IFERROR(IF(X343="",0,CEILING((X343/$H343),1)*$H343),"")</f>
        <v>117.60000000000001</v>
      </c>
      <c r="Z343" s="36">
        <f>IFERROR(IF(Y343=0,"",ROUNDUP(Y343/H343,0)*0.01898),"")</f>
        <v>0.26572000000000001</v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121.04357142857143</v>
      </c>
      <c r="BN343" s="64">
        <f>IFERROR(Y343*I343/H343,"0")</f>
        <v>124.86600000000001</v>
      </c>
      <c r="BO343" s="64">
        <f>IFERROR(1/J343*(X343/H343),"0")</f>
        <v>0.21205357142857142</v>
      </c>
      <c r="BP343" s="64">
        <f>IFERROR(1/J343*(Y343/H343),"0")</f>
        <v>0.21875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212</v>
      </c>
      <c r="Y344" s="666">
        <f>IFERROR(IF(X344="",0,CEILING((X344/$H344),1)*$H344),"")</f>
        <v>218.4</v>
      </c>
      <c r="Z344" s="36">
        <f>IFERROR(IF(Y344=0,"",ROUNDUP(Y344/H344,0)*0.01898),"")</f>
        <v>0.53144000000000002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226.10615384615386</v>
      </c>
      <c r="BN344" s="64">
        <f>IFERROR(Y344*I344/H344,"0")</f>
        <v>232.93200000000004</v>
      </c>
      <c r="BO344" s="64">
        <f>IFERROR(1/J344*(X344/H344),"0")</f>
        <v>0.42467948717948717</v>
      </c>
      <c r="BP344" s="64">
        <f>IFERROR(1/J344*(Y344/H344),"0")</f>
        <v>0.4375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121</v>
      </c>
      <c r="Y345" s="666">
        <f>IFERROR(IF(X345="",0,CEILING((X345/$H345),1)*$H345),"")</f>
        <v>126</v>
      </c>
      <c r="Z345" s="36">
        <f>IFERROR(IF(Y345=0,"",ROUNDUP(Y345/H345,0)*0.01898),"")</f>
        <v>0.28470000000000001</v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128.47607142857143</v>
      </c>
      <c r="BN345" s="64">
        <f>IFERROR(Y345*I345/H345,"0")</f>
        <v>133.785</v>
      </c>
      <c r="BO345" s="64">
        <f>IFERROR(1/J345*(X345/H345),"0")</f>
        <v>0.22507440476190474</v>
      </c>
      <c r="BP345" s="64">
        <f>IFERROR(1/J345*(Y345/H345),"0")</f>
        <v>0.234375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55.155677655677657</v>
      </c>
      <c r="Y346" s="667">
        <f>IFERROR(Y343/H343,"0")+IFERROR(Y344/H344,"0")+IFERROR(Y345/H345,"0")</f>
        <v>57</v>
      </c>
      <c r="Z346" s="667">
        <f>IFERROR(IF(Z343="",0,Z343),"0")+IFERROR(IF(Z344="",0,Z344),"0")+IFERROR(IF(Z345="",0,Z345),"0")</f>
        <v>1.08186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447</v>
      </c>
      <c r="Y347" s="667">
        <f>IFERROR(SUM(Y343:Y345),"0")</f>
        <v>462</v>
      </c>
      <c r="Z347" s="37"/>
      <c r="AA347" s="668"/>
      <c r="AB347" s="668"/>
      <c r="AC347" s="668"/>
    </row>
    <row r="348" spans="1:68" ht="14.25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93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19</v>
      </c>
      <c r="Y352" s="666">
        <f>IFERROR(IF(X352="",0,CEILING((X352/$H352),1)*$H352),"")</f>
        <v>20.399999999999999</v>
      </c>
      <c r="Z352" s="36">
        <f>IFERROR(IF(Y352=0,"",ROUNDUP(Y352/H352,0)*0.00651),"")</f>
        <v>5.2080000000000001E-2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21.458823529411767</v>
      </c>
      <c r="BN352" s="64">
        <f>IFERROR(Y352*I352/H352,"0")</f>
        <v>23.04</v>
      </c>
      <c r="BO352" s="64">
        <f>IFERROR(1/J352*(X352/H352),"0")</f>
        <v>4.0939452704158594E-2</v>
      </c>
      <c r="BP352" s="64">
        <f>IFERROR(1/J352*(Y352/H352),"0")</f>
        <v>4.3956043956043959E-2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7.4509803921568629</v>
      </c>
      <c r="Y353" s="667">
        <f>IFERROR(Y349/H349,"0")+IFERROR(Y350/H350,"0")+IFERROR(Y351/H351,"0")+IFERROR(Y352/H352,"0")</f>
        <v>8</v>
      </c>
      <c r="Z353" s="667">
        <f>IFERROR(IF(Z349="",0,Z349),"0")+IFERROR(IF(Z350="",0,Z350),"0")+IFERROR(IF(Z351="",0,Z351),"0")+IFERROR(IF(Z352="",0,Z352),"0")</f>
        <v>5.2080000000000001E-2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19</v>
      </c>
      <c r="Y354" s="667">
        <f>IFERROR(SUM(Y349:Y352),"0")</f>
        <v>20.399999999999999</v>
      </c>
      <c r="Z354" s="37"/>
      <c r="AA354" s="668"/>
      <c r="AB354" s="668"/>
      <c r="AC354" s="668"/>
    </row>
    <row r="355" spans="1:68" ht="14.25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716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customHeight="1" x14ac:dyDescent="0.2">
      <c r="A372" s="800" t="s">
        <v>572</v>
      </c>
      <c r="B372" s="801"/>
      <c r="C372" s="801"/>
      <c r="D372" s="801"/>
      <c r="E372" s="801"/>
      <c r="F372" s="801"/>
      <c r="G372" s="801"/>
      <c r="H372" s="801"/>
      <c r="I372" s="801"/>
      <c r="J372" s="801"/>
      <c r="K372" s="801"/>
      <c r="L372" s="801"/>
      <c r="M372" s="801"/>
      <c r="N372" s="801"/>
      <c r="O372" s="801"/>
      <c r="P372" s="801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  <c r="AA372" s="48"/>
      <c r="AB372" s="48"/>
      <c r="AC372" s="48"/>
    </row>
    <row r="373" spans="1:68" ht="16.5" customHeight="1" x14ac:dyDescent="0.25">
      <c r="A373" s="716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500</v>
      </c>
      <c r="Y375" s="666">
        <f t="shared" ref="Y375:Y384" si="52">IFERROR(IF(X375="",0,CEILING((X375/$H375),1)*$H375),"")</f>
        <v>510</v>
      </c>
      <c r="Z375" s="36">
        <f>IFERROR(IF(Y375=0,"",ROUNDUP(Y375/H375,0)*0.02175),"")</f>
        <v>0.73949999999999994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516</v>
      </c>
      <c r="BN375" s="64">
        <f t="shared" ref="BN375:BN384" si="54">IFERROR(Y375*I375/H375,"0")</f>
        <v>526.32000000000005</v>
      </c>
      <c r="BO375" s="64">
        <f t="shared" ref="BO375:BO384" si="55">IFERROR(1/J375*(X375/H375),"0")</f>
        <v>0.69444444444444442</v>
      </c>
      <c r="BP375" s="64">
        <f t="shared" ref="BP375:BP384" si="56">IFERROR(1/J375*(Y375/H375),"0")</f>
        <v>0.70833333333333326</v>
      </c>
    </row>
    <row r="376" spans="1:68" ht="27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750</v>
      </c>
      <c r="Y378" s="666">
        <f t="shared" si="52"/>
        <v>750</v>
      </c>
      <c r="Z378" s="36">
        <f>IFERROR(IF(Y378=0,"",ROUNDUP(Y378/H378,0)*0.02175),"")</f>
        <v>1.0874999999999999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774</v>
      </c>
      <c r="BN378" s="64">
        <f t="shared" si="54"/>
        <v>774</v>
      </c>
      <c r="BO378" s="64">
        <f t="shared" si="55"/>
        <v>1.0416666666666665</v>
      </c>
      <c r="BP378" s="64">
        <f t="shared" si="56"/>
        <v>1.0416666666666665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2150</v>
      </c>
      <c r="Y379" s="666">
        <f t="shared" si="52"/>
        <v>2160</v>
      </c>
      <c r="Z379" s="36">
        <f>IFERROR(IF(Y379=0,"",ROUNDUP(Y379/H379,0)*0.02175),"")</f>
        <v>3.1319999999999997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2218.8000000000002</v>
      </c>
      <c r="BN379" s="64">
        <f t="shared" si="54"/>
        <v>2229.1200000000003</v>
      </c>
      <c r="BO379" s="64">
        <f t="shared" si="55"/>
        <v>2.9861111111111112</v>
      </c>
      <c r="BP379" s="64">
        <f t="shared" si="56"/>
        <v>3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127</v>
      </c>
      <c r="Y380" s="666">
        <f t="shared" si="52"/>
        <v>135</v>
      </c>
      <c r="Z380" s="36">
        <f>IFERROR(IF(Y380=0,"",ROUNDUP(Y380/H380,0)*0.02175),"")</f>
        <v>0.19574999999999998</v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131.06399999999999</v>
      </c>
      <c r="BN380" s="64">
        <f t="shared" si="54"/>
        <v>139.32000000000002</v>
      </c>
      <c r="BO380" s="64">
        <f t="shared" si="55"/>
        <v>0.17638888888888887</v>
      </c>
      <c r="BP380" s="64">
        <f t="shared" si="56"/>
        <v>0.1875</v>
      </c>
    </row>
    <row r="381" spans="1:68" ht="27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235.13333333333335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237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5.1547499999999999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3527</v>
      </c>
      <c r="Y386" s="667">
        <f>IFERROR(SUM(Y375:Y384),"0")</f>
        <v>3555</v>
      </c>
      <c r="Z386" s="37"/>
      <c r="AA386" s="668"/>
      <c r="AB386" s="668"/>
      <c r="AC386" s="668"/>
    </row>
    <row r="387" spans="1:68" ht="14.25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1000</v>
      </c>
      <c r="Y388" s="666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66.666666666666671</v>
      </c>
      <c r="Y390" s="667">
        <f>IFERROR(Y388/H388,"0")+IFERROR(Y389/H389,"0")</f>
        <v>67</v>
      </c>
      <c r="Z390" s="667">
        <f>IFERROR(IF(Z388="",0,Z388),"0")+IFERROR(IF(Z389="",0,Z389),"0")</f>
        <v>1.4572499999999999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1000</v>
      </c>
      <c r="Y391" s="667">
        <f>IFERROR(SUM(Y388:Y389),"0")</f>
        <v>1005</v>
      </c>
      <c r="Z391" s="37"/>
      <c r="AA391" s="668"/>
      <c r="AB391" s="668"/>
      <c r="AC391" s="668"/>
    </row>
    <row r="392" spans="1:68" ht="14.25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24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4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customHeight="1" x14ac:dyDescent="0.25">
      <c r="A401" s="716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9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1000</v>
      </c>
      <c r="Y417" s="666">
        <f>IFERROR(IF(X417="",0,CEILING((X417/$H417),1)*$H417),"")</f>
        <v>1008</v>
      </c>
      <c r="Z417" s="36">
        <f>IFERROR(IF(Y417=0,"",ROUNDUP(Y417/H417,0)*0.01898),"")</f>
        <v>2.1257600000000001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1057.6666666666667</v>
      </c>
      <c r="BN417" s="64">
        <f>IFERROR(Y417*I417/H417,"0")</f>
        <v>1066.1279999999999</v>
      </c>
      <c r="BO417" s="64">
        <f>IFERROR(1/J417*(X417/H417),"0")</f>
        <v>1.7361111111111112</v>
      </c>
      <c r="BP417" s="64">
        <f>IFERROR(1/J417*(Y417/H417),"0")</f>
        <v>1.75</v>
      </c>
    </row>
    <row r="418" spans="1:68" ht="37.5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9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111.11111111111111</v>
      </c>
      <c r="Y422" s="667">
        <f>IFERROR(Y417/H417,"0")+IFERROR(Y418/H418,"0")+IFERROR(Y419/H419,"0")+IFERROR(Y420/H420,"0")+IFERROR(Y421/H421,"0")</f>
        <v>112</v>
      </c>
      <c r="Z422" s="667">
        <f>IFERROR(IF(Z417="",0,Z417),"0")+IFERROR(IF(Z418="",0,Z418),"0")+IFERROR(IF(Z419="",0,Z419),"0")+IFERROR(IF(Z420="",0,Z420),"0")+IFERROR(IF(Z421="",0,Z421),"0")</f>
        <v>2.1257600000000001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1000</v>
      </c>
      <c r="Y423" s="667">
        <f>IFERROR(SUM(Y417:Y421),"0")</f>
        <v>1008</v>
      </c>
      <c r="Z423" s="37"/>
      <c r="AA423" s="668"/>
      <c r="AB423" s="668"/>
      <c r="AC423" s="668"/>
    </row>
    <row r="424" spans="1:68" ht="14.25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5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800" t="s">
        <v>653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48"/>
      <c r="AB428" s="48"/>
      <c r="AC428" s="48"/>
    </row>
    <row r="429" spans="1:68" ht="16.5" customHeight="1" x14ac:dyDescent="0.25">
      <c r="A429" s="716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23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1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26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29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3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716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0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customHeight="1" x14ac:dyDescent="0.25">
      <c r="A463" s="716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72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716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800" t="s">
        <v>728</v>
      </c>
      <c r="B478" s="801"/>
      <c r="C478" s="801"/>
      <c r="D478" s="801"/>
      <c r="E478" s="801"/>
      <c r="F478" s="801"/>
      <c r="G478" s="801"/>
      <c r="H478" s="801"/>
      <c r="I478" s="801"/>
      <c r="J478" s="801"/>
      <c r="K478" s="801"/>
      <c r="L478" s="801"/>
      <c r="M478" s="801"/>
      <c r="N478" s="801"/>
      <c r="O478" s="801"/>
      <c r="P478" s="801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  <c r="AA478" s="48"/>
      <c r="AB478" s="48"/>
      <c r="AC478" s="48"/>
    </row>
    <row r="479" spans="1:68" ht="16.5" customHeight="1" x14ac:dyDescent="0.25">
      <c r="A479" s="716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32</v>
      </c>
      <c r="Y481" s="666">
        <f t="shared" ref="Y481:Y495" si="68">IFERROR(IF(X481="",0,CEILING((X481/$H481),1)*$H481),"")</f>
        <v>36.96</v>
      </c>
      <c r="Z481" s="36">
        <f>IFERROR(IF(Y481=0,"",ROUNDUP(Y481/H481,0)*0.01196),"")</f>
        <v>8.3720000000000003E-2</v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34.18181818181818</v>
      </c>
      <c r="BN481" s="64">
        <f t="shared" ref="BN481:BN495" si="70">IFERROR(Y481*I481/H481,"0")</f>
        <v>39.479999999999997</v>
      </c>
      <c r="BO481" s="64">
        <f t="shared" ref="BO481:BO495" si="71">IFERROR(1/J481*(X481/H481),"0")</f>
        <v>5.8275058275058279E-2</v>
      </c>
      <c r="BP481" s="64">
        <f t="shared" ref="BP481:BP495" si="72">IFERROR(1/J481*(Y481/H481),"0")</f>
        <v>6.7307692307692318E-2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42</v>
      </c>
      <c r="Y482" s="666">
        <f t="shared" si="68"/>
        <v>42.24</v>
      </c>
      <c r="Z482" s="36">
        <f>IFERROR(IF(Y482=0,"",ROUNDUP(Y482/H482,0)*0.01196),"")</f>
        <v>9.5680000000000001E-2</v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44.86363636363636</v>
      </c>
      <c r="BN482" s="64">
        <f t="shared" si="70"/>
        <v>45.12</v>
      </c>
      <c r="BO482" s="64">
        <f t="shared" si="71"/>
        <v>7.6486013986013984E-2</v>
      </c>
      <c r="BP482" s="64">
        <f t="shared" si="72"/>
        <v>7.6923076923076927E-2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550</v>
      </c>
      <c r="Y483" s="666">
        <f t="shared" si="68"/>
        <v>554.4</v>
      </c>
      <c r="Z483" s="36">
        <f>IFERROR(IF(Y483=0,"",ROUNDUP(Y483/H483,0)*0.01196),"")</f>
        <v>1.2558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587.5</v>
      </c>
      <c r="BN483" s="64">
        <f t="shared" si="70"/>
        <v>592.19999999999993</v>
      </c>
      <c r="BO483" s="64">
        <f t="shared" si="71"/>
        <v>1.0016025641025641</v>
      </c>
      <c r="BP483" s="64">
        <f t="shared" si="72"/>
        <v>1.0096153846153846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770</v>
      </c>
      <c r="Y484" s="666">
        <f t="shared" si="68"/>
        <v>770.88</v>
      </c>
      <c r="Z484" s="36">
        <f>IFERROR(IF(Y484=0,"",ROUNDUP(Y484/H484,0)*0.01196),"")</f>
        <v>1.7461599999999999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822.5</v>
      </c>
      <c r="BN484" s="64">
        <f t="shared" si="70"/>
        <v>823.43999999999983</v>
      </c>
      <c r="BO484" s="64">
        <f t="shared" si="71"/>
        <v>1.4022435897435896</v>
      </c>
      <c r="BP484" s="64">
        <f t="shared" si="72"/>
        <v>1.403846153846154</v>
      </c>
    </row>
    <row r="485" spans="1:68" ht="16.5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1005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7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4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264.0151515151515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266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3.1813599999999997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1394</v>
      </c>
      <c r="Y497" s="667">
        <f>IFERROR(SUM(Y481:Y495),"0")</f>
        <v>1404.48</v>
      </c>
      <c r="Z497" s="37"/>
      <c r="AA497" s="668"/>
      <c r="AB497" s="668"/>
      <c r="AC497" s="668"/>
    </row>
    <row r="498" spans="1:68" ht="14.25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144</v>
      </c>
      <c r="Y499" s="666">
        <f>IFERROR(IF(X499="",0,CEILING((X499/$H499),1)*$H499),"")</f>
        <v>147.84</v>
      </c>
      <c r="Z499" s="36">
        <f>IFERROR(IF(Y499=0,"",ROUNDUP(Y499/H499,0)*0.01196),"")</f>
        <v>0.33488000000000001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153.81818181818181</v>
      </c>
      <c r="BN499" s="64">
        <f>IFERROR(Y499*I499/H499,"0")</f>
        <v>157.91999999999999</v>
      </c>
      <c r="BO499" s="64">
        <f>IFERROR(1/J499*(X499/H499),"0")</f>
        <v>0.26223776223776224</v>
      </c>
      <c r="BP499" s="64">
        <f>IFERROR(1/J499*(Y499/H499),"0")</f>
        <v>0.26923076923076927</v>
      </c>
    </row>
    <row r="500" spans="1:68" ht="16.5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08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847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44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27.27272727272727</v>
      </c>
      <c r="Y503" s="667">
        <f>IFERROR(Y499/H499,"0")+IFERROR(Y500/H500,"0")+IFERROR(Y501/H501,"0")+IFERROR(Y502/H502,"0")</f>
        <v>28</v>
      </c>
      <c r="Z503" s="667">
        <f>IFERROR(IF(Z499="",0,Z499),"0")+IFERROR(IF(Z500="",0,Z500),"0")+IFERROR(IF(Z501="",0,Z501),"0")+IFERROR(IF(Z502="",0,Z502),"0")</f>
        <v>0.33488000000000001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144</v>
      </c>
      <c r="Y504" s="667">
        <f>IFERROR(SUM(Y499:Y502),"0")</f>
        <v>147.84</v>
      </c>
      <c r="Z504" s="37"/>
      <c r="AA504" s="668"/>
      <c r="AB504" s="668"/>
      <c r="AC504" s="668"/>
    </row>
    <row r="505" spans="1:68" ht="14.25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3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407</v>
      </c>
      <c r="Y506" s="666">
        <f t="shared" ref="Y506:Y517" si="73">IFERROR(IF(X506="",0,CEILING((X506/$H506),1)*$H506),"")</f>
        <v>411.84000000000003</v>
      </c>
      <c r="Z506" s="36">
        <f>IFERROR(IF(Y506=0,"",ROUNDUP(Y506/H506,0)*0.01196),"")</f>
        <v>0.93288000000000004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434.75</v>
      </c>
      <c r="BN506" s="64">
        <f t="shared" ref="BN506:BN517" si="75">IFERROR(Y506*I506/H506,"0")</f>
        <v>439.91999999999996</v>
      </c>
      <c r="BO506" s="64">
        <f t="shared" ref="BO506:BO517" si="76">IFERROR(1/J506*(X506/H506),"0")</f>
        <v>0.74118589743589747</v>
      </c>
      <c r="BP506" s="64">
        <f t="shared" ref="BP506:BP517" si="77">IFERROR(1/J506*(Y506/H506),"0")</f>
        <v>0.75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47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387</v>
      </c>
      <c r="Y507" s="666">
        <f t="shared" si="73"/>
        <v>390.72</v>
      </c>
      <c r="Z507" s="36">
        <f>IFERROR(IF(Y507=0,"",ROUNDUP(Y507/H507,0)*0.01196),"")</f>
        <v>0.88504000000000005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413.38636363636357</v>
      </c>
      <c r="BN507" s="64">
        <f t="shared" si="75"/>
        <v>417.36</v>
      </c>
      <c r="BO507" s="64">
        <f t="shared" si="76"/>
        <v>0.70476398601398604</v>
      </c>
      <c r="BP507" s="64">
        <f t="shared" si="77"/>
        <v>0.71153846153846156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6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100</v>
      </c>
      <c r="Y508" s="666">
        <f t="shared" si="73"/>
        <v>100.32000000000001</v>
      </c>
      <c r="Z508" s="36">
        <f>IFERROR(IF(Y508=0,"",ROUNDUP(Y508/H508,0)*0.01196),"")</f>
        <v>0.22724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106.81818181818181</v>
      </c>
      <c r="BN508" s="64">
        <f t="shared" si="75"/>
        <v>107.16</v>
      </c>
      <c r="BO508" s="64">
        <f t="shared" si="76"/>
        <v>0.18210955710955709</v>
      </c>
      <c r="BP508" s="64">
        <f t="shared" si="77"/>
        <v>0.18269230769230771</v>
      </c>
    </row>
    <row r="509" spans="1:68" ht="27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1001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17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34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10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169.31818181818181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171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2.0451600000000001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894</v>
      </c>
      <c r="Y519" s="667">
        <f>IFERROR(SUM(Y506:Y517),"0")</f>
        <v>902.88000000000011</v>
      </c>
      <c r="Z519" s="37"/>
      <c r="AA519" s="668"/>
      <c r="AB519" s="668"/>
      <c r="AC519" s="668"/>
    </row>
    <row r="520" spans="1:68" ht="14.25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0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customHeight="1" x14ac:dyDescent="0.2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48"/>
      <c r="AB531" s="48"/>
      <c r="AC531" s="48"/>
    </row>
    <row r="532" spans="1:68" ht="16.5" customHeight="1" x14ac:dyDescent="0.25">
      <c r="A532" s="716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48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09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52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6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4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47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4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9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2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2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14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5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26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6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8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6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33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41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3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25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6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68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customHeight="1" x14ac:dyDescent="0.25">
      <c r="A575" s="716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6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4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2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6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62"/>
      <c r="P592" s="833" t="s">
        <v>938</v>
      </c>
      <c r="Q592" s="809"/>
      <c r="R592" s="809"/>
      <c r="S592" s="809"/>
      <c r="T592" s="809"/>
      <c r="U592" s="809"/>
      <c r="V592" s="81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13336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13492.100000000002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62"/>
      <c r="P593" s="833" t="s">
        <v>939</v>
      </c>
      <c r="Q593" s="809"/>
      <c r="R593" s="809"/>
      <c r="S593" s="809"/>
      <c r="T593" s="809"/>
      <c r="U593" s="809"/>
      <c r="V593" s="810"/>
      <c r="W593" s="37" t="s">
        <v>68</v>
      </c>
      <c r="X593" s="667">
        <f>IFERROR(SUM(BM22:BM589),"0")</f>
        <v>14044.798141345849</v>
      </c>
      <c r="Y593" s="667">
        <f>IFERROR(SUM(BN22:BN589),"0")</f>
        <v>14209.241000000002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62"/>
      <c r="P594" s="833" t="s">
        <v>940</v>
      </c>
      <c r="Q594" s="809"/>
      <c r="R594" s="809"/>
      <c r="S594" s="809"/>
      <c r="T594" s="809"/>
      <c r="U594" s="809"/>
      <c r="V594" s="810"/>
      <c r="W594" s="37" t="s">
        <v>941</v>
      </c>
      <c r="X594" s="38">
        <f>ROUNDUP(SUM(BO22:BO589),0)</f>
        <v>23</v>
      </c>
      <c r="Y594" s="38">
        <f>ROUNDUP(SUM(BP22:BP589),0)</f>
        <v>23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62"/>
      <c r="P595" s="833" t="s">
        <v>942</v>
      </c>
      <c r="Q595" s="809"/>
      <c r="R595" s="809"/>
      <c r="S595" s="809"/>
      <c r="T595" s="809"/>
      <c r="U595" s="809"/>
      <c r="V595" s="810"/>
      <c r="W595" s="37" t="s">
        <v>68</v>
      </c>
      <c r="X595" s="667">
        <f>GrossWeightTotal+PalletQtyTotal*25</f>
        <v>14619.798141345849</v>
      </c>
      <c r="Y595" s="667">
        <f>GrossWeightTotalR+PalletQtyTotalR*25</f>
        <v>14784.241000000002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62"/>
      <c r="P596" s="833" t="s">
        <v>943</v>
      </c>
      <c r="Q596" s="809"/>
      <c r="R596" s="809"/>
      <c r="S596" s="809"/>
      <c r="T596" s="809"/>
      <c r="U596" s="809"/>
      <c r="V596" s="81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2202.413562847843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2226</v>
      </c>
      <c r="Z596" s="37"/>
      <c r="AA596" s="668"/>
      <c r="AB596" s="668"/>
      <c r="AC596" s="668"/>
    </row>
    <row r="597" spans="1:32" ht="14.25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62"/>
      <c r="P597" s="833" t="s">
        <v>944</v>
      </c>
      <c r="Q597" s="809"/>
      <c r="R597" s="809"/>
      <c r="S597" s="809"/>
      <c r="T597" s="809"/>
      <c r="U597" s="809"/>
      <c r="V597" s="81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26.458349999999999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8"/>
      <c r="E599" s="698"/>
      <c r="F599" s="698"/>
      <c r="G599" s="698"/>
      <c r="H599" s="699"/>
      <c r="I599" s="676" t="s">
        <v>281</v>
      </c>
      <c r="J599" s="698"/>
      <c r="K599" s="698"/>
      <c r="L599" s="698"/>
      <c r="M599" s="698"/>
      <c r="N599" s="698"/>
      <c r="O599" s="698"/>
      <c r="P599" s="698"/>
      <c r="Q599" s="698"/>
      <c r="R599" s="698"/>
      <c r="S599" s="698"/>
      <c r="T599" s="698"/>
      <c r="U599" s="698"/>
      <c r="V599" s="699"/>
      <c r="W599" s="676" t="s">
        <v>572</v>
      </c>
      <c r="X599" s="699"/>
      <c r="Y599" s="676" t="s">
        <v>653</v>
      </c>
      <c r="Z599" s="698"/>
      <c r="AA599" s="698"/>
      <c r="AB599" s="699"/>
      <c r="AC599" s="662" t="s">
        <v>728</v>
      </c>
      <c r="AD599" s="676" t="s">
        <v>828</v>
      </c>
      <c r="AE599" s="699"/>
      <c r="AF599" s="663"/>
    </row>
    <row r="600" spans="1:32" ht="14.25" customHeight="1" thickTop="1" x14ac:dyDescent="0.2">
      <c r="A600" s="984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85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647.00000000000011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586.40000000000009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392.40000000000003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955.8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843.30000000000007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1546.8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4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493.2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4560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1008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2455.2000000000003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M17:M18"/>
    <mergeCell ref="A531:Z531"/>
    <mergeCell ref="A469:Z469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533:Z533"/>
    <mergeCell ref="A26:O27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A20:Z20"/>
    <mergeCell ref="P529:V529"/>
    <mergeCell ref="P426:V426"/>
    <mergeCell ref="P178:T178"/>
    <mergeCell ref="P105:T105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86:E86"/>
    <mergeCell ref="P49:T49"/>
    <mergeCell ref="P36:T36"/>
    <mergeCell ref="D321:E321"/>
    <mergeCell ref="P278:T278"/>
    <mergeCell ref="P107:T107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